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현재_통합_문서"/>
  <mc:AlternateContent xmlns:mc="http://schemas.openxmlformats.org/markup-compatibility/2006">
    <mc:Choice Requires="x15">
      <x15ac:absPath xmlns:x15ac="http://schemas.microsoft.com/office/spreadsheetml/2010/11/ac" url="D:\♥서문현\237호\홈페이지\홈페이지 이전 자료\"/>
    </mc:Choice>
  </mc:AlternateContent>
  <bookViews>
    <workbookView xWindow="0" yWindow="0" windowWidth="19620" windowHeight="7752" tabRatio="744"/>
  </bookViews>
  <sheets>
    <sheet name="목차" sheetId="5" r:id="rId1"/>
    <sheet name="1" sheetId="18" r:id="rId2"/>
    <sheet name="2" sheetId="6" r:id="rId3"/>
    <sheet name="4" sheetId="8" r:id="rId4"/>
    <sheet name="5" sheetId="9" r:id="rId5"/>
    <sheet name="6" sheetId="10" r:id="rId6"/>
    <sheet name="7" sheetId="12" r:id="rId7"/>
    <sheet name="8" sheetId="13" r:id="rId8"/>
    <sheet name="9" sheetId="15" r:id="rId9"/>
    <sheet name="10" sheetId="28" r:id="rId10"/>
    <sheet name="11" sheetId="26" r:id="rId11"/>
  </sheets>
  <definedNames>
    <definedName name="_xlnm.Print_Area" localSheetId="1">'1'!$AI$1:$AK$34</definedName>
    <definedName name="_xlnm.Print_Area" localSheetId="2">'2'!$P$1:$X$29</definedName>
    <definedName name="_xlnm.Print_Area" localSheetId="3">'4'!$AP$1:$BC$25</definedName>
    <definedName name="_xlnm.Print_Area" localSheetId="4">'5'!$M$1:$T$26</definedName>
    <definedName name="_xlnm.Print_Area" localSheetId="5">'6'!$P$1:$V$34</definedName>
    <definedName name="_xlnm.Print_Area" localSheetId="6">'7'!$A$1:$N$31</definedName>
    <definedName name="_xlnm.Print_Area" localSheetId="8">'9'!$A$1:$J$20</definedName>
    <definedName name="가">#REF!</definedName>
    <definedName name="국외여비단가">#REF!</definedName>
    <definedName name="나">#REF!</definedName>
    <definedName name="다">#REF!</definedName>
    <definedName name="등급">#REF!</definedName>
    <definedName name="라">#REF!</definedName>
    <definedName name="숙박비">#REF!</definedName>
    <definedName name="식비">#REF!</definedName>
    <definedName name="일비">#REF!</definedName>
    <definedName name="직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28" l="1"/>
  <c r="O7" i="28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O38" i="28"/>
  <c r="O39" i="28"/>
  <c r="O40" i="28"/>
  <c r="O41" i="28"/>
  <c r="O42" i="28"/>
  <c r="O43" i="28"/>
  <c r="O44" i="28"/>
  <c r="O45" i="28"/>
  <c r="O46" i="28"/>
  <c r="O47" i="28"/>
  <c r="O48" i="28"/>
  <c r="O49" i="28"/>
  <c r="O50" i="28"/>
  <c r="O51" i="28"/>
  <c r="O52" i="28"/>
  <c r="O53" i="28"/>
  <c r="O54" i="28"/>
  <c r="O55" i="28"/>
  <c r="O56" i="28"/>
  <c r="O57" i="28"/>
  <c r="O58" i="28"/>
  <c r="O59" i="28"/>
  <c r="O60" i="28"/>
  <c r="O61" i="28"/>
  <c r="O62" i="28"/>
  <c r="O63" i="28"/>
  <c r="O64" i="28"/>
  <c r="O65" i="28"/>
  <c r="O66" i="28"/>
  <c r="O67" i="28"/>
  <c r="O68" i="28"/>
  <c r="O69" i="28"/>
  <c r="O70" i="28"/>
  <c r="O71" i="28"/>
  <c r="O72" i="28"/>
  <c r="O73" i="28"/>
  <c r="O74" i="28"/>
  <c r="O75" i="28"/>
  <c r="O76" i="28"/>
  <c r="O77" i="28"/>
  <c r="O78" i="28"/>
  <c r="O79" i="28"/>
  <c r="O80" i="28"/>
  <c r="O81" i="28"/>
  <c r="O82" i="28"/>
  <c r="O83" i="28"/>
  <c r="O84" i="28"/>
  <c r="O85" i="28"/>
  <c r="O86" i="28"/>
  <c r="O87" i="28"/>
  <c r="O88" i="28"/>
  <c r="O89" i="28"/>
  <c r="O90" i="28"/>
  <c r="O91" i="28"/>
  <c r="O92" i="28"/>
  <c r="O93" i="28"/>
  <c r="O94" i="28"/>
  <c r="O95" i="28"/>
  <c r="O96" i="28"/>
  <c r="O97" i="28"/>
  <c r="O98" i="28"/>
  <c r="O99" i="28"/>
  <c r="O100" i="28"/>
  <c r="O101" i="28"/>
  <c r="O102" i="28"/>
  <c r="O103" i="28"/>
  <c r="O104" i="28"/>
  <c r="O105" i="28"/>
  <c r="O106" i="28"/>
  <c r="O107" i="28"/>
  <c r="O108" i="28"/>
  <c r="O109" i="28"/>
  <c r="O110" i="28"/>
  <c r="O111" i="28"/>
  <c r="O112" i="28"/>
  <c r="O113" i="28"/>
  <c r="O114" i="28"/>
  <c r="O115" i="28"/>
  <c r="O116" i="28"/>
  <c r="O117" i="28"/>
  <c r="O118" i="28"/>
  <c r="O119" i="28"/>
  <c r="O120" i="28"/>
  <c r="O121" i="28"/>
  <c r="O122" i="28"/>
  <c r="O123" i="28"/>
  <c r="O124" i="28"/>
  <c r="O125" i="28"/>
  <c r="O126" i="28"/>
  <c r="O127" i="28"/>
  <c r="O128" i="28"/>
  <c r="O129" i="28"/>
  <c r="O130" i="28"/>
  <c r="O131" i="28"/>
  <c r="O132" i="28"/>
  <c r="O133" i="28"/>
  <c r="O134" i="28"/>
  <c r="O135" i="28"/>
  <c r="O136" i="28"/>
  <c r="O137" i="28"/>
  <c r="O138" i="28"/>
  <c r="O139" i="28"/>
  <c r="O140" i="28"/>
  <c r="O141" i="28"/>
  <c r="O142" i="28"/>
  <c r="O143" i="28"/>
  <c r="O144" i="28"/>
  <c r="O145" i="28"/>
  <c r="O146" i="28"/>
  <c r="O147" i="28"/>
  <c r="O148" i="28"/>
  <c r="O149" i="28"/>
  <c r="O150" i="28"/>
  <c r="O151" i="28"/>
  <c r="O152" i="28"/>
  <c r="O153" i="28"/>
  <c r="O154" i="28"/>
  <c r="O155" i="28"/>
  <c r="O156" i="28"/>
  <c r="O157" i="28"/>
  <c r="O158" i="28"/>
  <c r="O159" i="28"/>
  <c r="O160" i="28"/>
  <c r="O161" i="28"/>
  <c r="O162" i="28"/>
  <c r="O163" i="28"/>
  <c r="O164" i="28"/>
  <c r="O165" i="28"/>
  <c r="O166" i="28"/>
  <c r="O167" i="28"/>
  <c r="O168" i="28"/>
  <c r="O169" i="28"/>
  <c r="O170" i="28"/>
  <c r="O171" i="28"/>
  <c r="O172" i="28"/>
  <c r="O173" i="28"/>
  <c r="O174" i="28"/>
  <c r="O175" i="28"/>
  <c r="O176" i="28"/>
  <c r="O177" i="28"/>
  <c r="O178" i="28"/>
  <c r="O179" i="28"/>
  <c r="O180" i="28"/>
  <c r="O181" i="28"/>
  <c r="O182" i="28"/>
  <c r="O183" i="28"/>
  <c r="O184" i="28"/>
  <c r="O185" i="28"/>
  <c r="O186" i="28"/>
  <c r="O187" i="28"/>
  <c r="O188" i="28"/>
  <c r="O189" i="28"/>
  <c r="O190" i="28"/>
  <c r="O191" i="28"/>
  <c r="O192" i="28"/>
  <c r="O193" i="28"/>
  <c r="O194" i="28"/>
  <c r="O195" i="28"/>
  <c r="O196" i="28"/>
  <c r="O197" i="28"/>
  <c r="O198" i="28"/>
  <c r="O199" i="28"/>
  <c r="O200" i="28"/>
  <c r="O201" i="28"/>
  <c r="O202" i="28"/>
  <c r="O203" i="28"/>
  <c r="O204" i="28"/>
  <c r="O205" i="28"/>
  <c r="O206" i="28"/>
  <c r="O207" i="28"/>
  <c r="O208" i="28"/>
  <c r="O209" i="28"/>
  <c r="O210" i="28"/>
  <c r="O211" i="28"/>
  <c r="O212" i="28"/>
  <c r="O213" i="28"/>
  <c r="O214" i="28"/>
  <c r="O215" i="28"/>
  <c r="O216" i="28"/>
  <c r="O217" i="28"/>
  <c r="O218" i="28"/>
  <c r="O219" i="28"/>
  <c r="O220" i="28"/>
  <c r="O221" i="28"/>
  <c r="O222" i="28"/>
  <c r="O223" i="28"/>
  <c r="O224" i="28"/>
  <c r="O225" i="28"/>
  <c r="O226" i="28"/>
  <c r="O227" i="28"/>
  <c r="O228" i="28"/>
  <c r="O229" i="28"/>
  <c r="O230" i="28"/>
  <c r="O231" i="28"/>
  <c r="O232" i="28"/>
  <c r="O233" i="28"/>
  <c r="O234" i="28"/>
  <c r="O235" i="28"/>
  <c r="O236" i="28"/>
  <c r="O237" i="28"/>
  <c r="O238" i="28"/>
  <c r="O239" i="28"/>
  <c r="O240" i="28"/>
  <c r="O241" i="28"/>
  <c r="O242" i="28"/>
  <c r="O243" i="28"/>
  <c r="O244" i="28"/>
  <c r="O245" i="28"/>
  <c r="O246" i="28"/>
  <c r="O247" i="28"/>
  <c r="O248" i="28"/>
  <c r="O249" i="28"/>
  <c r="O250" i="28"/>
  <c r="O251" i="28"/>
  <c r="O252" i="28"/>
  <c r="O253" i="28"/>
  <c r="O254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3" i="28"/>
  <c r="P24" i="28"/>
  <c r="P25" i="28"/>
  <c r="P26" i="28"/>
  <c r="P27" i="28"/>
  <c r="P28" i="28"/>
  <c r="P29" i="28"/>
  <c r="P30" i="28"/>
  <c r="P31" i="28"/>
  <c r="P32" i="28"/>
  <c r="P33" i="28"/>
  <c r="P34" i="28"/>
  <c r="P35" i="28"/>
  <c r="P36" i="28"/>
  <c r="P37" i="28"/>
  <c r="P38" i="28"/>
  <c r="P39" i="28"/>
  <c r="P40" i="28"/>
  <c r="P41" i="28"/>
  <c r="P42" i="28"/>
  <c r="P43" i="28"/>
  <c r="P44" i="28"/>
  <c r="P45" i="28"/>
  <c r="P46" i="28"/>
  <c r="P47" i="28"/>
  <c r="P48" i="28"/>
  <c r="P49" i="28"/>
  <c r="P50" i="28"/>
  <c r="P51" i="28"/>
  <c r="P52" i="28"/>
  <c r="P53" i="28"/>
  <c r="P54" i="28"/>
  <c r="P55" i="28"/>
  <c r="P56" i="28"/>
  <c r="P57" i="28"/>
  <c r="P58" i="28"/>
  <c r="P59" i="28"/>
  <c r="P60" i="28"/>
  <c r="P61" i="28"/>
  <c r="P62" i="28"/>
  <c r="P63" i="28"/>
  <c r="P64" i="28"/>
  <c r="P65" i="28"/>
  <c r="P66" i="28"/>
  <c r="P67" i="28"/>
  <c r="P68" i="28"/>
  <c r="P69" i="28"/>
  <c r="P70" i="28"/>
  <c r="P71" i="28"/>
  <c r="P72" i="28"/>
  <c r="P73" i="28"/>
  <c r="P74" i="28"/>
  <c r="P75" i="28"/>
  <c r="P76" i="28"/>
  <c r="P77" i="28"/>
  <c r="P78" i="28"/>
  <c r="P79" i="28"/>
  <c r="P80" i="28"/>
  <c r="P81" i="28"/>
  <c r="P82" i="28"/>
  <c r="P83" i="28"/>
  <c r="P84" i="28"/>
  <c r="P85" i="28"/>
  <c r="P86" i="28"/>
  <c r="P87" i="28"/>
  <c r="P88" i="28"/>
  <c r="P89" i="28"/>
  <c r="P90" i="28"/>
  <c r="P91" i="28"/>
  <c r="P92" i="28"/>
  <c r="P93" i="28"/>
  <c r="P94" i="28"/>
  <c r="P95" i="28"/>
  <c r="P96" i="28"/>
  <c r="P97" i="28"/>
  <c r="P98" i="28"/>
  <c r="P99" i="28"/>
  <c r="P100" i="28"/>
  <c r="P101" i="28"/>
  <c r="P102" i="28"/>
  <c r="P103" i="28"/>
  <c r="P104" i="28"/>
  <c r="P105" i="28"/>
  <c r="P106" i="28"/>
  <c r="P107" i="28"/>
  <c r="P108" i="28"/>
  <c r="P109" i="28"/>
  <c r="P110" i="28"/>
  <c r="P111" i="28"/>
  <c r="P112" i="28"/>
  <c r="P113" i="28"/>
  <c r="P114" i="28"/>
  <c r="P115" i="28"/>
  <c r="P116" i="28"/>
  <c r="P117" i="28"/>
  <c r="P118" i="28"/>
  <c r="P119" i="28"/>
  <c r="P120" i="28"/>
  <c r="P121" i="28"/>
  <c r="P122" i="28"/>
  <c r="P123" i="28"/>
  <c r="P124" i="28"/>
  <c r="P125" i="28"/>
  <c r="P126" i="28"/>
  <c r="P127" i="28"/>
  <c r="P128" i="28"/>
  <c r="P129" i="28"/>
  <c r="P130" i="28"/>
  <c r="P131" i="28"/>
  <c r="P132" i="28"/>
  <c r="P133" i="28"/>
  <c r="P134" i="28"/>
  <c r="P135" i="28"/>
  <c r="P136" i="28"/>
  <c r="P137" i="28"/>
  <c r="P138" i="28"/>
  <c r="P139" i="28"/>
  <c r="P140" i="28"/>
  <c r="P141" i="28"/>
  <c r="P142" i="28"/>
  <c r="P143" i="28"/>
  <c r="P144" i="28"/>
  <c r="P145" i="28"/>
  <c r="P146" i="28"/>
  <c r="P147" i="28"/>
  <c r="P148" i="28"/>
  <c r="P149" i="28"/>
  <c r="P150" i="28"/>
  <c r="P151" i="28"/>
  <c r="P152" i="28"/>
  <c r="P153" i="28"/>
  <c r="P154" i="28"/>
  <c r="P155" i="28"/>
  <c r="P156" i="28"/>
  <c r="P157" i="28"/>
  <c r="P158" i="28"/>
  <c r="P159" i="28"/>
  <c r="P160" i="28"/>
  <c r="P161" i="28"/>
  <c r="P162" i="28"/>
  <c r="P163" i="28"/>
  <c r="P164" i="28"/>
  <c r="P165" i="28"/>
  <c r="P166" i="28"/>
  <c r="P167" i="28"/>
  <c r="P168" i="28"/>
  <c r="P169" i="28"/>
  <c r="P170" i="28"/>
  <c r="P171" i="28"/>
  <c r="P172" i="28"/>
  <c r="P173" i="28"/>
  <c r="P174" i="28"/>
  <c r="P175" i="28"/>
  <c r="P176" i="28"/>
  <c r="P177" i="28"/>
  <c r="P178" i="28"/>
  <c r="P179" i="28"/>
  <c r="P180" i="28"/>
  <c r="P181" i="28"/>
  <c r="P182" i="28"/>
  <c r="P183" i="28"/>
  <c r="P184" i="28"/>
  <c r="P185" i="28"/>
  <c r="P186" i="28"/>
  <c r="P187" i="28"/>
  <c r="P188" i="28"/>
  <c r="P189" i="28"/>
  <c r="P190" i="28"/>
  <c r="P191" i="28"/>
  <c r="P192" i="28"/>
  <c r="P193" i="28"/>
  <c r="P194" i="28"/>
  <c r="P195" i="28"/>
  <c r="P196" i="28"/>
  <c r="P197" i="28"/>
  <c r="P198" i="28"/>
  <c r="P199" i="28"/>
  <c r="P200" i="28"/>
  <c r="P201" i="28"/>
  <c r="P202" i="28"/>
  <c r="P203" i="28"/>
  <c r="P204" i="28"/>
  <c r="P205" i="28"/>
  <c r="P206" i="28"/>
  <c r="P207" i="28"/>
  <c r="P208" i="28"/>
  <c r="P209" i="28"/>
  <c r="P210" i="28"/>
  <c r="P211" i="28"/>
  <c r="P212" i="28"/>
  <c r="P213" i="28"/>
  <c r="P214" i="28"/>
  <c r="P215" i="28"/>
  <c r="P216" i="28"/>
  <c r="P217" i="28"/>
  <c r="P218" i="28"/>
  <c r="P219" i="28"/>
  <c r="P220" i="28"/>
  <c r="P221" i="28"/>
  <c r="P222" i="28"/>
  <c r="P223" i="28"/>
  <c r="P224" i="28"/>
  <c r="P225" i="28"/>
  <c r="P226" i="28"/>
  <c r="P227" i="28"/>
  <c r="P228" i="28"/>
  <c r="P229" i="28"/>
  <c r="P230" i="28"/>
  <c r="P231" i="28"/>
  <c r="P232" i="28"/>
  <c r="P233" i="28"/>
  <c r="P234" i="28"/>
  <c r="P235" i="28"/>
  <c r="P236" i="28"/>
  <c r="P237" i="28"/>
  <c r="P238" i="28"/>
  <c r="P239" i="28"/>
  <c r="P240" i="28"/>
  <c r="P241" i="28"/>
  <c r="P242" i="28"/>
  <c r="P243" i="28"/>
  <c r="P244" i="28"/>
  <c r="P245" i="28"/>
  <c r="P246" i="28"/>
  <c r="P247" i="28"/>
  <c r="P248" i="28"/>
  <c r="P249" i="28"/>
  <c r="P250" i="28"/>
  <c r="P251" i="28"/>
  <c r="P252" i="28"/>
  <c r="P253" i="28"/>
  <c r="P254" i="28"/>
  <c r="Q6" i="28"/>
  <c r="Q7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46" i="28"/>
  <c r="Q47" i="28"/>
  <c r="Q48" i="28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5" i="28"/>
  <c r="Q66" i="28"/>
  <c r="Q67" i="28"/>
  <c r="Q68" i="28"/>
  <c r="Q69" i="28"/>
  <c r="Q70" i="28"/>
  <c r="Q71" i="28"/>
  <c r="Q72" i="28"/>
  <c r="Q73" i="28"/>
  <c r="Q74" i="28"/>
  <c r="Q75" i="28"/>
  <c r="Q76" i="28"/>
  <c r="Q77" i="28"/>
  <c r="Q78" i="28"/>
  <c r="Q79" i="28"/>
  <c r="Q80" i="28"/>
  <c r="Q81" i="28"/>
  <c r="Q82" i="28"/>
  <c r="Q83" i="28"/>
  <c r="Q84" i="28"/>
  <c r="Q85" i="28"/>
  <c r="Q86" i="28"/>
  <c r="Q87" i="28"/>
  <c r="Q88" i="28"/>
  <c r="Q89" i="28"/>
  <c r="Q90" i="28"/>
  <c r="Q91" i="28"/>
  <c r="Q92" i="28"/>
  <c r="Q93" i="28"/>
  <c r="Q94" i="28"/>
  <c r="Q95" i="28"/>
  <c r="Q96" i="28"/>
  <c r="Q97" i="28"/>
  <c r="Q98" i="28"/>
  <c r="Q99" i="28"/>
  <c r="Q100" i="28"/>
  <c r="Q101" i="28"/>
  <c r="Q102" i="28"/>
  <c r="Q103" i="28"/>
  <c r="Q104" i="28"/>
  <c r="Q105" i="28"/>
  <c r="Q106" i="28"/>
  <c r="Q107" i="28"/>
  <c r="Q108" i="28"/>
  <c r="Q109" i="28"/>
  <c r="Q110" i="28"/>
  <c r="Q111" i="28"/>
  <c r="Q112" i="28"/>
  <c r="Q113" i="28"/>
  <c r="Q114" i="28"/>
  <c r="Q115" i="28"/>
  <c r="Q116" i="28"/>
  <c r="Q117" i="28"/>
  <c r="Q118" i="28"/>
  <c r="Q119" i="28"/>
  <c r="Q120" i="28"/>
  <c r="Q121" i="28"/>
  <c r="Q122" i="28"/>
  <c r="Q123" i="28"/>
  <c r="Q124" i="28"/>
  <c r="Q125" i="28"/>
  <c r="Q126" i="28"/>
  <c r="Q127" i="28"/>
  <c r="Q128" i="28"/>
  <c r="Q129" i="28"/>
  <c r="Q130" i="28"/>
  <c r="Q131" i="28"/>
  <c r="Q132" i="28"/>
  <c r="Q133" i="28"/>
  <c r="Q134" i="28"/>
  <c r="Q135" i="28"/>
  <c r="Q136" i="28"/>
  <c r="Q137" i="28"/>
  <c r="Q138" i="28"/>
  <c r="Q139" i="28"/>
  <c r="Q140" i="28"/>
  <c r="Q141" i="28"/>
  <c r="Q142" i="28"/>
  <c r="Q143" i="28"/>
  <c r="Q144" i="28"/>
  <c r="Q145" i="28"/>
  <c r="Q146" i="28"/>
  <c r="Q147" i="28"/>
  <c r="Q148" i="28"/>
  <c r="Q149" i="28"/>
  <c r="Q150" i="28"/>
  <c r="Q151" i="28"/>
  <c r="Q152" i="28"/>
  <c r="Q153" i="28"/>
  <c r="Q154" i="28"/>
  <c r="Q155" i="28"/>
  <c r="Q156" i="28"/>
  <c r="Q157" i="28"/>
  <c r="Q158" i="28"/>
  <c r="Q159" i="28"/>
  <c r="Q160" i="28"/>
  <c r="Q161" i="28"/>
  <c r="Q162" i="28"/>
  <c r="Q163" i="28"/>
  <c r="Q164" i="28"/>
  <c r="Q165" i="28"/>
  <c r="Q166" i="28"/>
  <c r="Q167" i="28"/>
  <c r="Q168" i="28"/>
  <c r="Q169" i="28"/>
  <c r="Q170" i="28"/>
  <c r="Q171" i="28"/>
  <c r="Q172" i="28"/>
  <c r="Q173" i="28"/>
  <c r="Q174" i="28"/>
  <c r="Q175" i="28"/>
  <c r="Q176" i="28"/>
  <c r="Q177" i="28"/>
  <c r="Q178" i="28"/>
  <c r="Q179" i="28"/>
  <c r="Q180" i="28"/>
  <c r="Q181" i="28"/>
  <c r="Q182" i="28"/>
  <c r="Q183" i="28"/>
  <c r="Q184" i="28"/>
  <c r="Q185" i="28"/>
  <c r="Q186" i="28"/>
  <c r="Q187" i="28"/>
  <c r="Q188" i="28"/>
  <c r="Q189" i="28"/>
  <c r="Q190" i="28"/>
  <c r="Q191" i="28"/>
  <c r="Q192" i="28"/>
  <c r="Q193" i="28"/>
  <c r="Q194" i="28"/>
  <c r="Q195" i="28"/>
  <c r="Q196" i="28"/>
  <c r="Q197" i="28"/>
  <c r="Q198" i="28"/>
  <c r="Q199" i="28"/>
  <c r="Q200" i="28"/>
  <c r="Q201" i="28"/>
  <c r="Q202" i="28"/>
  <c r="Q203" i="28"/>
  <c r="Q204" i="28"/>
  <c r="Q205" i="28"/>
  <c r="Q206" i="28"/>
  <c r="Q207" i="28"/>
  <c r="Q208" i="28"/>
  <c r="Q209" i="28"/>
  <c r="Q210" i="28"/>
  <c r="Q211" i="28"/>
  <c r="Q212" i="28"/>
  <c r="Q213" i="28"/>
  <c r="Q214" i="28"/>
  <c r="Q215" i="28"/>
  <c r="Q216" i="28"/>
  <c r="Q217" i="28"/>
  <c r="Q218" i="28"/>
  <c r="Q219" i="28"/>
  <c r="Q220" i="28"/>
  <c r="Q221" i="28"/>
  <c r="Q222" i="28"/>
  <c r="Q223" i="28"/>
  <c r="Q224" i="28"/>
  <c r="Q225" i="28"/>
  <c r="Q226" i="28"/>
  <c r="Q227" i="28"/>
  <c r="Q228" i="28"/>
  <c r="Q229" i="28"/>
  <c r="Q230" i="28"/>
  <c r="Q231" i="28"/>
  <c r="Q232" i="28"/>
  <c r="Q233" i="28"/>
  <c r="Q234" i="28"/>
  <c r="Q235" i="28"/>
  <c r="Q236" i="28"/>
  <c r="Q237" i="28"/>
  <c r="Q238" i="28"/>
  <c r="Q239" i="28"/>
  <c r="Q240" i="28"/>
  <c r="Q241" i="28"/>
  <c r="Q242" i="28"/>
  <c r="Q243" i="28"/>
  <c r="Q244" i="28"/>
  <c r="Q245" i="28"/>
  <c r="Q246" i="28"/>
  <c r="Q247" i="28"/>
  <c r="Q248" i="28"/>
  <c r="Q249" i="28"/>
  <c r="Q250" i="28"/>
  <c r="Q251" i="28"/>
  <c r="Q252" i="28"/>
  <c r="Q253" i="28"/>
  <c r="Q254" i="28"/>
  <c r="R6" i="28"/>
  <c r="R7" i="28"/>
  <c r="R8" i="28"/>
  <c r="R9" i="28"/>
  <c r="R10" i="28"/>
  <c r="R11" i="28"/>
  <c r="R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R28" i="28"/>
  <c r="R29" i="28"/>
  <c r="R30" i="28"/>
  <c r="R31" i="28"/>
  <c r="R32" i="28"/>
  <c r="R33" i="28"/>
  <c r="R34" i="28"/>
  <c r="R35" i="28"/>
  <c r="R36" i="28"/>
  <c r="R37" i="28"/>
  <c r="R38" i="28"/>
  <c r="R39" i="28"/>
  <c r="R40" i="28"/>
  <c r="R41" i="28"/>
  <c r="R42" i="28"/>
  <c r="R43" i="28"/>
  <c r="R44" i="28"/>
  <c r="R45" i="28"/>
  <c r="R46" i="28"/>
  <c r="R47" i="28"/>
  <c r="R48" i="28"/>
  <c r="R49" i="28"/>
  <c r="R50" i="28"/>
  <c r="R51" i="28"/>
  <c r="R52" i="28"/>
  <c r="R53" i="28"/>
  <c r="R54" i="28"/>
  <c r="R55" i="28"/>
  <c r="R56" i="28"/>
  <c r="R57" i="28"/>
  <c r="R58" i="28"/>
  <c r="R59" i="28"/>
  <c r="R60" i="28"/>
  <c r="R61" i="28"/>
  <c r="R62" i="28"/>
  <c r="R63" i="28"/>
  <c r="R64" i="28"/>
  <c r="R65" i="28"/>
  <c r="R66" i="28"/>
  <c r="R67" i="28"/>
  <c r="R68" i="28"/>
  <c r="R69" i="28"/>
  <c r="R70" i="28"/>
  <c r="R71" i="28"/>
  <c r="R72" i="28"/>
  <c r="R73" i="28"/>
  <c r="R74" i="28"/>
  <c r="R75" i="28"/>
  <c r="R76" i="28"/>
  <c r="R77" i="28"/>
  <c r="R78" i="28"/>
  <c r="R79" i="28"/>
  <c r="R80" i="28"/>
  <c r="R81" i="28"/>
  <c r="R82" i="28"/>
  <c r="R83" i="28"/>
  <c r="R84" i="28"/>
  <c r="R85" i="28"/>
  <c r="R86" i="28"/>
  <c r="R87" i="28"/>
  <c r="R88" i="28"/>
  <c r="R89" i="28"/>
  <c r="R90" i="28"/>
  <c r="R91" i="28"/>
  <c r="R92" i="28"/>
  <c r="R93" i="28"/>
  <c r="R94" i="28"/>
  <c r="R95" i="28"/>
  <c r="R96" i="28"/>
  <c r="R97" i="28"/>
  <c r="R98" i="28"/>
  <c r="R99" i="28"/>
  <c r="R100" i="28"/>
  <c r="R101" i="28"/>
  <c r="R102" i="28"/>
  <c r="R103" i="28"/>
  <c r="R104" i="28"/>
  <c r="R105" i="28"/>
  <c r="R106" i="28"/>
  <c r="R107" i="28"/>
  <c r="R108" i="28"/>
  <c r="R109" i="28"/>
  <c r="R110" i="28"/>
  <c r="R111" i="28"/>
  <c r="R112" i="28"/>
  <c r="R113" i="28"/>
  <c r="R114" i="28"/>
  <c r="R115" i="28"/>
  <c r="R116" i="28"/>
  <c r="R117" i="28"/>
  <c r="R118" i="28"/>
  <c r="R119" i="28"/>
  <c r="R120" i="28"/>
  <c r="R121" i="28"/>
  <c r="R122" i="28"/>
  <c r="R123" i="28"/>
  <c r="R124" i="28"/>
  <c r="R125" i="28"/>
  <c r="R126" i="28"/>
  <c r="R127" i="28"/>
  <c r="R128" i="28"/>
  <c r="R129" i="28"/>
  <c r="R130" i="28"/>
  <c r="R131" i="28"/>
  <c r="R132" i="28"/>
  <c r="R133" i="28"/>
  <c r="R134" i="28"/>
  <c r="R135" i="28"/>
  <c r="R136" i="28"/>
  <c r="R137" i="28"/>
  <c r="R138" i="28"/>
  <c r="R139" i="28"/>
  <c r="R140" i="28"/>
  <c r="R141" i="28"/>
  <c r="R142" i="28"/>
  <c r="R143" i="28"/>
  <c r="R144" i="28"/>
  <c r="R145" i="28"/>
  <c r="R146" i="28"/>
  <c r="R147" i="28"/>
  <c r="R148" i="28"/>
  <c r="R149" i="28"/>
  <c r="R150" i="28"/>
  <c r="R151" i="28"/>
  <c r="R152" i="28"/>
  <c r="R153" i="28"/>
  <c r="R154" i="28"/>
  <c r="R155" i="28"/>
  <c r="R156" i="28"/>
  <c r="R157" i="28"/>
  <c r="R158" i="28"/>
  <c r="R159" i="28"/>
  <c r="R160" i="28"/>
  <c r="R161" i="28"/>
  <c r="R162" i="28"/>
  <c r="R163" i="28"/>
  <c r="R164" i="28"/>
  <c r="R165" i="28"/>
  <c r="R166" i="28"/>
  <c r="R167" i="28"/>
  <c r="R168" i="28"/>
  <c r="R169" i="28"/>
  <c r="R170" i="28"/>
  <c r="R171" i="28"/>
  <c r="R172" i="28"/>
  <c r="R173" i="28"/>
  <c r="R174" i="28"/>
  <c r="R175" i="28"/>
  <c r="R176" i="28"/>
  <c r="R177" i="28"/>
  <c r="R178" i="28"/>
  <c r="R179" i="28"/>
  <c r="R180" i="28"/>
  <c r="R181" i="28"/>
  <c r="R182" i="28"/>
  <c r="R183" i="28"/>
  <c r="R184" i="28"/>
  <c r="R185" i="28"/>
  <c r="R186" i="28"/>
  <c r="R187" i="28"/>
  <c r="R188" i="28"/>
  <c r="R189" i="28"/>
  <c r="R190" i="28"/>
  <c r="R191" i="28"/>
  <c r="R192" i="28"/>
  <c r="R193" i="28"/>
  <c r="R194" i="28"/>
  <c r="R195" i="28"/>
  <c r="R196" i="28"/>
  <c r="R197" i="28"/>
  <c r="R198" i="28"/>
  <c r="R199" i="28"/>
  <c r="R200" i="28"/>
  <c r="R201" i="28"/>
  <c r="R202" i="28"/>
  <c r="R203" i="28"/>
  <c r="R204" i="28"/>
  <c r="R205" i="28"/>
  <c r="R206" i="28"/>
  <c r="R207" i="28"/>
  <c r="R208" i="28"/>
  <c r="R209" i="28"/>
  <c r="R210" i="28"/>
  <c r="R211" i="28"/>
  <c r="R212" i="28"/>
  <c r="R213" i="28"/>
  <c r="R214" i="28"/>
  <c r="R215" i="28"/>
  <c r="R216" i="28"/>
  <c r="R217" i="28"/>
  <c r="R218" i="28"/>
  <c r="R219" i="28"/>
  <c r="R220" i="28"/>
  <c r="R221" i="28"/>
  <c r="R222" i="28"/>
  <c r="R223" i="28"/>
  <c r="R224" i="28"/>
  <c r="R225" i="28"/>
  <c r="R226" i="28"/>
  <c r="R227" i="28"/>
  <c r="R228" i="28"/>
  <c r="R229" i="28"/>
  <c r="R230" i="28"/>
  <c r="R231" i="28"/>
  <c r="R232" i="28"/>
  <c r="R233" i="28"/>
  <c r="R234" i="28"/>
  <c r="R235" i="28"/>
  <c r="R236" i="28"/>
  <c r="R237" i="28"/>
  <c r="R238" i="28"/>
  <c r="R239" i="28"/>
  <c r="R240" i="28"/>
  <c r="R241" i="28"/>
  <c r="R242" i="28"/>
  <c r="R243" i="28"/>
  <c r="R244" i="28"/>
  <c r="R245" i="28"/>
  <c r="R246" i="28"/>
  <c r="R247" i="28"/>
  <c r="R248" i="28"/>
  <c r="R249" i="28"/>
  <c r="R250" i="28"/>
  <c r="R251" i="28"/>
  <c r="R252" i="28"/>
  <c r="R253" i="28"/>
  <c r="R254" i="28"/>
  <c r="M16" i="18"/>
  <c r="O16" i="18" s="1"/>
  <c r="H20" i="18" s="1"/>
  <c r="P6" i="26" l="1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68" i="26"/>
  <c r="P69" i="26"/>
  <c r="P70" i="26"/>
  <c r="P71" i="26"/>
  <c r="P72" i="26"/>
  <c r="P73" i="26"/>
  <c r="P74" i="26"/>
  <c r="P75" i="26"/>
  <c r="P76" i="26"/>
  <c r="P77" i="26"/>
  <c r="P78" i="26"/>
  <c r="P79" i="26"/>
  <c r="P80" i="26"/>
  <c r="P81" i="26"/>
  <c r="P82" i="26"/>
  <c r="P83" i="26"/>
  <c r="P84" i="26"/>
  <c r="P85" i="26"/>
  <c r="P86" i="26"/>
  <c r="P87" i="26"/>
  <c r="P88" i="26"/>
  <c r="P89" i="26"/>
  <c r="P90" i="26"/>
  <c r="P91" i="26"/>
  <c r="P92" i="26"/>
  <c r="P93" i="26"/>
  <c r="P94" i="26"/>
  <c r="P95" i="26"/>
  <c r="P96" i="26"/>
  <c r="P97" i="26"/>
  <c r="P98" i="26"/>
  <c r="P99" i="26"/>
  <c r="P100" i="26"/>
  <c r="P101" i="26"/>
  <c r="P102" i="26"/>
  <c r="P103" i="26"/>
  <c r="P104" i="26"/>
  <c r="P105" i="26"/>
  <c r="P106" i="26"/>
  <c r="P107" i="26"/>
  <c r="P108" i="26"/>
  <c r="P109" i="26"/>
  <c r="P110" i="26"/>
  <c r="P111" i="26"/>
  <c r="P112" i="26"/>
  <c r="P113" i="26"/>
  <c r="P114" i="26"/>
  <c r="P115" i="26"/>
  <c r="P116" i="26"/>
  <c r="P117" i="26"/>
  <c r="P118" i="26"/>
  <c r="P119" i="26"/>
  <c r="P120" i="26"/>
  <c r="P121" i="26"/>
  <c r="P122" i="26"/>
  <c r="P123" i="26"/>
  <c r="P124" i="26"/>
  <c r="P125" i="26"/>
  <c r="P126" i="26"/>
  <c r="P127" i="26"/>
  <c r="P128" i="26"/>
  <c r="P129" i="26"/>
  <c r="P130" i="26"/>
  <c r="P131" i="26"/>
  <c r="P132" i="26"/>
  <c r="P133" i="26"/>
  <c r="P134" i="26"/>
  <c r="P135" i="26"/>
  <c r="P136" i="26"/>
  <c r="P137" i="26"/>
  <c r="P138" i="26"/>
  <c r="P139" i="26"/>
  <c r="P140" i="26"/>
  <c r="P141" i="26"/>
  <c r="P142" i="26"/>
  <c r="P143" i="26"/>
  <c r="P144" i="26"/>
  <c r="P145" i="26"/>
  <c r="P146" i="26"/>
  <c r="P147" i="26"/>
  <c r="P148" i="26"/>
  <c r="P149" i="26"/>
  <c r="P150" i="26"/>
  <c r="P151" i="26"/>
  <c r="P152" i="26"/>
  <c r="P153" i="26"/>
  <c r="P154" i="26"/>
  <c r="P155" i="26"/>
  <c r="P156" i="26"/>
  <c r="P157" i="26"/>
  <c r="P158" i="26"/>
  <c r="P159" i="26"/>
  <c r="P160" i="26"/>
  <c r="P161" i="26"/>
  <c r="P162" i="26"/>
  <c r="P163" i="26"/>
  <c r="P164" i="26"/>
  <c r="P165" i="26"/>
  <c r="P166" i="26"/>
  <c r="P167" i="26"/>
  <c r="P168" i="26"/>
  <c r="P169" i="26"/>
  <c r="P170" i="26"/>
  <c r="P171" i="26"/>
  <c r="P172" i="26"/>
  <c r="P173" i="26"/>
  <c r="P174" i="26"/>
  <c r="P175" i="26"/>
  <c r="P176" i="26"/>
  <c r="P177" i="26"/>
  <c r="P178" i="26"/>
  <c r="P179" i="26"/>
  <c r="P180" i="26"/>
  <c r="P181" i="26"/>
  <c r="P182" i="26"/>
  <c r="P183" i="26"/>
  <c r="P184" i="26"/>
  <c r="P185" i="26"/>
  <c r="P186" i="26"/>
  <c r="P187" i="26"/>
  <c r="P188" i="26"/>
  <c r="P189" i="26"/>
  <c r="P190" i="26"/>
  <c r="P191" i="26"/>
  <c r="P192" i="26"/>
  <c r="P193" i="26"/>
  <c r="P194" i="26"/>
  <c r="P195" i="26"/>
  <c r="P196" i="26"/>
  <c r="P197" i="26"/>
  <c r="P198" i="26"/>
  <c r="P199" i="26"/>
  <c r="P200" i="26"/>
  <c r="P201" i="26"/>
  <c r="P202" i="26"/>
  <c r="P203" i="26"/>
  <c r="P204" i="26"/>
  <c r="P5" i="26"/>
  <c r="E20" i="18" l="1"/>
  <c r="P5" i="28" l="1"/>
  <c r="C11" i="12"/>
  <c r="O5" i="8" l="1"/>
  <c r="A254" i="28" l="1"/>
  <c r="A253" i="28"/>
  <c r="A252" i="28"/>
  <c r="A251" i="28"/>
  <c r="A250" i="28"/>
  <c r="A249" i="28"/>
  <c r="A248" i="28"/>
  <c r="A247" i="28"/>
  <c r="A246" i="28"/>
  <c r="A245" i="28"/>
  <c r="A244" i="28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/>
  <c r="A228" i="28"/>
  <c r="A227" i="28"/>
  <c r="A226" i="28"/>
  <c r="A225" i="28"/>
  <c r="A224" i="28"/>
  <c r="A223" i="28"/>
  <c r="A222" i="28"/>
  <c r="A221" i="28"/>
  <c r="A220" i="28"/>
  <c r="A219" i="28"/>
  <c r="A218" i="28"/>
  <c r="A217" i="28"/>
  <c r="A216" i="28"/>
  <c r="A215" i="28"/>
  <c r="A214" i="28"/>
  <c r="A213" i="28"/>
  <c r="A212" i="28"/>
  <c r="A211" i="28"/>
  <c r="A210" i="28"/>
  <c r="A209" i="28"/>
  <c r="A208" i="28"/>
  <c r="A207" i="28"/>
  <c r="A206" i="28"/>
  <c r="A205" i="28"/>
  <c r="A204" i="28"/>
  <c r="A203" i="28"/>
  <c r="A202" i="28"/>
  <c r="A201" i="28"/>
  <c r="A200" i="28"/>
  <c r="A199" i="28"/>
  <c r="A198" i="28"/>
  <c r="A197" i="28"/>
  <c r="A196" i="28"/>
  <c r="A195" i="28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A156" i="28"/>
  <c r="A155" i="28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O5" i="28"/>
  <c r="R5" i="28" s="1"/>
  <c r="A5" i="28"/>
  <c r="O204" i="26"/>
  <c r="N204" i="26"/>
  <c r="A204" i="26"/>
  <c r="O203" i="26"/>
  <c r="N203" i="26"/>
  <c r="A203" i="26"/>
  <c r="O202" i="26"/>
  <c r="N202" i="26"/>
  <c r="A202" i="26"/>
  <c r="O201" i="26"/>
  <c r="N201" i="26"/>
  <c r="A201" i="26"/>
  <c r="O200" i="26"/>
  <c r="N200" i="26"/>
  <c r="A200" i="26"/>
  <c r="O199" i="26"/>
  <c r="N199" i="26"/>
  <c r="A199" i="26"/>
  <c r="O198" i="26"/>
  <c r="N198" i="26"/>
  <c r="A198" i="26"/>
  <c r="O197" i="26"/>
  <c r="N197" i="26"/>
  <c r="A197" i="26"/>
  <c r="O196" i="26"/>
  <c r="N196" i="26"/>
  <c r="A196" i="26"/>
  <c r="O195" i="26"/>
  <c r="N195" i="26"/>
  <c r="A195" i="26"/>
  <c r="O194" i="26"/>
  <c r="N194" i="26"/>
  <c r="A194" i="26"/>
  <c r="O193" i="26"/>
  <c r="N193" i="26"/>
  <c r="A193" i="26"/>
  <c r="O192" i="26"/>
  <c r="N192" i="26"/>
  <c r="A192" i="26"/>
  <c r="O191" i="26"/>
  <c r="N191" i="26"/>
  <c r="A191" i="26"/>
  <c r="O190" i="26"/>
  <c r="N190" i="26"/>
  <c r="A190" i="26"/>
  <c r="O189" i="26"/>
  <c r="N189" i="26"/>
  <c r="A189" i="26"/>
  <c r="O188" i="26"/>
  <c r="N188" i="26"/>
  <c r="A188" i="26"/>
  <c r="O187" i="26"/>
  <c r="N187" i="26"/>
  <c r="A187" i="26"/>
  <c r="O186" i="26"/>
  <c r="N186" i="26"/>
  <c r="A186" i="26"/>
  <c r="O185" i="26"/>
  <c r="N185" i="26"/>
  <c r="A185" i="26"/>
  <c r="O184" i="26"/>
  <c r="N184" i="26"/>
  <c r="A184" i="26"/>
  <c r="O183" i="26"/>
  <c r="N183" i="26"/>
  <c r="A183" i="26"/>
  <c r="O182" i="26"/>
  <c r="N182" i="26"/>
  <c r="A182" i="26"/>
  <c r="O181" i="26"/>
  <c r="N181" i="26"/>
  <c r="A181" i="26"/>
  <c r="O180" i="26"/>
  <c r="N180" i="26"/>
  <c r="A180" i="26"/>
  <c r="O179" i="26"/>
  <c r="N179" i="26"/>
  <c r="A179" i="26"/>
  <c r="O178" i="26"/>
  <c r="N178" i="26"/>
  <c r="A178" i="26"/>
  <c r="O177" i="26"/>
  <c r="N177" i="26"/>
  <c r="A177" i="26"/>
  <c r="O176" i="26"/>
  <c r="N176" i="26"/>
  <c r="A176" i="26"/>
  <c r="O175" i="26"/>
  <c r="N175" i="26"/>
  <c r="A175" i="26"/>
  <c r="O174" i="26"/>
  <c r="N174" i="26"/>
  <c r="A174" i="26"/>
  <c r="O173" i="26"/>
  <c r="N173" i="26"/>
  <c r="A173" i="26"/>
  <c r="O172" i="26"/>
  <c r="N172" i="26"/>
  <c r="A172" i="26"/>
  <c r="O171" i="26"/>
  <c r="N171" i="26"/>
  <c r="A171" i="26"/>
  <c r="O170" i="26"/>
  <c r="N170" i="26"/>
  <c r="A170" i="26"/>
  <c r="O169" i="26"/>
  <c r="N169" i="26"/>
  <c r="A169" i="26"/>
  <c r="O168" i="26"/>
  <c r="N168" i="26"/>
  <c r="A168" i="26"/>
  <c r="O167" i="26"/>
  <c r="N167" i="26"/>
  <c r="A167" i="26"/>
  <c r="O166" i="26"/>
  <c r="N166" i="26"/>
  <c r="A166" i="26"/>
  <c r="O165" i="26"/>
  <c r="N165" i="26"/>
  <c r="A165" i="26"/>
  <c r="O164" i="26"/>
  <c r="N164" i="26"/>
  <c r="A164" i="26"/>
  <c r="O163" i="26"/>
  <c r="N163" i="26"/>
  <c r="A163" i="26"/>
  <c r="O162" i="26"/>
  <c r="N162" i="26"/>
  <c r="A162" i="26"/>
  <c r="O161" i="26"/>
  <c r="N161" i="26"/>
  <c r="A161" i="26"/>
  <c r="O160" i="26"/>
  <c r="N160" i="26"/>
  <c r="A160" i="26"/>
  <c r="O159" i="26"/>
  <c r="N159" i="26"/>
  <c r="A159" i="26"/>
  <c r="O158" i="26"/>
  <c r="N158" i="26"/>
  <c r="A158" i="26"/>
  <c r="O157" i="26"/>
  <c r="N157" i="26"/>
  <c r="A157" i="26"/>
  <c r="O156" i="26"/>
  <c r="N156" i="26"/>
  <c r="A156" i="26"/>
  <c r="O155" i="26"/>
  <c r="N155" i="26"/>
  <c r="A155" i="26"/>
  <c r="O154" i="26"/>
  <c r="N154" i="26"/>
  <c r="A154" i="26"/>
  <c r="O153" i="26"/>
  <c r="N153" i="26"/>
  <c r="A153" i="26"/>
  <c r="O152" i="26"/>
  <c r="N152" i="26"/>
  <c r="A152" i="26"/>
  <c r="O151" i="26"/>
  <c r="N151" i="26"/>
  <c r="A151" i="26"/>
  <c r="O150" i="26"/>
  <c r="N150" i="26"/>
  <c r="A150" i="26"/>
  <c r="O149" i="26"/>
  <c r="N149" i="26"/>
  <c r="A149" i="26"/>
  <c r="O148" i="26"/>
  <c r="N148" i="26"/>
  <c r="A148" i="26"/>
  <c r="O147" i="26"/>
  <c r="N147" i="26"/>
  <c r="A147" i="26"/>
  <c r="O146" i="26"/>
  <c r="N146" i="26"/>
  <c r="A146" i="26"/>
  <c r="O145" i="26"/>
  <c r="N145" i="26"/>
  <c r="A145" i="26"/>
  <c r="O144" i="26"/>
  <c r="N144" i="26"/>
  <c r="A144" i="26"/>
  <c r="O143" i="26"/>
  <c r="N143" i="26"/>
  <c r="A143" i="26"/>
  <c r="O142" i="26"/>
  <c r="N142" i="26"/>
  <c r="A142" i="26"/>
  <c r="O141" i="26"/>
  <c r="N141" i="26"/>
  <c r="A141" i="26"/>
  <c r="O140" i="26"/>
  <c r="N140" i="26"/>
  <c r="A140" i="26"/>
  <c r="O139" i="26"/>
  <c r="N139" i="26"/>
  <c r="A139" i="26"/>
  <c r="O138" i="26"/>
  <c r="N138" i="26"/>
  <c r="A138" i="26"/>
  <c r="O137" i="26"/>
  <c r="N137" i="26"/>
  <c r="A137" i="26"/>
  <c r="O136" i="26"/>
  <c r="N136" i="26"/>
  <c r="A136" i="26"/>
  <c r="O135" i="26"/>
  <c r="N135" i="26"/>
  <c r="A135" i="26"/>
  <c r="O134" i="26"/>
  <c r="N134" i="26"/>
  <c r="A134" i="26"/>
  <c r="O133" i="26"/>
  <c r="N133" i="26"/>
  <c r="A133" i="26"/>
  <c r="O132" i="26"/>
  <c r="N132" i="26"/>
  <c r="A132" i="26"/>
  <c r="O131" i="26"/>
  <c r="N131" i="26"/>
  <c r="A131" i="26"/>
  <c r="O130" i="26"/>
  <c r="N130" i="26"/>
  <c r="A130" i="26"/>
  <c r="O129" i="26"/>
  <c r="N129" i="26"/>
  <c r="A129" i="26"/>
  <c r="O128" i="26"/>
  <c r="N128" i="26"/>
  <c r="A128" i="26"/>
  <c r="O127" i="26"/>
  <c r="N127" i="26"/>
  <c r="A127" i="26"/>
  <c r="O126" i="26"/>
  <c r="N126" i="26"/>
  <c r="A126" i="26"/>
  <c r="O125" i="26"/>
  <c r="N125" i="26"/>
  <c r="A125" i="26"/>
  <c r="O124" i="26"/>
  <c r="N124" i="26"/>
  <c r="A124" i="26"/>
  <c r="O123" i="26"/>
  <c r="N123" i="26"/>
  <c r="A123" i="26"/>
  <c r="O122" i="26"/>
  <c r="N122" i="26"/>
  <c r="A122" i="26"/>
  <c r="O121" i="26"/>
  <c r="N121" i="26"/>
  <c r="A121" i="26"/>
  <c r="O120" i="26"/>
  <c r="N120" i="26"/>
  <c r="A120" i="26"/>
  <c r="O119" i="26"/>
  <c r="N119" i="26"/>
  <c r="A119" i="26"/>
  <c r="O118" i="26"/>
  <c r="N118" i="26"/>
  <c r="A118" i="26"/>
  <c r="O117" i="26"/>
  <c r="N117" i="26"/>
  <c r="A117" i="26"/>
  <c r="O116" i="26"/>
  <c r="N116" i="26"/>
  <c r="A116" i="26"/>
  <c r="O115" i="26"/>
  <c r="N115" i="26"/>
  <c r="A115" i="26"/>
  <c r="O114" i="26"/>
  <c r="N114" i="26"/>
  <c r="A114" i="26"/>
  <c r="O113" i="26"/>
  <c r="N113" i="26"/>
  <c r="A113" i="26"/>
  <c r="O112" i="26"/>
  <c r="N112" i="26"/>
  <c r="A112" i="26"/>
  <c r="O111" i="26"/>
  <c r="N111" i="26"/>
  <c r="A111" i="26"/>
  <c r="O110" i="26"/>
  <c r="N110" i="26"/>
  <c r="A110" i="26"/>
  <c r="O109" i="26"/>
  <c r="N109" i="26"/>
  <c r="A109" i="26"/>
  <c r="O108" i="26"/>
  <c r="N108" i="26"/>
  <c r="A108" i="26"/>
  <c r="O107" i="26"/>
  <c r="N107" i="26"/>
  <c r="A107" i="26"/>
  <c r="O106" i="26"/>
  <c r="N106" i="26"/>
  <c r="A106" i="26"/>
  <c r="O105" i="26"/>
  <c r="N105" i="26"/>
  <c r="A105" i="26"/>
  <c r="O104" i="26"/>
  <c r="N104" i="26"/>
  <c r="A104" i="26"/>
  <c r="O103" i="26"/>
  <c r="N103" i="26"/>
  <c r="A103" i="26"/>
  <c r="O102" i="26"/>
  <c r="N102" i="26"/>
  <c r="A102" i="26"/>
  <c r="O101" i="26"/>
  <c r="N101" i="26"/>
  <c r="A101" i="26"/>
  <c r="O100" i="26"/>
  <c r="N100" i="26"/>
  <c r="A100" i="26"/>
  <c r="O99" i="26"/>
  <c r="N99" i="26"/>
  <c r="A99" i="26"/>
  <c r="O98" i="26"/>
  <c r="N98" i="26"/>
  <c r="A98" i="26"/>
  <c r="O97" i="26"/>
  <c r="N97" i="26"/>
  <c r="A97" i="26"/>
  <c r="O96" i="26"/>
  <c r="N96" i="26"/>
  <c r="A96" i="26"/>
  <c r="O95" i="26"/>
  <c r="N95" i="26"/>
  <c r="A95" i="26"/>
  <c r="O94" i="26"/>
  <c r="N94" i="26"/>
  <c r="A94" i="26"/>
  <c r="O93" i="26"/>
  <c r="N93" i="26"/>
  <c r="A93" i="26"/>
  <c r="O92" i="26"/>
  <c r="N92" i="26"/>
  <c r="A92" i="26"/>
  <c r="O91" i="26"/>
  <c r="N91" i="26"/>
  <c r="A91" i="26"/>
  <c r="O90" i="26"/>
  <c r="N90" i="26"/>
  <c r="A90" i="26"/>
  <c r="O89" i="26"/>
  <c r="N89" i="26"/>
  <c r="A89" i="26"/>
  <c r="O88" i="26"/>
  <c r="N88" i="26"/>
  <c r="A88" i="26"/>
  <c r="O87" i="26"/>
  <c r="N87" i="26"/>
  <c r="A87" i="26"/>
  <c r="O86" i="26"/>
  <c r="N86" i="26"/>
  <c r="A86" i="26"/>
  <c r="O85" i="26"/>
  <c r="N85" i="26"/>
  <c r="A85" i="26"/>
  <c r="O84" i="26"/>
  <c r="N84" i="26"/>
  <c r="A84" i="26"/>
  <c r="O83" i="26"/>
  <c r="N83" i="26"/>
  <c r="A83" i="26"/>
  <c r="O82" i="26"/>
  <c r="N82" i="26"/>
  <c r="A82" i="26"/>
  <c r="O81" i="26"/>
  <c r="N81" i="26"/>
  <c r="A81" i="26"/>
  <c r="O80" i="26"/>
  <c r="N80" i="26"/>
  <c r="A80" i="26"/>
  <c r="O79" i="26"/>
  <c r="N79" i="26"/>
  <c r="A79" i="26"/>
  <c r="O78" i="26"/>
  <c r="N78" i="26"/>
  <c r="A78" i="26"/>
  <c r="O77" i="26"/>
  <c r="N77" i="26"/>
  <c r="A77" i="26"/>
  <c r="O76" i="26"/>
  <c r="N76" i="26"/>
  <c r="A76" i="26"/>
  <c r="O75" i="26"/>
  <c r="N75" i="26"/>
  <c r="A75" i="26"/>
  <c r="O74" i="26"/>
  <c r="N74" i="26"/>
  <c r="A74" i="26"/>
  <c r="O73" i="26"/>
  <c r="N73" i="26"/>
  <c r="A73" i="26"/>
  <c r="O72" i="26"/>
  <c r="N72" i="26"/>
  <c r="A72" i="26"/>
  <c r="O71" i="26"/>
  <c r="N71" i="26"/>
  <c r="A71" i="26"/>
  <c r="O70" i="26"/>
  <c r="N70" i="26"/>
  <c r="A70" i="26"/>
  <c r="O69" i="26"/>
  <c r="N69" i="26"/>
  <c r="A69" i="26"/>
  <c r="O68" i="26"/>
  <c r="N68" i="26"/>
  <c r="A68" i="26"/>
  <c r="O67" i="26"/>
  <c r="N67" i="26"/>
  <c r="A67" i="26"/>
  <c r="O66" i="26"/>
  <c r="N66" i="26"/>
  <c r="A66" i="26"/>
  <c r="O65" i="26"/>
  <c r="N65" i="26"/>
  <c r="A65" i="26"/>
  <c r="O64" i="26"/>
  <c r="N64" i="26"/>
  <c r="A64" i="26"/>
  <c r="O63" i="26"/>
  <c r="N63" i="26"/>
  <c r="A63" i="26"/>
  <c r="O62" i="26"/>
  <c r="N62" i="26"/>
  <c r="A62" i="26"/>
  <c r="O61" i="26"/>
  <c r="N61" i="26"/>
  <c r="A61" i="26"/>
  <c r="O60" i="26"/>
  <c r="N60" i="26"/>
  <c r="A60" i="26"/>
  <c r="O59" i="26"/>
  <c r="N59" i="26"/>
  <c r="A59" i="26"/>
  <c r="O58" i="26"/>
  <c r="N58" i="26"/>
  <c r="A58" i="26"/>
  <c r="O57" i="26"/>
  <c r="N57" i="26"/>
  <c r="A57" i="26"/>
  <c r="O56" i="26"/>
  <c r="N56" i="26"/>
  <c r="A56" i="26"/>
  <c r="O55" i="26"/>
  <c r="N55" i="26"/>
  <c r="A55" i="26"/>
  <c r="O54" i="26"/>
  <c r="N54" i="26"/>
  <c r="A54" i="26"/>
  <c r="O53" i="26"/>
  <c r="N53" i="26"/>
  <c r="A53" i="26"/>
  <c r="O52" i="26"/>
  <c r="N52" i="26"/>
  <c r="A52" i="26"/>
  <c r="O51" i="26"/>
  <c r="N51" i="26"/>
  <c r="A51" i="26"/>
  <c r="O50" i="26"/>
  <c r="N50" i="26"/>
  <c r="A50" i="26"/>
  <c r="O49" i="26"/>
  <c r="N49" i="26"/>
  <c r="A49" i="26"/>
  <c r="O48" i="26"/>
  <c r="N48" i="26"/>
  <c r="A48" i="26"/>
  <c r="O47" i="26"/>
  <c r="N47" i="26"/>
  <c r="A47" i="26"/>
  <c r="O46" i="26"/>
  <c r="N46" i="26"/>
  <c r="A46" i="26"/>
  <c r="O45" i="26"/>
  <c r="N45" i="26"/>
  <c r="A45" i="26"/>
  <c r="O44" i="26"/>
  <c r="N44" i="26"/>
  <c r="A44" i="26"/>
  <c r="O43" i="26"/>
  <c r="N43" i="26"/>
  <c r="A43" i="26"/>
  <c r="O42" i="26"/>
  <c r="N42" i="26"/>
  <c r="A42" i="26"/>
  <c r="O41" i="26"/>
  <c r="N41" i="26"/>
  <c r="A41" i="26"/>
  <c r="O40" i="26"/>
  <c r="N40" i="26"/>
  <c r="A40" i="26"/>
  <c r="O39" i="26"/>
  <c r="N39" i="26"/>
  <c r="A39" i="26"/>
  <c r="O38" i="26"/>
  <c r="N38" i="26"/>
  <c r="A38" i="26"/>
  <c r="O37" i="26"/>
  <c r="N37" i="26"/>
  <c r="A37" i="26"/>
  <c r="O36" i="26"/>
  <c r="N36" i="26"/>
  <c r="A36" i="26"/>
  <c r="O35" i="26"/>
  <c r="N35" i="26"/>
  <c r="A35" i="26"/>
  <c r="O34" i="26"/>
  <c r="N34" i="26"/>
  <c r="A34" i="26"/>
  <c r="O33" i="26"/>
  <c r="N33" i="26"/>
  <c r="A33" i="26"/>
  <c r="O32" i="26"/>
  <c r="N32" i="26"/>
  <c r="A32" i="26"/>
  <c r="O31" i="26"/>
  <c r="N31" i="26"/>
  <c r="A31" i="26"/>
  <c r="O30" i="26"/>
  <c r="N30" i="26"/>
  <c r="A30" i="26"/>
  <c r="O29" i="26"/>
  <c r="N29" i="26"/>
  <c r="A29" i="26"/>
  <c r="O28" i="26"/>
  <c r="N28" i="26"/>
  <c r="A28" i="26"/>
  <c r="O27" i="26"/>
  <c r="N27" i="26"/>
  <c r="A27" i="26"/>
  <c r="O26" i="26"/>
  <c r="N26" i="26"/>
  <c r="A26" i="26"/>
  <c r="O25" i="26"/>
  <c r="N25" i="26"/>
  <c r="A25" i="26"/>
  <c r="O24" i="26"/>
  <c r="N24" i="26"/>
  <c r="A24" i="26"/>
  <c r="O23" i="26"/>
  <c r="N23" i="26"/>
  <c r="A23" i="26"/>
  <c r="O22" i="26"/>
  <c r="N22" i="26"/>
  <c r="A22" i="26"/>
  <c r="O21" i="26"/>
  <c r="N21" i="26"/>
  <c r="A21" i="26"/>
  <c r="O20" i="26"/>
  <c r="N20" i="26"/>
  <c r="A20" i="26"/>
  <c r="O19" i="26"/>
  <c r="N19" i="26"/>
  <c r="A19" i="26"/>
  <c r="O18" i="26"/>
  <c r="N18" i="26"/>
  <c r="A18" i="26"/>
  <c r="O17" i="26"/>
  <c r="N17" i="26"/>
  <c r="A17" i="26"/>
  <c r="O16" i="26"/>
  <c r="N16" i="26"/>
  <c r="A16" i="26"/>
  <c r="O15" i="26"/>
  <c r="N15" i="26"/>
  <c r="A15" i="26"/>
  <c r="O14" i="26"/>
  <c r="N14" i="26"/>
  <c r="A14" i="26"/>
  <c r="O13" i="26"/>
  <c r="N13" i="26"/>
  <c r="A13" i="26"/>
  <c r="O12" i="26"/>
  <c r="N12" i="26"/>
  <c r="A12" i="26"/>
  <c r="O11" i="26"/>
  <c r="N11" i="26"/>
  <c r="A11" i="26"/>
  <c r="O10" i="26"/>
  <c r="N10" i="26"/>
  <c r="A10" i="26"/>
  <c r="O9" i="26"/>
  <c r="N9" i="26"/>
  <c r="A9" i="26"/>
  <c r="O8" i="26"/>
  <c r="N8" i="26"/>
  <c r="A8" i="26"/>
  <c r="O7" i="26"/>
  <c r="N7" i="26"/>
  <c r="A7" i="26"/>
  <c r="O6" i="26"/>
  <c r="N6" i="26"/>
  <c r="A6" i="26"/>
  <c r="O5" i="26"/>
  <c r="N5" i="26"/>
  <c r="A5" i="26"/>
  <c r="Q5" i="28" l="1"/>
  <c r="F14" i="6"/>
  <c r="F15" i="6"/>
  <c r="F16" i="6"/>
  <c r="F17" i="6"/>
  <c r="F18" i="6"/>
  <c r="F19" i="6"/>
  <c r="F20" i="6"/>
  <c r="F13" i="6" l="1"/>
  <c r="F21" i="6" s="1"/>
  <c r="H29" i="6" l="1"/>
  <c r="C21" i="6" l="1"/>
  <c r="S26" i="12" l="1"/>
  <c r="R10" i="9"/>
  <c r="U11" i="12"/>
  <c r="P4" i="8" l="1"/>
  <c r="P3" i="8"/>
  <c r="G21" i="8"/>
  <c r="AF5" i="18"/>
  <c r="AD4" i="18"/>
  <c r="W4" i="18"/>
  <c r="M18" i="18" l="1"/>
  <c r="P34" i="18" l="1"/>
  <c r="M33" i="18"/>
  <c r="P20" i="18"/>
  <c r="W9" i="18"/>
  <c r="AC8" i="18"/>
  <c r="Z8" i="18"/>
  <c r="W8" i="18"/>
  <c r="O18" i="18"/>
  <c r="AF6" i="18"/>
  <c r="Y5" i="18"/>
  <c r="W3" i="18"/>
  <c r="M17" i="18" l="1"/>
  <c r="O17" i="18" s="1"/>
  <c r="G17" i="15" l="1"/>
  <c r="I16" i="15" s="1"/>
  <c r="H11" i="12"/>
  <c r="K10" i="12"/>
  <c r="C10" i="12"/>
  <c r="K8" i="12"/>
  <c r="L7" i="12"/>
  <c r="L6" i="12"/>
  <c r="I7" i="12"/>
  <c r="F8" i="12"/>
  <c r="E7" i="12"/>
  <c r="E6" i="12"/>
  <c r="L4" i="12"/>
  <c r="I4" i="12"/>
  <c r="H4" i="12"/>
  <c r="E5" i="12"/>
  <c r="E4" i="12"/>
  <c r="G32" i="10"/>
  <c r="I15" i="9"/>
  <c r="J11" i="9"/>
  <c r="G11" i="9"/>
  <c r="H11" i="9"/>
  <c r="R26" i="9" s="1"/>
  <c r="E12" i="9"/>
  <c r="E11" i="9"/>
  <c r="W24" i="8"/>
  <c r="M24" i="8" s="1"/>
  <c r="R7" i="8"/>
  <c r="O7" i="8"/>
  <c r="U7" i="8"/>
  <c r="I13" i="15" l="1"/>
  <c r="I12" i="15"/>
  <c r="G18" i="10" l="1"/>
  <c r="L10" i="10"/>
  <c r="L11" i="12"/>
  <c r="R3" i="12"/>
  <c r="H20" i="10" l="1"/>
  <c r="E20" i="10"/>
  <c r="M18" i="10" l="1"/>
  <c r="O3" i="9"/>
  <c r="P23" i="9"/>
  <c r="AW24" i="8"/>
  <c r="AW14" i="8"/>
</calcChain>
</file>

<file path=xl/comments1.xml><?xml version="1.0" encoding="utf-8"?>
<comments xmlns="http://schemas.openxmlformats.org/spreadsheetml/2006/main">
  <authors>
    <author>박현아</author>
    <author>owner</author>
  </authors>
  <commentList>
    <comment ref="H15" authorId="0" shapeId="0">
      <text>
        <r>
          <rPr>
            <sz val="8"/>
            <color indexed="81"/>
            <rFont val="맑은 고딕"/>
            <family val="3"/>
            <charset val="129"/>
          </rPr>
          <t>청구일수, 여행기간으로 자동 적용</t>
        </r>
      </text>
    </comment>
    <comment ref="O15" authorId="1" shapeId="0">
      <text>
        <r>
          <rPr>
            <sz val="9"/>
            <color indexed="81"/>
            <rFont val="돋움"/>
            <family val="3"/>
            <charset val="129"/>
          </rPr>
          <t>신청서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고시환율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</t>
        </r>
      </text>
    </comment>
  </commentList>
</comments>
</file>

<file path=xl/comments2.xml><?xml version="1.0" encoding="utf-8"?>
<comments xmlns="http://schemas.openxmlformats.org/spreadsheetml/2006/main">
  <authors>
    <author>Windows 사용자</author>
  </authors>
  <commentList>
    <comment ref="H6" authorId="0" shapeId="0">
      <text>
        <r>
          <rPr>
            <sz val="10"/>
            <color indexed="81"/>
            <rFont val="맑은 고딕"/>
            <family val="3"/>
            <charset val="129"/>
          </rPr>
          <t>게재료, Open Access 비용, 번역료, 교정료, 투고료 신청 시에만 선택</t>
        </r>
      </text>
    </comment>
    <comment ref="A7" authorId="0" shapeId="0">
      <text>
        <r>
          <rPr>
            <sz val="10"/>
            <color indexed="81"/>
            <rFont val="맑은 고딕"/>
            <family val="3"/>
            <charset val="129"/>
            <scheme val="minor"/>
          </rPr>
          <t>게재료, Open Access 비용, 번역료, 교정료, 투고료 신청 시에만 선택</t>
        </r>
      </text>
    </comment>
  </commentList>
</comments>
</file>

<file path=xl/comments3.xml><?xml version="1.0" encoding="utf-8"?>
<comments xmlns="http://schemas.openxmlformats.org/spreadsheetml/2006/main">
  <authors>
    <author>owner</author>
    <author>Windows 사용자</author>
  </authors>
  <commentList>
    <comment ref="AQ4" authorId="0" shapeId="0">
      <text>
        <r>
          <rPr>
            <sz val="10"/>
            <color indexed="81"/>
            <rFont val="돋움"/>
            <family val="3"/>
            <charset val="129"/>
          </rPr>
          <t>설정항목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외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내용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기재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불가</t>
        </r>
      </text>
    </comment>
    <comment ref="U8" authorId="1" shapeId="0">
      <text>
        <r>
          <rPr>
            <sz val="10"/>
            <color indexed="81"/>
            <rFont val="Tahoma"/>
            <family val="2"/>
          </rPr>
          <t>- 50</t>
        </r>
        <r>
          <rPr>
            <sz val="10"/>
            <color indexed="81"/>
            <rFont val="돋움"/>
            <family val="3"/>
            <charset val="129"/>
          </rPr>
          <t>인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이하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소규모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학회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지원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 xml:space="preserve">불가
</t>
        </r>
        <r>
          <rPr>
            <sz val="10"/>
            <color indexed="81"/>
            <rFont val="Tahoma"/>
            <family val="2"/>
          </rPr>
          <t xml:space="preserve">- </t>
        </r>
        <r>
          <rPr>
            <sz val="10"/>
            <color indexed="81"/>
            <rFont val="돋움"/>
            <family val="3"/>
            <charset val="129"/>
          </rPr>
          <t>좌장</t>
        </r>
        <r>
          <rPr>
            <sz val="10"/>
            <color indexed="81"/>
            <rFont val="Tahoma"/>
            <family val="2"/>
          </rPr>
          <t xml:space="preserve">, </t>
        </r>
        <r>
          <rPr>
            <sz val="10"/>
            <color indexed="81"/>
            <rFont val="돋움"/>
            <family val="3"/>
            <charset val="129"/>
          </rPr>
          <t>발표자</t>
        </r>
        <r>
          <rPr>
            <sz val="10"/>
            <color indexed="81"/>
            <rFont val="Tahoma"/>
            <family val="2"/>
          </rPr>
          <t xml:space="preserve">, </t>
        </r>
        <r>
          <rPr>
            <sz val="10"/>
            <color indexed="81"/>
            <rFont val="돋움"/>
            <family val="3"/>
            <charset val="129"/>
          </rPr>
          <t>청중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등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모든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참가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예정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인원</t>
        </r>
      </text>
    </comment>
    <comment ref="R10" authorId="1" shapeId="0">
      <text>
        <r>
          <rPr>
            <sz val="10"/>
            <color indexed="81"/>
            <rFont val="Tahoma"/>
            <family val="2"/>
          </rPr>
          <t>2</t>
        </r>
        <r>
          <rPr>
            <sz val="10"/>
            <color indexed="81"/>
            <rFont val="돋움"/>
            <family val="3"/>
            <charset val="129"/>
          </rPr>
          <t>개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이상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계열</t>
        </r>
        <r>
          <rPr>
            <sz val="10"/>
            <color indexed="81"/>
            <rFont val="Tahoma"/>
            <family val="2"/>
          </rPr>
          <t>(</t>
        </r>
        <r>
          <rPr>
            <sz val="10"/>
            <color indexed="81"/>
            <rFont val="돋움"/>
            <family val="3"/>
            <charset val="129"/>
          </rPr>
          <t>인문사회</t>
        </r>
        <r>
          <rPr>
            <sz val="10"/>
            <color indexed="81"/>
            <rFont val="Tahoma"/>
            <family val="2"/>
          </rPr>
          <t>/</t>
        </r>
        <r>
          <rPr>
            <sz val="10"/>
            <color indexed="81"/>
            <rFont val="돋움"/>
            <family val="3"/>
            <charset val="129"/>
          </rPr>
          <t>자연과학</t>
        </r>
        <r>
          <rPr>
            <sz val="10"/>
            <color indexed="81"/>
            <rFont val="Tahoma"/>
            <family val="2"/>
          </rPr>
          <t>/</t>
        </r>
        <r>
          <rPr>
            <sz val="10"/>
            <color indexed="81"/>
            <rFont val="돋움"/>
            <family val="3"/>
            <charset val="129"/>
          </rPr>
          <t>공학</t>
        </r>
        <r>
          <rPr>
            <sz val="10"/>
            <color indexed="81"/>
            <rFont val="Tahoma"/>
            <family val="2"/>
          </rPr>
          <t>/</t>
        </r>
        <r>
          <rPr>
            <sz val="10"/>
            <color indexed="81"/>
            <rFont val="돋움"/>
            <family val="3"/>
            <charset val="129"/>
          </rPr>
          <t>예체능</t>
        </r>
        <r>
          <rPr>
            <sz val="10"/>
            <color indexed="81"/>
            <rFont val="Tahoma"/>
            <family val="2"/>
          </rPr>
          <t>/</t>
        </r>
        <r>
          <rPr>
            <sz val="10"/>
            <color indexed="81"/>
            <rFont val="돋움"/>
            <family val="3"/>
            <charset val="129"/>
          </rPr>
          <t>의학</t>
        </r>
        <r>
          <rPr>
            <sz val="10"/>
            <color indexed="81"/>
            <rFont val="Tahoma"/>
            <family val="2"/>
          </rPr>
          <t xml:space="preserve">) </t>
        </r>
        <r>
          <rPr>
            <sz val="10"/>
            <color indexed="81"/>
            <rFont val="돋움"/>
            <family val="3"/>
            <charset val="129"/>
          </rPr>
          <t>각각</t>
        </r>
        <r>
          <rPr>
            <sz val="10"/>
            <color indexed="81"/>
            <rFont val="Tahoma"/>
            <family val="2"/>
          </rPr>
          <t xml:space="preserve"> 3</t>
        </r>
        <r>
          <rPr>
            <sz val="10"/>
            <color indexed="81"/>
            <rFont val="돋움"/>
            <family val="3"/>
            <charset val="129"/>
          </rPr>
          <t>인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이상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참여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필수</t>
        </r>
      </text>
    </comment>
    <comment ref="A14" authorId="1" shapeId="0">
      <text>
        <r>
          <rPr>
            <sz val="10"/>
            <color indexed="81"/>
            <rFont val="돋움"/>
            <family val="3"/>
            <charset val="129"/>
          </rPr>
          <t>연구처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지원액</t>
        </r>
        <r>
          <rPr>
            <sz val="10"/>
            <color indexed="81"/>
            <rFont val="Tahoma"/>
            <family val="2"/>
          </rPr>
          <t xml:space="preserve"> + </t>
        </r>
        <r>
          <rPr>
            <sz val="10"/>
            <color indexed="81"/>
            <rFont val="돋움"/>
            <family val="3"/>
            <charset val="129"/>
          </rPr>
          <t>외부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지원액</t>
        </r>
      </text>
    </comment>
  </commentList>
</comments>
</file>

<file path=xl/comments4.xml><?xml version="1.0" encoding="utf-8"?>
<comments xmlns="http://schemas.openxmlformats.org/spreadsheetml/2006/main">
  <authors>
    <author>owner</author>
  </authors>
  <commentList>
    <comment ref="N12" authorId="0" shapeId="0">
      <text>
        <r>
          <rPr>
            <sz val="10"/>
            <color indexed="81"/>
            <rFont val="돋움"/>
            <family val="3"/>
            <charset val="129"/>
          </rPr>
          <t>설정항목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외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내용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기재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불가</t>
        </r>
      </text>
    </comment>
  </commentList>
</comments>
</file>

<file path=xl/comments5.xml><?xml version="1.0" encoding="utf-8"?>
<comments xmlns="http://schemas.openxmlformats.org/spreadsheetml/2006/main">
  <authors>
    <author>Windows 사용자</author>
    <author>owner</author>
  </authors>
  <commentList>
    <comment ref="K7" authorId="0" shapeId="0">
      <text>
        <r>
          <rPr>
            <sz val="9"/>
            <color indexed="81"/>
            <rFont val="돋움"/>
            <family val="3"/>
            <charset val="129"/>
          </rPr>
          <t>외국기관에서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근무하는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한국인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초청경비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불가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단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외국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대학에서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정년보장을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재직중인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국적자도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초청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>)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돋움"/>
            <family val="3"/>
            <charset val="129"/>
          </rPr>
          <t>일당</t>
        </r>
        <r>
          <rPr>
            <sz val="9"/>
            <color indexed="81"/>
            <rFont val="Tahoma"/>
            <family val="2"/>
          </rPr>
          <t xml:space="preserve"> 30</t>
        </r>
        <r>
          <rPr>
            <sz val="9"/>
            <color indexed="81"/>
            <rFont val="돋움"/>
            <family val="3"/>
            <charset val="129"/>
          </rPr>
          <t>만원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이내</t>
        </r>
      </text>
    </comment>
    <comment ref="K17" authorId="1" shapeId="0">
      <text>
        <r>
          <rPr>
            <sz val="10"/>
            <color indexed="81"/>
            <rFont val="돋움"/>
            <family val="3"/>
            <charset val="129"/>
          </rPr>
          <t>설정항목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외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내용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기재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불가</t>
        </r>
      </text>
    </comment>
    <comment ref="K18" authorId="0" shapeId="0">
      <text>
        <r>
          <rPr>
            <sz val="9"/>
            <color indexed="81"/>
            <rFont val="돋움"/>
            <family val="3"/>
            <charset val="129"/>
          </rPr>
          <t>지원금액의</t>
        </r>
        <r>
          <rPr>
            <sz val="9"/>
            <color indexed="81"/>
            <rFont val="Tahoma"/>
            <family val="2"/>
          </rPr>
          <t xml:space="preserve"> 30% </t>
        </r>
        <r>
          <rPr>
            <sz val="9"/>
            <color indexed="81"/>
            <rFont val="돋움"/>
            <family val="3"/>
            <charset val="129"/>
          </rPr>
          <t>이내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comments6.xml><?xml version="1.0" encoding="utf-8"?>
<comments xmlns="http://schemas.openxmlformats.org/spreadsheetml/2006/main">
  <authors>
    <author>owner</author>
  </authors>
  <commentList>
    <comment ref="Q13" authorId="0" shapeId="0">
      <text>
        <r>
          <rPr>
            <sz val="10"/>
            <color indexed="81"/>
            <rFont val="돋움"/>
            <family val="3"/>
            <charset val="129"/>
          </rPr>
          <t>설정항목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외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내용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기재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불가</t>
        </r>
      </text>
    </comment>
  </commentList>
</comments>
</file>

<file path=xl/comments7.xml><?xml version="1.0" encoding="utf-8"?>
<comments xmlns="http://schemas.openxmlformats.org/spreadsheetml/2006/main">
  <authors>
    <author>박현아</author>
  </authors>
  <commentList>
    <comment ref="J20" authorId="0" shapeId="0">
      <text>
        <r>
          <rPr>
            <sz val="9"/>
            <color indexed="81"/>
            <rFont val="돋움"/>
            <family val="3"/>
            <charset val="129"/>
          </rPr>
          <t>동의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필수</t>
        </r>
      </text>
    </comment>
  </commentList>
</comments>
</file>

<file path=xl/sharedStrings.xml><?xml version="1.0" encoding="utf-8"?>
<sst xmlns="http://schemas.openxmlformats.org/spreadsheetml/2006/main" count="730" uniqueCount="577">
  <si>
    <t>국제학술회의 참가경비 지원신청서</t>
  </si>
  <si>
    <t>[서식1-1]</t>
  </si>
  <si>
    <t>[Form1-1]</t>
  </si>
  <si>
    <t>A Grant Application for Participation in International Conference</t>
  </si>
  <si>
    <r>
      <t xml:space="preserve">대학(원)
</t>
    </r>
    <r>
      <rPr>
        <sz val="8"/>
        <color theme="1"/>
        <rFont val="맑은 고딕"/>
        <family val="3"/>
        <charset val="129"/>
        <scheme val="minor"/>
      </rPr>
      <t>College(Graduate School)</t>
    </r>
    <phoneticPr fontId="1" type="noConversion"/>
  </si>
  <si>
    <r>
      <t xml:space="preserve">소속
</t>
    </r>
    <r>
      <rPr>
        <sz val="8"/>
        <color theme="1"/>
        <rFont val="맑은 고딕"/>
        <family val="3"/>
        <charset val="129"/>
        <scheme val="minor"/>
      </rPr>
      <t>Organization</t>
    </r>
    <phoneticPr fontId="1" type="noConversion"/>
  </si>
  <si>
    <r>
      <t xml:space="preserve">직위
</t>
    </r>
    <r>
      <rPr>
        <sz val="8"/>
        <color theme="1"/>
        <rFont val="맑은 고딕"/>
        <family val="3"/>
        <charset val="129"/>
        <scheme val="minor"/>
      </rPr>
      <t>Position</t>
    </r>
    <phoneticPr fontId="1" type="noConversion"/>
  </si>
  <si>
    <r>
      <t xml:space="preserve">성명
</t>
    </r>
    <r>
      <rPr>
        <sz val="8"/>
        <color theme="1"/>
        <rFont val="맑은 고딕"/>
        <family val="3"/>
        <charset val="129"/>
        <scheme val="minor"/>
      </rPr>
      <t>Name</t>
    </r>
    <phoneticPr fontId="1" type="noConversion"/>
  </si>
  <si>
    <r>
      <t xml:space="preserve">전화번호
</t>
    </r>
    <r>
      <rPr>
        <sz val="8"/>
        <color theme="1"/>
        <rFont val="맑은 고딕"/>
        <family val="3"/>
        <charset val="129"/>
        <scheme val="minor"/>
      </rPr>
      <t>Tel</t>
    </r>
    <phoneticPr fontId="1" type="noConversion"/>
  </si>
  <si>
    <t>~</t>
    <phoneticPr fontId="1" type="noConversion"/>
  </si>
  <si>
    <r>
      <t>붙    임:</t>
    </r>
    <r>
      <rPr>
        <sz val="8"/>
        <color theme="1"/>
        <rFont val="맑은 고딕"/>
        <family val="3"/>
        <charset val="129"/>
        <scheme val="minor"/>
      </rPr>
      <t xml:space="preserve">
Attachments</t>
    </r>
    <phoneticPr fontId="1" type="noConversion"/>
  </si>
  <si>
    <t>Y</t>
    <phoneticPr fontId="1" type="noConversion"/>
  </si>
  <si>
    <t>N</t>
    <phoneticPr fontId="1" type="noConversion"/>
  </si>
  <si>
    <r>
      <t xml:space="preserve">은행명
</t>
    </r>
    <r>
      <rPr>
        <sz val="8"/>
        <color theme="1"/>
        <rFont val="맑은 고딕"/>
        <family val="3"/>
        <charset val="129"/>
        <scheme val="minor"/>
      </rPr>
      <t>Bank Name</t>
    </r>
    <phoneticPr fontId="1" type="noConversion"/>
  </si>
  <si>
    <r>
      <t>입금계좌번호</t>
    </r>
    <r>
      <rPr>
        <sz val="8"/>
        <color theme="1"/>
        <rFont val="맑은 고딕"/>
        <family val="3"/>
        <charset val="129"/>
        <scheme val="minor"/>
      </rPr>
      <t xml:space="preserve">
Deposit Account No.</t>
    </r>
    <phoneticPr fontId="1" type="noConversion"/>
  </si>
  <si>
    <t>구분</t>
    <phoneticPr fontId="1" type="noConversion"/>
  </si>
  <si>
    <t>서식</t>
    <phoneticPr fontId="19" type="noConversion"/>
  </si>
  <si>
    <t>서식명</t>
    <phoneticPr fontId="19" type="noConversion"/>
  </si>
  <si>
    <t>교수</t>
  </si>
  <si>
    <t>국제학술회의 참가 결과 보고서</t>
    <phoneticPr fontId="1" type="noConversion"/>
  </si>
  <si>
    <t>[Form1-2]</t>
    <phoneticPr fontId="1" type="noConversion"/>
  </si>
  <si>
    <r>
      <t>개최장소</t>
    </r>
    <r>
      <rPr>
        <sz val="8"/>
        <color theme="1"/>
        <rFont val="맑은 고딕"/>
        <family val="3"/>
        <charset val="129"/>
        <scheme val="minor"/>
      </rPr>
      <t xml:space="preserve">
Venue</t>
    </r>
    <phoneticPr fontId="1" type="noConversion"/>
  </si>
  <si>
    <t>회 의 명
Conference Name</t>
  </si>
  <si>
    <t>여행기간
Trip Period</t>
  </si>
  <si>
    <t>우수학술지 논문게재료 지원신청서</t>
    <phoneticPr fontId="1" type="noConversion"/>
  </si>
  <si>
    <t>A Grant Application for Thesis Publication through Leading Academic Journals</t>
    <phoneticPr fontId="1" type="noConversion"/>
  </si>
  <si>
    <t>SSCI</t>
    <phoneticPr fontId="1" type="noConversion"/>
  </si>
  <si>
    <t>A&amp;HCI</t>
    <phoneticPr fontId="1" type="noConversion"/>
  </si>
  <si>
    <t>제1저자</t>
    <phoneticPr fontId="1" type="noConversion"/>
  </si>
  <si>
    <t>교신저자</t>
    <phoneticPr fontId="1" type="noConversion"/>
  </si>
  <si>
    <t>구분</t>
    <phoneticPr fontId="1" type="noConversion"/>
  </si>
  <si>
    <r>
      <t>외 화</t>
    </r>
    <r>
      <rPr>
        <sz val="8"/>
        <color theme="1"/>
        <rFont val="맑은 고딕"/>
        <family val="3"/>
        <charset val="129"/>
        <scheme val="minor"/>
      </rPr>
      <t xml:space="preserve">
Foreign Currency</t>
    </r>
    <phoneticPr fontId="1" type="noConversion"/>
  </si>
  <si>
    <r>
      <t>신  청  액</t>
    </r>
    <r>
      <rPr>
        <sz val="8"/>
        <color theme="1"/>
        <rFont val="맑은 고딕"/>
        <family val="3"/>
        <charset val="129"/>
        <scheme val="minor"/>
      </rPr>
      <t xml:space="preserve">
Amount Requested</t>
    </r>
    <phoneticPr fontId="1" type="noConversion"/>
  </si>
  <si>
    <r>
      <t>원 화</t>
    </r>
    <r>
      <rPr>
        <sz val="8"/>
        <color theme="1"/>
        <rFont val="맑은 고딕"/>
        <family val="3"/>
        <charset val="129"/>
        <scheme val="minor"/>
      </rPr>
      <t xml:space="preserve">
KRW</t>
    </r>
    <phoneticPr fontId="1" type="noConversion"/>
  </si>
  <si>
    <r>
      <t>위와 같이 논문게재료를 지원하여 주시기 바랍니다.</t>
    </r>
    <r>
      <rPr>
        <sz val="8"/>
        <color theme="1"/>
        <rFont val="맑은 고딕"/>
        <family val="3"/>
        <charset val="129"/>
        <scheme val="minor"/>
      </rPr>
      <t xml:space="preserve">
As stated above, I apply for this thesis publication grant.</t>
    </r>
    <phoneticPr fontId="1" type="noConversion"/>
  </si>
  <si>
    <t>신청자:</t>
    <phoneticPr fontId="1" type="noConversion"/>
  </si>
  <si>
    <t xml:space="preserve"> </t>
    <phoneticPr fontId="1" type="noConversion"/>
  </si>
  <si>
    <r>
      <t>2. 영수증(카드 또는 외화송금영수증)</t>
    </r>
    <r>
      <rPr>
        <sz val="8"/>
        <color theme="1"/>
        <rFont val="맑은 고딕"/>
        <family val="3"/>
        <charset val="129"/>
        <scheme val="minor"/>
      </rPr>
      <t>Receipt (card or bank transfer receipt)</t>
    </r>
    <phoneticPr fontId="1" type="noConversion"/>
  </si>
  <si>
    <r>
      <t>학과(부)</t>
    </r>
    <r>
      <rPr>
        <sz val="8"/>
        <color theme="1"/>
        <rFont val="맑은 고딕"/>
        <family val="3"/>
        <charset val="129"/>
        <scheme val="minor"/>
      </rPr>
      <t xml:space="preserve">
Dept.(School)</t>
    </r>
    <phoneticPr fontId="1" type="noConversion"/>
  </si>
  <si>
    <t>국제·국내(학제간)학술회의 개최경비 지원신청서</t>
    <phoneticPr fontId="1" type="noConversion"/>
  </si>
  <si>
    <t>A Grant Application for Holding International&amp;Domestic(Interdisciplinary) Conference</t>
    <phoneticPr fontId="1" type="noConversion"/>
  </si>
  <si>
    <t>신청기관</t>
    <phoneticPr fontId="1" type="noConversion"/>
  </si>
  <si>
    <t>유형Ⅰ</t>
    <phoneticPr fontId="1" type="noConversion"/>
  </si>
  <si>
    <t>유형Ⅱ</t>
    <phoneticPr fontId="1" type="noConversion"/>
  </si>
  <si>
    <t>유형Ⅲ</t>
    <phoneticPr fontId="1" type="noConversion"/>
  </si>
  <si>
    <r>
      <t>학술회의명</t>
    </r>
    <r>
      <rPr>
        <sz val="8"/>
        <color theme="1"/>
        <rFont val="맑은 고딕"/>
        <family val="3"/>
        <charset val="129"/>
        <scheme val="minor"/>
      </rPr>
      <t xml:space="preserve">
Conference Name</t>
    </r>
    <phoneticPr fontId="1" type="noConversion"/>
  </si>
  <si>
    <r>
      <t>국문:</t>
    </r>
    <r>
      <rPr>
        <sz val="8"/>
        <color theme="1"/>
        <rFont val="맑은 고딕"/>
        <family val="3"/>
        <charset val="129"/>
        <scheme val="minor"/>
      </rPr>
      <t xml:space="preserve">
Korean</t>
    </r>
    <phoneticPr fontId="1" type="noConversion"/>
  </si>
  <si>
    <r>
      <t>영문:</t>
    </r>
    <r>
      <rPr>
        <sz val="8"/>
        <color theme="1"/>
        <rFont val="맑은 고딕"/>
        <family val="3"/>
        <charset val="129"/>
        <scheme val="minor"/>
      </rPr>
      <t xml:space="preserve">
English</t>
    </r>
    <phoneticPr fontId="1" type="noConversion"/>
  </si>
  <si>
    <r>
      <t>주최기관</t>
    </r>
    <r>
      <rPr>
        <sz val="8"/>
        <color theme="1"/>
        <rFont val="맑은 고딕"/>
        <family val="3"/>
        <charset val="129"/>
        <scheme val="minor"/>
      </rPr>
      <t xml:space="preserve">
Lead Agency</t>
    </r>
    <phoneticPr fontId="1" type="noConversion"/>
  </si>
  <si>
    <r>
      <t>책임교수</t>
    </r>
    <r>
      <rPr>
        <sz val="8"/>
        <color theme="1"/>
        <rFont val="맑은 고딕"/>
        <family val="3"/>
        <charset val="129"/>
        <scheme val="minor"/>
      </rPr>
      <t xml:space="preserve">
Professor in Charge</t>
    </r>
    <phoneticPr fontId="1" type="noConversion"/>
  </si>
  <si>
    <r>
      <t>대학(원)</t>
    </r>
    <r>
      <rPr>
        <sz val="8"/>
        <color theme="1"/>
        <rFont val="맑은 고딕"/>
        <family val="3"/>
        <charset val="129"/>
        <scheme val="minor"/>
      </rPr>
      <t xml:space="preserve">
</t>
    </r>
    <r>
      <rPr>
        <sz val="7"/>
        <color theme="1"/>
        <rFont val="맑은 고딕"/>
        <family val="3"/>
        <charset val="129"/>
        <scheme val="minor"/>
      </rPr>
      <t>College(Graduate School)</t>
    </r>
    <phoneticPr fontId="1" type="noConversion"/>
  </si>
  <si>
    <r>
      <t>직위</t>
    </r>
    <r>
      <rPr>
        <sz val="8"/>
        <color theme="1"/>
        <rFont val="맑은 고딕"/>
        <family val="3"/>
        <charset val="129"/>
        <scheme val="minor"/>
      </rPr>
      <t xml:space="preserve">
Position</t>
    </r>
    <phoneticPr fontId="1" type="noConversion"/>
  </si>
  <si>
    <r>
      <t>개최기간</t>
    </r>
    <r>
      <rPr>
        <sz val="8"/>
        <color theme="1"/>
        <rFont val="맑은 고딕"/>
        <family val="3"/>
        <charset val="129"/>
        <scheme val="minor"/>
      </rPr>
      <t xml:space="preserve">
Conference Period</t>
    </r>
    <phoneticPr fontId="1" type="noConversion"/>
  </si>
  <si>
    <r>
      <t>총 소요경비</t>
    </r>
    <r>
      <rPr>
        <sz val="8"/>
        <color theme="1"/>
        <rFont val="맑은 고딕"/>
        <family val="3"/>
        <charset val="129"/>
        <scheme val="minor"/>
      </rPr>
      <t xml:space="preserve">
Total Expenses</t>
    </r>
    <phoneticPr fontId="1" type="noConversion"/>
  </si>
  <si>
    <r>
      <t>신청금액</t>
    </r>
    <r>
      <rPr>
        <sz val="8"/>
        <color theme="1"/>
        <rFont val="맑은 고딕"/>
        <family val="3"/>
        <charset val="129"/>
        <scheme val="minor"/>
      </rPr>
      <t xml:space="preserve">
Amount Requested</t>
    </r>
    <phoneticPr fontId="1" type="noConversion"/>
  </si>
  <si>
    <r>
      <t xml:space="preserve">위와 같이 국제·국내(학제간)학술회의 개최경비를 지원하여 주시기 바랍니다.
</t>
    </r>
    <r>
      <rPr>
        <sz val="8"/>
        <color theme="1"/>
        <rFont val="맑은 고딕"/>
        <family val="3"/>
        <charset val="129"/>
        <scheme val="minor"/>
      </rPr>
      <t>As stated above, I apply for a grant for holding International&amp;Domestic(Interdisciplinary) Conferences.</t>
    </r>
    <phoneticPr fontId="1" type="noConversion"/>
  </si>
  <si>
    <r>
      <t>제출여부</t>
    </r>
    <r>
      <rPr>
        <sz val="8"/>
        <color theme="1"/>
        <rFont val="맑은 고딕"/>
        <family val="3"/>
        <charset val="129"/>
        <scheme val="minor"/>
      </rPr>
      <t>Submit</t>
    </r>
    <phoneticPr fontId="1" type="noConversion"/>
  </si>
  <si>
    <r>
      <t>성명</t>
    </r>
    <r>
      <rPr>
        <sz val="8"/>
        <color theme="1"/>
        <rFont val="맑은 고딕"/>
        <family val="3"/>
        <charset val="129"/>
        <scheme val="minor"/>
      </rPr>
      <t xml:space="preserve">
Name</t>
    </r>
    <phoneticPr fontId="1" type="noConversion"/>
  </si>
  <si>
    <r>
      <t>학과(부)</t>
    </r>
    <r>
      <rPr>
        <sz val="8"/>
        <color theme="1"/>
        <rFont val="맑은 고딕"/>
        <family val="3"/>
        <charset val="129"/>
        <scheme val="minor"/>
      </rPr>
      <t xml:space="preserve">
Dept.(School)</t>
    </r>
    <phoneticPr fontId="1" type="noConversion"/>
  </si>
  <si>
    <r>
      <t xml:space="preserve">신청자:
</t>
    </r>
    <r>
      <rPr>
        <sz val="8"/>
        <color theme="1"/>
        <rFont val="맑은 고딕"/>
        <family val="3"/>
        <charset val="129"/>
        <scheme val="minor"/>
      </rPr>
      <t>Applicant</t>
    </r>
    <phoneticPr fontId="1" type="noConversion"/>
  </si>
  <si>
    <r>
      <t xml:space="preserve">기관장:
</t>
    </r>
    <r>
      <rPr>
        <sz val="8"/>
        <color theme="1"/>
        <rFont val="맑은 고딕"/>
        <family val="3"/>
        <charset val="129"/>
        <scheme val="minor"/>
      </rPr>
      <t xml:space="preserve">Head of Organization </t>
    </r>
    <phoneticPr fontId="1" type="noConversion"/>
  </si>
  <si>
    <r>
      <t xml:space="preserve">(인)
</t>
    </r>
    <r>
      <rPr>
        <sz val="8"/>
        <color theme="1"/>
        <rFont val="맑은 고딕"/>
        <family val="3"/>
        <charset val="129"/>
        <scheme val="minor"/>
      </rPr>
      <t>(Signature)</t>
    </r>
    <phoneticPr fontId="1" type="noConversion"/>
  </si>
  <si>
    <r>
      <t xml:space="preserve">(인)
</t>
    </r>
    <r>
      <rPr>
        <sz val="8"/>
        <color theme="1"/>
        <rFont val="맑은 고딕"/>
        <family val="3"/>
        <charset val="129"/>
        <scheme val="minor"/>
      </rPr>
      <t>(Signature)</t>
    </r>
    <phoneticPr fontId="1" type="noConversion"/>
  </si>
  <si>
    <t>A Plan for Holding International &amp; Domestic(Interdisciplinary) Conference</t>
    <phoneticPr fontId="1" type="noConversion"/>
  </si>
  <si>
    <t>국제·국내(학제간)학술회의 개최 계획서</t>
    <phoneticPr fontId="1" type="noConversion"/>
  </si>
  <si>
    <r>
      <t>발표예정
인원수</t>
    </r>
    <r>
      <rPr>
        <sz val="8"/>
        <color theme="1"/>
        <rFont val="맑은 고딕"/>
        <family val="3"/>
        <charset val="129"/>
        <scheme val="minor"/>
      </rPr>
      <t xml:space="preserve">
Expected Number
 of Presenter</t>
    </r>
    <phoneticPr fontId="1" type="noConversion"/>
  </si>
  <si>
    <t>Foreigner/(</t>
    <phoneticPr fontId="1" type="noConversion"/>
  </si>
  <si>
    <t>)Discipline</t>
    <phoneticPr fontId="1" type="noConversion"/>
  </si>
  <si>
    <t>)계열</t>
    <phoneticPr fontId="1" type="noConversion"/>
  </si>
  <si>
    <t>외국인/(</t>
    <phoneticPr fontId="1" type="noConversion"/>
  </si>
  <si>
    <r>
      <t>참가예정
인원수</t>
    </r>
    <r>
      <rPr>
        <sz val="8"/>
        <color theme="1"/>
        <rFont val="맑은 고딕"/>
        <family val="3"/>
        <charset val="129"/>
        <scheme val="minor"/>
      </rPr>
      <t xml:space="preserve">
Expected Number of Participant</t>
    </r>
    <phoneticPr fontId="1" type="noConversion"/>
  </si>
  <si>
    <r>
      <t xml:space="preserve">국가수
</t>
    </r>
    <r>
      <rPr>
        <sz val="7"/>
        <color theme="1"/>
        <rFont val="맑은 고딕"/>
        <family val="3"/>
        <charset val="129"/>
        <scheme val="minor"/>
      </rPr>
      <t>Number of National</t>
    </r>
    <phoneticPr fontId="1" type="noConversion"/>
  </si>
  <si>
    <r>
      <t>인원수</t>
    </r>
    <r>
      <rPr>
        <sz val="7"/>
        <color theme="1"/>
        <rFont val="맑은 고딕"/>
        <family val="3"/>
        <charset val="129"/>
        <scheme val="minor"/>
      </rPr>
      <t xml:space="preserve">
Number of Person</t>
    </r>
    <phoneticPr fontId="1" type="noConversion"/>
  </si>
  <si>
    <r>
      <t>교수</t>
    </r>
    <r>
      <rPr>
        <sz val="7"/>
        <color theme="1"/>
        <rFont val="맑은 고딕"/>
        <family val="3"/>
        <charset val="129"/>
        <scheme val="minor"/>
      </rPr>
      <t xml:space="preserve">
Professor</t>
    </r>
    <phoneticPr fontId="1" type="noConversion"/>
  </si>
  <si>
    <r>
      <t>학생</t>
    </r>
    <r>
      <rPr>
        <sz val="7"/>
        <color theme="1"/>
        <rFont val="맑은 고딕"/>
        <family val="3"/>
        <charset val="129"/>
        <scheme val="minor"/>
      </rPr>
      <t xml:space="preserve">
Student</t>
    </r>
    <phoneticPr fontId="1" type="noConversion"/>
  </si>
  <si>
    <r>
      <t>내국인</t>
    </r>
    <r>
      <rPr>
        <sz val="8"/>
        <color theme="1"/>
        <rFont val="맑은 고딕"/>
        <family val="3"/>
        <charset val="129"/>
        <scheme val="minor"/>
      </rPr>
      <t>Native</t>
    </r>
    <phoneticPr fontId="1" type="noConversion"/>
  </si>
  <si>
    <r>
      <t>외국인</t>
    </r>
    <r>
      <rPr>
        <sz val="8"/>
        <color theme="1"/>
        <rFont val="맑은 고딕"/>
        <family val="3"/>
        <charset val="129"/>
        <scheme val="minor"/>
      </rPr>
      <t>Foreigner</t>
    </r>
    <phoneticPr fontId="1" type="noConversion"/>
  </si>
  <si>
    <r>
      <t>개최
장소</t>
    </r>
    <r>
      <rPr>
        <sz val="8"/>
        <color theme="1"/>
        <rFont val="맑은 고딕"/>
        <family val="3"/>
        <charset val="129"/>
        <scheme val="minor"/>
      </rPr>
      <t xml:space="preserve">
Venue</t>
    </r>
    <phoneticPr fontId="1" type="noConversion"/>
  </si>
  <si>
    <r>
      <t>개최목적
 및 필요성</t>
    </r>
    <r>
      <rPr>
        <sz val="8"/>
        <color theme="1"/>
        <rFont val="맑은 고딕"/>
        <family val="3"/>
        <charset val="129"/>
        <scheme val="minor"/>
      </rPr>
      <t xml:space="preserve">
Goal&amp;Necessity</t>
    </r>
    <phoneticPr fontId="1" type="noConversion"/>
  </si>
  <si>
    <r>
      <t>회의 주제
 및 내용</t>
    </r>
    <r>
      <rPr>
        <sz val="8"/>
        <color theme="1"/>
        <rFont val="맑은 고딕"/>
        <family val="3"/>
        <charset val="129"/>
        <scheme val="minor"/>
      </rPr>
      <t xml:space="preserve">
Theme&amp;Contents</t>
    </r>
    <phoneticPr fontId="1" type="noConversion"/>
  </si>
  <si>
    <r>
      <t>주요 행사 일정</t>
    </r>
    <r>
      <rPr>
        <sz val="8"/>
        <color theme="1"/>
        <rFont val="맑은 고딕"/>
        <family val="3"/>
        <charset val="129"/>
        <scheme val="minor"/>
      </rPr>
      <t xml:space="preserve">
Schedule of Key Events</t>
    </r>
    <phoneticPr fontId="1" type="noConversion"/>
  </si>
  <si>
    <r>
      <t>개최결과
활용계획</t>
    </r>
    <r>
      <rPr>
        <sz val="8"/>
        <color theme="1"/>
        <rFont val="맑은 고딕"/>
        <family val="3"/>
        <charset val="129"/>
        <scheme val="minor"/>
      </rPr>
      <t xml:space="preserve">
Plan for Utilization of Conference Results</t>
    </r>
    <phoneticPr fontId="1" type="noConversion"/>
  </si>
  <si>
    <r>
      <t>총 소요예산 
및 조달방안</t>
    </r>
    <r>
      <rPr>
        <sz val="8"/>
        <color theme="1"/>
        <rFont val="맑은 고딕"/>
        <family val="3"/>
        <charset val="129"/>
        <scheme val="minor"/>
      </rPr>
      <t xml:space="preserve">
Total Budget&amp;Funding Methods</t>
    </r>
    <phoneticPr fontId="1" type="noConversion"/>
  </si>
  <si>
    <r>
      <t>연구처 지원요구액</t>
    </r>
    <r>
      <rPr>
        <sz val="8"/>
        <color theme="1"/>
        <rFont val="맑은 고딕"/>
        <family val="3"/>
        <charset val="129"/>
        <scheme val="minor"/>
      </rPr>
      <t xml:space="preserve">
Amount Requested</t>
    </r>
    <phoneticPr fontId="1" type="noConversion"/>
  </si>
  <si>
    <r>
      <t>외부지원액</t>
    </r>
    <r>
      <rPr>
        <sz val="8"/>
        <color theme="1"/>
        <rFont val="맑은 고딕"/>
        <family val="3"/>
        <charset val="129"/>
        <scheme val="minor"/>
      </rPr>
      <t xml:space="preserve">
Outside Grant</t>
    </r>
    <phoneticPr fontId="1" type="noConversion"/>
  </si>
  <si>
    <r>
      <t>자체부담액</t>
    </r>
    <r>
      <rPr>
        <sz val="8"/>
        <color theme="1"/>
        <rFont val="맑은 고딕"/>
        <family val="3"/>
        <charset val="129"/>
        <scheme val="minor"/>
      </rPr>
      <t xml:space="preserve">
Self-Financing</t>
    </r>
    <phoneticPr fontId="1" type="noConversion"/>
  </si>
  <si>
    <t>국제·국내(학제간)학술회의 참가(예정)자 명단</t>
    <phoneticPr fontId="1" type="noConversion"/>
  </si>
  <si>
    <t>A List of(Expected) Participants in International&amp;Domestic(Interdisciplinary) Conference</t>
    <phoneticPr fontId="1" type="noConversion"/>
  </si>
  <si>
    <r>
      <t>Ⅰ. 국내 참가자(발표자, 좌장, 토론자에 한함</t>
    </r>
    <r>
      <rPr>
        <sz val="8"/>
        <color theme="1"/>
        <rFont val="맑은 고딕"/>
        <family val="3"/>
        <charset val="129"/>
        <scheme val="minor"/>
      </rPr>
      <t>Domestic Participants(Limited to Presenter, Modulator and debater)</t>
    </r>
    <phoneticPr fontId="1" type="noConversion"/>
  </si>
  <si>
    <t>No.</t>
    <phoneticPr fontId="1" type="noConversion"/>
  </si>
  <si>
    <r>
      <t>전공분야</t>
    </r>
    <r>
      <rPr>
        <sz val="8"/>
        <color theme="1"/>
        <rFont val="맑은 고딕"/>
        <family val="3"/>
        <charset val="129"/>
        <scheme val="minor"/>
      </rPr>
      <t xml:space="preserve">
Discipline</t>
    </r>
    <phoneticPr fontId="1" type="noConversion"/>
  </si>
  <si>
    <r>
      <t>소속</t>
    </r>
    <r>
      <rPr>
        <sz val="8"/>
        <color theme="1"/>
        <rFont val="맑은 고딕"/>
        <family val="3"/>
        <charset val="129"/>
        <scheme val="minor"/>
      </rPr>
      <t xml:space="preserve">
Organization</t>
    </r>
    <phoneticPr fontId="1" type="noConversion"/>
  </si>
  <si>
    <r>
      <t>성명</t>
    </r>
    <r>
      <rPr>
        <sz val="8"/>
        <color theme="1"/>
        <rFont val="맑은 고딕"/>
        <family val="3"/>
        <charset val="129"/>
        <scheme val="minor"/>
      </rPr>
      <t xml:space="preserve">
Name</t>
    </r>
    <phoneticPr fontId="1" type="noConversion"/>
  </si>
  <si>
    <r>
      <t>역할</t>
    </r>
    <r>
      <rPr>
        <sz val="8"/>
        <color theme="1"/>
        <rFont val="맑은 고딕"/>
        <family val="3"/>
        <charset val="129"/>
        <scheme val="minor"/>
      </rPr>
      <t xml:space="preserve">
Role</t>
    </r>
    <phoneticPr fontId="1" type="noConversion"/>
  </si>
  <si>
    <r>
      <t>비고</t>
    </r>
    <r>
      <rPr>
        <sz val="8"/>
        <color theme="1"/>
        <rFont val="맑은 고딕"/>
        <family val="3"/>
        <charset val="129"/>
        <scheme val="minor"/>
      </rPr>
      <t xml:space="preserve">
Remarks</t>
    </r>
    <phoneticPr fontId="1" type="noConversion"/>
  </si>
  <si>
    <r>
      <t>Ⅱ. 외국인 참가자(발표자, 좌장, 토론자에 한함</t>
    </r>
    <r>
      <rPr>
        <sz val="8"/>
        <color theme="1"/>
        <rFont val="맑은 고딕"/>
        <family val="3"/>
        <charset val="129"/>
        <scheme val="minor"/>
      </rPr>
      <t>Foreign Participants(Limited to Presenter, Modulator and debater)</t>
    </r>
    <phoneticPr fontId="1" type="noConversion"/>
  </si>
  <si>
    <t>A Plan for Using Grants for Holding International&amp;Domestic(Interdisciplinary) Conference</t>
    <phoneticPr fontId="1" type="noConversion"/>
  </si>
  <si>
    <r>
      <t>Ⅱ. 자체조달경비 내역 및 경비사용계획</t>
    </r>
    <r>
      <rPr>
        <sz val="8"/>
        <color theme="1"/>
        <rFont val="맑은 고딕"/>
        <family val="3"/>
        <charset val="129"/>
        <scheme val="minor"/>
      </rPr>
      <t>Self-financing Details&amp;Appropriation Plan</t>
    </r>
    <phoneticPr fontId="1" type="noConversion"/>
  </si>
  <si>
    <r>
      <t>Ⅰ. 연구처 지원액 사용계획</t>
    </r>
    <r>
      <rPr>
        <sz val="8"/>
        <color theme="1"/>
        <rFont val="맑은 고딕"/>
        <family val="3"/>
        <charset val="129"/>
        <scheme val="minor"/>
      </rPr>
      <t>Research Teams’s Plan for Using a Grant</t>
    </r>
    <phoneticPr fontId="1" type="noConversion"/>
  </si>
  <si>
    <r>
      <t>항목</t>
    </r>
    <r>
      <rPr>
        <sz val="8"/>
        <color theme="1"/>
        <rFont val="맑은 고딕"/>
        <family val="3"/>
        <charset val="129"/>
        <scheme val="minor"/>
      </rPr>
      <t>Item</t>
    </r>
    <phoneticPr fontId="1" type="noConversion"/>
  </si>
  <si>
    <r>
      <t>항목</t>
    </r>
    <r>
      <rPr>
        <sz val="8"/>
        <color theme="1"/>
        <rFont val="맑은 고딕"/>
        <family val="3"/>
        <charset val="129"/>
        <scheme val="minor"/>
      </rPr>
      <t>Item</t>
    </r>
    <phoneticPr fontId="1" type="noConversion"/>
  </si>
  <si>
    <r>
      <t>예산액</t>
    </r>
    <r>
      <rPr>
        <sz val="8"/>
        <color theme="1"/>
        <rFont val="맑은 고딕"/>
        <family val="3"/>
        <charset val="129"/>
        <scheme val="minor"/>
      </rPr>
      <t>Budget</t>
    </r>
    <phoneticPr fontId="1" type="noConversion"/>
  </si>
  <si>
    <r>
      <t>예산액</t>
    </r>
    <r>
      <rPr>
        <sz val="8"/>
        <color theme="1"/>
        <rFont val="맑은 고딕"/>
        <family val="3"/>
        <charset val="129"/>
        <scheme val="minor"/>
      </rPr>
      <t>Budget</t>
    </r>
    <phoneticPr fontId="1" type="noConversion"/>
  </si>
  <si>
    <r>
      <t xml:space="preserve">산출내역 </t>
    </r>
    <r>
      <rPr>
        <sz val="8"/>
        <color theme="1"/>
        <rFont val="맑은 고딕"/>
        <family val="3"/>
        <charset val="129"/>
        <scheme val="minor"/>
      </rPr>
      <t>Calculation Details</t>
    </r>
    <phoneticPr fontId="1" type="noConversion"/>
  </si>
  <si>
    <r>
      <t xml:space="preserve">산출내역 </t>
    </r>
    <r>
      <rPr>
        <sz val="8"/>
        <color theme="1"/>
        <rFont val="맑은 고딕"/>
        <family val="3"/>
        <charset val="129"/>
        <scheme val="minor"/>
      </rPr>
      <t>Calculation Details</t>
    </r>
    <phoneticPr fontId="1" type="noConversion"/>
  </si>
  <si>
    <r>
      <t>계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sz val="8"/>
        <color theme="1"/>
        <rFont val="맑은 고딕"/>
        <family val="3"/>
        <charset val="129"/>
        <scheme val="minor"/>
      </rPr>
      <t>Total</t>
    </r>
    <phoneticPr fontId="1" type="noConversion"/>
  </si>
  <si>
    <t>계 Total</t>
  </si>
  <si>
    <t>&lt;별지작성가능&gt;
&lt;Can be Presented as an attachment&gt;</t>
    <phoneticPr fontId="1" type="noConversion"/>
  </si>
  <si>
    <t>&lt;별지작성가능&gt;
&lt;Can be Presented as an attachment&gt;</t>
    <phoneticPr fontId="1" type="noConversion"/>
  </si>
  <si>
    <r>
      <t>참가인원수</t>
    </r>
    <r>
      <rPr>
        <sz val="8"/>
        <color theme="1"/>
        <rFont val="맑은 고딕"/>
        <family val="3"/>
        <charset val="129"/>
        <scheme val="minor"/>
      </rPr>
      <t xml:space="preserve">
Number of Participant</t>
    </r>
    <phoneticPr fontId="1" type="noConversion"/>
  </si>
  <si>
    <r>
      <t xml:space="preserve">외국인
</t>
    </r>
    <r>
      <rPr>
        <sz val="10"/>
        <color theme="1"/>
        <rFont val="맑은 고딕"/>
        <family val="3"/>
        <charset val="129"/>
        <scheme val="minor"/>
      </rPr>
      <t>Foreigner</t>
    </r>
    <phoneticPr fontId="1" type="noConversion"/>
  </si>
  <si>
    <r>
      <t>내국인</t>
    </r>
    <r>
      <rPr>
        <sz val="8"/>
        <color theme="1"/>
        <rFont val="맑은 고딕"/>
        <family val="3"/>
        <charset val="129"/>
        <scheme val="minor"/>
      </rPr>
      <t>Native</t>
    </r>
    <phoneticPr fontId="1" type="noConversion"/>
  </si>
  <si>
    <r>
      <t xml:space="preserve">교수 </t>
    </r>
    <r>
      <rPr>
        <sz val="8"/>
        <color theme="1"/>
        <rFont val="맑은 고딕"/>
        <family val="3"/>
        <charset val="129"/>
        <scheme val="minor"/>
      </rPr>
      <t>Professor</t>
    </r>
    <phoneticPr fontId="1" type="noConversion"/>
  </si>
  <si>
    <r>
      <t>학생</t>
    </r>
    <r>
      <rPr>
        <sz val="8"/>
        <color theme="1"/>
        <rFont val="맑은 고딕"/>
        <family val="3"/>
        <charset val="129"/>
        <scheme val="minor"/>
      </rPr>
      <t xml:space="preserve"> Student</t>
    </r>
    <phoneticPr fontId="1" type="noConversion"/>
  </si>
  <si>
    <t>자체평가분석
Self-Evaluation</t>
    <phoneticPr fontId="1" type="noConversion"/>
  </si>
  <si>
    <t>활용방안
Plan for Utilization of Conference Results</t>
    <phoneticPr fontId="1" type="noConversion"/>
  </si>
  <si>
    <t>건의사항
Suggestion</t>
    <phoneticPr fontId="1" type="noConversion"/>
  </si>
  <si>
    <r>
      <t>비고(</t>
    </r>
    <r>
      <rPr>
        <sz val="8"/>
        <color theme="1"/>
        <rFont val="맑은 고딕"/>
        <family val="3"/>
        <charset val="129"/>
        <scheme val="minor"/>
      </rPr>
      <t>붙임자료)
Remarks(Attachments)</t>
    </r>
    <phoneticPr fontId="1" type="noConversion"/>
  </si>
  <si>
    <t>An Outcome Report on Holding International&amp;Domestic(Interdisciplinary) Conference</t>
    <phoneticPr fontId="1" type="noConversion"/>
  </si>
  <si>
    <t>A Statement of Accounts of Grants for Holding International&amp;Domestic(Interdisciplinary) Conferences</t>
    <phoneticPr fontId="1" type="noConversion"/>
  </si>
  <si>
    <r>
      <t>개최경비</t>
    </r>
    <r>
      <rPr>
        <sz val="8"/>
        <color theme="1"/>
        <rFont val="맑은 고딕"/>
        <family val="3"/>
        <charset val="129"/>
        <scheme val="minor"/>
      </rPr>
      <t xml:space="preserve">
Total Expenses</t>
    </r>
    <phoneticPr fontId="1" type="noConversion"/>
  </si>
  <si>
    <r>
      <t>연구처지원금</t>
    </r>
    <r>
      <rPr>
        <sz val="8"/>
        <color rgb="FF000000"/>
        <rFont val="맑은 고딕"/>
        <family val="3"/>
        <charset val="129"/>
        <scheme val="minor"/>
      </rPr>
      <t xml:space="preserve">
Grant for 
Research Team</t>
    </r>
    <phoneticPr fontId="1" type="noConversion"/>
  </si>
  <si>
    <r>
      <t xml:space="preserve">외부지원금
</t>
    </r>
    <r>
      <rPr>
        <sz val="8"/>
        <color rgb="FF000000"/>
        <rFont val="맑은 고딕"/>
        <family val="3"/>
        <charset val="129"/>
        <scheme val="minor"/>
      </rPr>
      <t>Outside Grant</t>
    </r>
    <phoneticPr fontId="1" type="noConversion"/>
  </si>
  <si>
    <r>
      <t>자체부담</t>
    </r>
    <r>
      <rPr>
        <sz val="8"/>
        <color rgb="FF000000"/>
        <rFont val="맑은 고딕"/>
        <family val="3"/>
        <charset val="129"/>
        <scheme val="minor"/>
      </rPr>
      <t xml:space="preserve">
Self-financing</t>
    </r>
    <phoneticPr fontId="1" type="noConversion"/>
  </si>
  <si>
    <r>
      <t>기타</t>
    </r>
    <r>
      <rPr>
        <sz val="8"/>
        <color rgb="FF000000"/>
        <rFont val="맑은 고딕"/>
        <family val="3"/>
        <charset val="129"/>
        <scheme val="minor"/>
      </rPr>
      <t xml:space="preserve">
Etc.</t>
    </r>
    <phoneticPr fontId="1" type="noConversion"/>
  </si>
  <si>
    <r>
      <t xml:space="preserve">연구처지원금
</t>
    </r>
    <r>
      <rPr>
        <sz val="8"/>
        <color theme="1"/>
        <rFont val="맑은 고딕"/>
        <family val="3"/>
        <charset val="129"/>
        <scheme val="minor"/>
      </rPr>
      <t>Grant for Research Team</t>
    </r>
    <phoneticPr fontId="1" type="noConversion"/>
  </si>
  <si>
    <r>
      <t>집행액</t>
    </r>
    <r>
      <rPr>
        <sz val="8"/>
        <color theme="1"/>
        <rFont val="맑은 고딕"/>
        <family val="3"/>
        <charset val="129"/>
        <scheme val="minor"/>
      </rPr>
      <t xml:space="preserve">
Amount Executed</t>
    </r>
    <phoneticPr fontId="1" type="noConversion"/>
  </si>
  <si>
    <r>
      <t>잔액</t>
    </r>
    <r>
      <rPr>
        <sz val="8"/>
        <color theme="1"/>
        <rFont val="맑은 고딕"/>
        <family val="3"/>
        <charset val="129"/>
        <scheme val="minor"/>
      </rPr>
      <t xml:space="preserve">
Remainder</t>
    </r>
    <phoneticPr fontId="1" type="noConversion"/>
  </si>
  <si>
    <t>NO</t>
    <phoneticPr fontId="1" type="noConversion"/>
  </si>
  <si>
    <r>
      <t>집행액</t>
    </r>
    <r>
      <rPr>
        <sz val="8"/>
        <color theme="1"/>
        <rFont val="맑은 고딕"/>
        <family val="3"/>
        <charset val="129"/>
        <scheme val="minor"/>
      </rPr>
      <t xml:space="preserve">
Amount Executed</t>
    </r>
    <phoneticPr fontId="1" type="noConversion"/>
  </si>
  <si>
    <r>
      <t xml:space="preserve">집행내역
</t>
    </r>
    <r>
      <rPr>
        <sz val="8"/>
        <color theme="1"/>
        <rFont val="맑은 고딕"/>
        <family val="3"/>
        <charset val="129"/>
        <scheme val="minor"/>
      </rPr>
      <t>Execution Details</t>
    </r>
    <phoneticPr fontId="1" type="noConversion"/>
  </si>
  <si>
    <r>
      <t>항목</t>
    </r>
    <r>
      <rPr>
        <sz val="8"/>
        <color theme="1"/>
        <rFont val="맑은 고딕"/>
        <family val="3"/>
        <charset val="129"/>
        <scheme val="minor"/>
      </rPr>
      <t xml:space="preserve">
Item</t>
    </r>
    <phoneticPr fontId="1" type="noConversion"/>
  </si>
  <si>
    <r>
      <t xml:space="preserve">비고
</t>
    </r>
    <r>
      <rPr>
        <sz val="8"/>
        <color theme="1"/>
        <rFont val="맑은 고딕"/>
        <family val="3"/>
        <charset val="129"/>
        <scheme val="minor"/>
      </rPr>
      <t>Remarks</t>
    </r>
    <phoneticPr fontId="1" type="noConversion"/>
  </si>
  <si>
    <r>
      <t xml:space="preserve">재원 </t>
    </r>
    <r>
      <rPr>
        <sz val="8"/>
        <color rgb="FF000000"/>
        <rFont val="맑은 고딕"/>
        <family val="3"/>
        <charset val="129"/>
        <scheme val="minor"/>
      </rPr>
      <t>Finances</t>
    </r>
    <phoneticPr fontId="1" type="noConversion"/>
  </si>
  <si>
    <r>
      <t>계</t>
    </r>
    <r>
      <rPr>
        <sz val="8"/>
        <color theme="1"/>
        <rFont val="맑은 고딕"/>
        <family val="3"/>
        <charset val="129"/>
        <scheme val="minor"/>
      </rPr>
      <t xml:space="preserve">
Total</t>
    </r>
    <phoneticPr fontId="1" type="noConversion"/>
  </si>
  <si>
    <r>
      <t>계</t>
    </r>
    <r>
      <rPr>
        <sz val="8"/>
        <color theme="1"/>
        <rFont val="맑은 고딕"/>
        <family val="3"/>
        <charset val="129"/>
        <scheme val="minor"/>
      </rPr>
      <t>Total</t>
    </r>
    <phoneticPr fontId="1" type="noConversion"/>
  </si>
  <si>
    <r>
      <t>※ 영수증은 자체보관(책임교수의 소속기관 행정실)</t>
    </r>
    <r>
      <rPr>
        <sz val="8"/>
        <color theme="1"/>
        <rFont val="맑은 고딕"/>
        <family val="3"/>
        <charset val="129"/>
        <scheme val="minor"/>
      </rPr>
      <t xml:space="preserve">
Receipts to be dept by each research team(each organizations’s administration office)</t>
    </r>
    <phoneticPr fontId="1" type="noConversion"/>
  </si>
  <si>
    <r>
      <t>책임교수:</t>
    </r>
    <r>
      <rPr>
        <sz val="8"/>
        <color theme="1"/>
        <rFont val="맑은 고딕"/>
        <family val="3"/>
        <charset val="129"/>
        <scheme val="minor"/>
      </rPr>
      <t xml:space="preserve">
Professor in Charge</t>
    </r>
    <phoneticPr fontId="1" type="noConversion"/>
  </si>
  <si>
    <r>
      <t>(인)</t>
    </r>
    <r>
      <rPr>
        <sz val="8"/>
        <color theme="1"/>
        <rFont val="맑은 고딕"/>
        <family val="3"/>
        <charset val="129"/>
        <scheme val="minor"/>
      </rPr>
      <t xml:space="preserve">
(Signature)</t>
    </r>
    <phoneticPr fontId="1" type="noConversion"/>
  </si>
  <si>
    <t>외국인 저명학자 초청경비 지원신청서</t>
    <phoneticPr fontId="1" type="noConversion"/>
  </si>
  <si>
    <t>외국인
저명학자
인적사항</t>
    <phoneticPr fontId="1" type="noConversion"/>
  </si>
  <si>
    <r>
      <t>국적</t>
    </r>
    <r>
      <rPr>
        <sz val="8"/>
        <color theme="1"/>
        <rFont val="맑은 고딕"/>
        <family val="3"/>
        <charset val="129"/>
        <scheme val="minor"/>
      </rPr>
      <t xml:space="preserve">
Nationaility</t>
    </r>
    <phoneticPr fontId="1" type="noConversion"/>
  </si>
  <si>
    <r>
      <t>직위</t>
    </r>
    <r>
      <rPr>
        <sz val="8"/>
        <color theme="1"/>
        <rFont val="맑은 고딕"/>
        <family val="3"/>
        <charset val="129"/>
        <scheme val="minor"/>
      </rPr>
      <t xml:space="preserve">
Position</t>
    </r>
    <phoneticPr fontId="1" type="noConversion"/>
  </si>
  <si>
    <r>
      <t>성명</t>
    </r>
    <r>
      <rPr>
        <sz val="8"/>
        <color theme="1"/>
        <rFont val="맑은 고딕"/>
        <family val="3"/>
        <charset val="129"/>
        <scheme val="minor"/>
      </rPr>
      <t xml:space="preserve">
Name</t>
    </r>
    <phoneticPr fontId="1" type="noConversion"/>
  </si>
  <si>
    <r>
      <t>전화번호</t>
    </r>
    <r>
      <rPr>
        <sz val="8"/>
        <color theme="1"/>
        <rFont val="맑은 고딕"/>
        <family val="3"/>
        <charset val="129"/>
        <scheme val="minor"/>
      </rPr>
      <t xml:space="preserve">
Tel</t>
    </r>
    <phoneticPr fontId="1" type="noConversion"/>
  </si>
  <si>
    <r>
      <t>소속</t>
    </r>
    <r>
      <rPr>
        <sz val="8"/>
        <color theme="1"/>
        <rFont val="맑은 고딕"/>
        <family val="3"/>
        <charset val="129"/>
        <scheme val="minor"/>
      </rPr>
      <t xml:space="preserve">
Organization</t>
    </r>
    <phoneticPr fontId="1" type="noConversion"/>
  </si>
  <si>
    <r>
      <t>소속</t>
    </r>
    <r>
      <rPr>
        <sz val="8"/>
        <color theme="1"/>
        <rFont val="맑은 고딕"/>
        <family val="3"/>
        <charset val="129"/>
        <scheme val="minor"/>
      </rPr>
      <t xml:space="preserve">
Organization</t>
    </r>
    <phoneticPr fontId="1" type="noConversion"/>
  </si>
  <si>
    <r>
      <t>성명</t>
    </r>
    <r>
      <rPr>
        <sz val="8"/>
        <color theme="1"/>
        <rFont val="맑은 고딕"/>
        <family val="3"/>
        <charset val="129"/>
        <scheme val="minor"/>
      </rPr>
      <t xml:space="preserve">
Name</t>
    </r>
    <phoneticPr fontId="1" type="noConversion"/>
  </si>
  <si>
    <r>
      <t>성별</t>
    </r>
    <r>
      <rPr>
        <sz val="8"/>
        <color theme="1"/>
        <rFont val="맑은 고딕"/>
        <family val="3"/>
        <charset val="129"/>
        <scheme val="minor"/>
      </rPr>
      <t xml:space="preserve">
Gender</t>
    </r>
    <phoneticPr fontId="1" type="noConversion"/>
  </si>
  <si>
    <r>
      <t>직위</t>
    </r>
    <r>
      <rPr>
        <sz val="8"/>
        <color theme="1"/>
        <rFont val="맑은 고딕"/>
        <family val="3"/>
        <charset val="129"/>
        <scheme val="minor"/>
      </rPr>
      <t xml:space="preserve">
Position</t>
    </r>
    <phoneticPr fontId="1" type="noConversion"/>
  </si>
  <si>
    <r>
      <t>연락처</t>
    </r>
    <r>
      <rPr>
        <sz val="8"/>
        <color theme="1"/>
        <rFont val="맑은 고딕"/>
        <family val="3"/>
        <charset val="129"/>
        <scheme val="minor"/>
      </rPr>
      <t xml:space="preserve">
Contact Information</t>
    </r>
    <phoneticPr fontId="1" type="noConversion"/>
  </si>
  <si>
    <r>
      <t>전화번호</t>
    </r>
    <r>
      <rPr>
        <sz val="8"/>
        <color theme="1"/>
        <rFont val="맑은 고딕"/>
        <family val="3"/>
        <charset val="129"/>
        <scheme val="minor"/>
      </rPr>
      <t xml:space="preserve">
Tel.</t>
    </r>
    <phoneticPr fontId="1" type="noConversion"/>
  </si>
  <si>
    <t>E-mail</t>
    <phoneticPr fontId="1" type="noConversion"/>
  </si>
  <si>
    <r>
      <t>분야</t>
    </r>
    <r>
      <rPr>
        <sz val="8"/>
        <color theme="1"/>
        <rFont val="맑은 고딕"/>
        <family val="3"/>
        <charset val="129"/>
        <scheme val="minor"/>
      </rPr>
      <t xml:space="preserve">
Discipline</t>
    </r>
    <phoneticPr fontId="1" type="noConversion"/>
  </si>
  <si>
    <r>
      <t>세부분야</t>
    </r>
    <r>
      <rPr>
        <sz val="8"/>
        <color theme="1"/>
        <rFont val="맑은 고딕"/>
        <family val="3"/>
        <charset val="129"/>
        <scheme val="minor"/>
      </rPr>
      <t xml:space="preserve">
Sub-Discipline</t>
    </r>
    <phoneticPr fontId="1" type="noConversion"/>
  </si>
  <si>
    <t>&lt;별지작성가능&gt;
&lt;Can be Presented as an attachment&gt;</t>
    <phoneticPr fontId="1" type="noConversion"/>
  </si>
  <si>
    <r>
      <t>국제적인 저명도를 평가할 수 있는 객관적인 근거</t>
    </r>
    <r>
      <rPr>
        <sz val="8"/>
        <color theme="1"/>
        <rFont val="맑은 고딕"/>
        <family val="3"/>
        <charset val="129"/>
        <scheme val="minor"/>
      </rPr>
      <t xml:space="preserve">
(구체적으로 기술)
Objective Grounds for Evaluation of Global Reputation
(Specific Description)</t>
    </r>
    <phoneticPr fontId="1" type="noConversion"/>
  </si>
  <si>
    <t>초청기간
Invitation Period</t>
    <phoneticPr fontId="1" type="noConversion"/>
  </si>
  <si>
    <t>~</t>
    <phoneticPr fontId="1" type="noConversion"/>
  </si>
  <si>
    <t>X</t>
    <phoneticPr fontId="1" type="noConversion"/>
  </si>
  <si>
    <t>항공료</t>
    <phoneticPr fontId="1" type="noConversion"/>
  </si>
  <si>
    <r>
      <t>체재비</t>
    </r>
    <r>
      <rPr>
        <sz val="8"/>
        <color theme="1"/>
        <rFont val="맑은 고딕"/>
        <family val="3"/>
        <charset val="129"/>
        <scheme val="minor"/>
      </rPr>
      <t xml:space="preserve"> Airfare</t>
    </r>
    <phoneticPr fontId="1" type="noConversion"/>
  </si>
  <si>
    <r>
      <t>강연료</t>
    </r>
    <r>
      <rPr>
        <sz val="8"/>
        <color theme="1"/>
        <rFont val="맑은 고딕"/>
        <family val="3"/>
        <charset val="129"/>
        <scheme val="minor"/>
      </rPr>
      <t xml:space="preserve"> Staying Expense</t>
    </r>
    <phoneticPr fontId="1" type="noConversion"/>
  </si>
  <si>
    <t>기타비용</t>
    <phoneticPr fontId="1" type="noConversion"/>
  </si>
  <si>
    <t>계</t>
    <phoneticPr fontId="1" type="noConversion"/>
  </si>
  <si>
    <t>장소대관</t>
    <phoneticPr fontId="1" type="noConversion"/>
  </si>
  <si>
    <t>통역·번역</t>
    <phoneticPr fontId="1" type="noConversion"/>
  </si>
  <si>
    <t>자료(인쇄)</t>
    <phoneticPr fontId="1" type="noConversion"/>
  </si>
  <si>
    <r>
      <t>신청경비</t>
    </r>
    <r>
      <rPr>
        <sz val="8"/>
        <color theme="1"/>
        <rFont val="맑은 고딕"/>
        <family val="3"/>
        <charset val="129"/>
        <scheme val="minor"/>
      </rPr>
      <t xml:space="preserve">
Amount Requested
(단위:원)</t>
    </r>
    <phoneticPr fontId="1" type="noConversion"/>
  </si>
  <si>
    <t>회의비</t>
    <phoneticPr fontId="1" type="noConversion"/>
  </si>
  <si>
    <t>[Form4-2]</t>
    <phoneticPr fontId="1" type="noConversion"/>
  </si>
  <si>
    <t>A Plan for Inviting &amp; Utilizing Prestigious Foreign Scholar</t>
    <phoneticPr fontId="1" type="noConversion"/>
  </si>
  <si>
    <t>&lt;별지작성가능&gt;
&lt;Can be Presented as an attachment&gt;</t>
    <phoneticPr fontId="1" type="noConversion"/>
  </si>
  <si>
    <r>
      <t>활용 세부일정
(일정별 명기)</t>
    </r>
    <r>
      <rPr>
        <sz val="8"/>
        <color theme="1"/>
        <rFont val="맑은 고딕"/>
        <family val="3"/>
        <charset val="129"/>
        <scheme val="minor"/>
      </rPr>
      <t xml:space="preserve">
Specific Utilization Schedule</t>
    </r>
    <phoneticPr fontId="1" type="noConversion"/>
  </si>
  <si>
    <r>
      <t xml:space="preserve">Ⅰ. 개요 </t>
    </r>
    <r>
      <rPr>
        <sz val="10"/>
        <color theme="1"/>
        <rFont val="맑은 고딕"/>
        <family val="2"/>
        <charset val="129"/>
        <scheme val="minor"/>
      </rPr>
      <t>Outline</t>
    </r>
    <phoneticPr fontId="1" type="noConversion"/>
  </si>
  <si>
    <r>
      <t xml:space="preserve">Ⅱ. 초청학자 약력 </t>
    </r>
    <r>
      <rPr>
        <sz val="8"/>
        <color theme="1"/>
        <rFont val="맑은 고딕"/>
        <family val="3"/>
        <charset val="129"/>
        <scheme val="minor"/>
      </rPr>
      <t>Invited Scholar Biography
  1.학력Education</t>
    </r>
    <phoneticPr fontId="1" type="noConversion"/>
  </si>
  <si>
    <r>
      <t xml:space="preserve">학교명 </t>
    </r>
    <r>
      <rPr>
        <sz val="8"/>
        <color theme="1"/>
        <rFont val="맑은 고딕"/>
        <family val="3"/>
        <charset val="129"/>
        <scheme val="minor"/>
      </rPr>
      <t>School Name</t>
    </r>
    <phoneticPr fontId="1" type="noConversion"/>
  </si>
  <si>
    <r>
      <t xml:space="preserve">전공 및 학위 </t>
    </r>
    <r>
      <rPr>
        <sz val="8"/>
        <color theme="1"/>
        <rFont val="맑은 고딕"/>
        <family val="3"/>
        <charset val="129"/>
        <scheme val="minor"/>
      </rPr>
      <t>Major&amp;Degree</t>
    </r>
    <phoneticPr fontId="1" type="noConversion"/>
  </si>
  <si>
    <t xml:space="preserve">  2.경력Experience</t>
    <phoneticPr fontId="1" type="noConversion"/>
  </si>
  <si>
    <r>
      <t xml:space="preserve">기관명 </t>
    </r>
    <r>
      <rPr>
        <sz val="8"/>
        <color theme="1"/>
        <rFont val="맑은 고딕"/>
        <family val="3"/>
        <charset val="129"/>
        <scheme val="minor"/>
      </rPr>
      <t>Organization Name</t>
    </r>
    <phoneticPr fontId="1" type="noConversion"/>
  </si>
  <si>
    <r>
      <t>담당업무</t>
    </r>
    <r>
      <rPr>
        <sz val="8"/>
        <color theme="1"/>
        <rFont val="맑은 고딕"/>
        <family val="3"/>
        <charset val="129"/>
        <scheme val="minor"/>
      </rPr>
      <t xml:space="preserve"> Task</t>
    </r>
    <phoneticPr fontId="1" type="noConversion"/>
  </si>
  <si>
    <r>
      <t xml:space="preserve">직위 </t>
    </r>
    <r>
      <rPr>
        <sz val="8"/>
        <color theme="1"/>
        <rFont val="맑은 고딕"/>
        <family val="3"/>
        <charset val="129"/>
        <scheme val="minor"/>
      </rPr>
      <t>Position</t>
    </r>
    <phoneticPr fontId="1" type="noConversion"/>
  </si>
  <si>
    <r>
      <t>기간</t>
    </r>
    <r>
      <rPr>
        <sz val="8"/>
        <color theme="1"/>
        <rFont val="맑은 고딕"/>
        <family val="3"/>
        <charset val="129"/>
        <scheme val="minor"/>
      </rPr>
      <t xml:space="preserve"> Period</t>
    </r>
    <phoneticPr fontId="1" type="noConversion"/>
  </si>
  <si>
    <r>
      <t>목적 및 필요성</t>
    </r>
    <r>
      <rPr>
        <sz val="8"/>
        <color theme="1"/>
        <rFont val="맑은 고딕"/>
        <family val="3"/>
        <charset val="129"/>
        <scheme val="minor"/>
      </rPr>
      <t xml:space="preserve">
Purpose&amp;Necessity</t>
    </r>
    <phoneticPr fontId="1" type="noConversion"/>
  </si>
  <si>
    <r>
      <t>초청학자의
전공분야와 관련된
학계 동향</t>
    </r>
    <r>
      <rPr>
        <sz val="8"/>
        <color theme="1"/>
        <rFont val="맑은 고딕"/>
        <family val="3"/>
        <charset val="129"/>
        <scheme val="minor"/>
      </rPr>
      <t xml:space="preserve">
Current Academic Trends in Invitee’s Major Discipline</t>
    </r>
    <phoneticPr fontId="1" type="noConversion"/>
  </si>
  <si>
    <r>
      <t xml:space="preserve">활용계획 및
기대효과
</t>
    </r>
    <r>
      <rPr>
        <sz val="8"/>
        <color theme="1"/>
        <rFont val="맑은 고딕"/>
        <family val="3"/>
        <charset val="129"/>
        <scheme val="minor"/>
      </rPr>
      <t>Utilization Plan &amp;
 Expected Effects</t>
    </r>
    <phoneticPr fontId="1" type="noConversion"/>
  </si>
  <si>
    <r>
      <t>후원기관 및
경비지원여부</t>
    </r>
    <r>
      <rPr>
        <sz val="8"/>
        <color theme="1"/>
        <rFont val="맑은 고딕"/>
        <family val="3"/>
        <charset val="129"/>
        <scheme val="minor"/>
      </rPr>
      <t xml:space="preserve">
Sponsoring Agency &amp; Receipt of Grant or Not</t>
    </r>
    <phoneticPr fontId="1" type="noConversion"/>
  </si>
  <si>
    <r>
      <rPr>
        <sz val="10"/>
        <color theme="1"/>
        <rFont val="맑은 고딕"/>
        <family val="2"/>
        <charset val="129"/>
      </rPr>
      <t>위와</t>
    </r>
    <r>
      <rPr>
        <sz val="10"/>
        <color theme="1"/>
        <rFont val="wingdings2"/>
        <family val="2"/>
      </rPr>
      <t xml:space="preserve"> </t>
    </r>
    <r>
      <rPr>
        <sz val="10"/>
        <color theme="1"/>
        <rFont val="맑은 고딕"/>
        <family val="2"/>
        <charset val="129"/>
      </rPr>
      <t>같이</t>
    </r>
    <r>
      <rPr>
        <sz val="10"/>
        <color theme="1"/>
        <rFont val="wingdings2"/>
        <family val="2"/>
      </rPr>
      <t xml:space="preserve"> </t>
    </r>
    <r>
      <rPr>
        <sz val="10"/>
        <color theme="1"/>
        <rFont val="맑은 고딕"/>
        <family val="2"/>
        <charset val="129"/>
      </rPr>
      <t>외국인</t>
    </r>
    <r>
      <rPr>
        <sz val="10"/>
        <color theme="1"/>
        <rFont val="wingdings2"/>
        <family val="2"/>
      </rPr>
      <t xml:space="preserve"> </t>
    </r>
    <r>
      <rPr>
        <sz val="10"/>
        <color theme="1"/>
        <rFont val="맑은 고딕"/>
        <family val="2"/>
        <charset val="129"/>
      </rPr>
      <t>저명학자를</t>
    </r>
    <r>
      <rPr>
        <sz val="10"/>
        <color theme="1"/>
        <rFont val="wingdings2"/>
        <family val="2"/>
      </rPr>
      <t xml:space="preserve"> </t>
    </r>
    <r>
      <rPr>
        <sz val="10"/>
        <color theme="1"/>
        <rFont val="맑은 고딕"/>
        <family val="2"/>
        <charset val="129"/>
      </rPr>
      <t>초청하여</t>
    </r>
    <r>
      <rPr>
        <sz val="10"/>
        <color theme="1"/>
        <rFont val="wingdings2"/>
        <family val="2"/>
      </rPr>
      <t xml:space="preserve"> </t>
    </r>
    <r>
      <rPr>
        <sz val="10"/>
        <color theme="1"/>
        <rFont val="맑은 고딕"/>
        <family val="2"/>
        <charset val="129"/>
      </rPr>
      <t>활용하고자</t>
    </r>
    <r>
      <rPr>
        <sz val="10"/>
        <color theme="1"/>
        <rFont val="wingdings2"/>
        <family val="2"/>
      </rPr>
      <t xml:space="preserve"> </t>
    </r>
    <r>
      <rPr>
        <sz val="10"/>
        <color theme="1"/>
        <rFont val="맑은 고딕"/>
        <family val="2"/>
        <charset val="129"/>
      </rPr>
      <t>하오니</t>
    </r>
    <r>
      <rPr>
        <sz val="10"/>
        <color theme="1"/>
        <rFont val="wingdings2"/>
        <family val="2"/>
      </rPr>
      <t xml:space="preserve"> </t>
    </r>
    <r>
      <rPr>
        <sz val="10"/>
        <color theme="1"/>
        <rFont val="맑은 고딕"/>
        <family val="2"/>
        <charset val="129"/>
      </rPr>
      <t>지원하여</t>
    </r>
    <r>
      <rPr>
        <sz val="10"/>
        <color theme="1"/>
        <rFont val="wingdings2"/>
        <family val="2"/>
      </rPr>
      <t xml:space="preserve"> </t>
    </r>
    <r>
      <rPr>
        <sz val="10"/>
        <color theme="1"/>
        <rFont val="맑은 고딕"/>
        <family val="2"/>
        <charset val="129"/>
      </rPr>
      <t>주시기</t>
    </r>
    <r>
      <rPr>
        <sz val="10"/>
        <color theme="1"/>
        <rFont val="wingdings2"/>
        <family val="2"/>
      </rPr>
      <t xml:space="preserve"> </t>
    </r>
    <r>
      <rPr>
        <sz val="10"/>
        <color theme="1"/>
        <rFont val="맑은 고딕"/>
        <family val="2"/>
        <charset val="129"/>
      </rPr>
      <t>바랍니다</t>
    </r>
    <r>
      <rPr>
        <sz val="10"/>
        <color theme="1"/>
        <rFont val="wingdings2"/>
        <family val="2"/>
      </rPr>
      <t xml:space="preserve">.
</t>
    </r>
    <r>
      <rPr>
        <sz val="8"/>
        <color theme="1"/>
        <rFont val="wingdings2"/>
        <family val="2"/>
      </rPr>
      <t>As stated above, I plan to invite and utilize a prestigious foreign scholar, thus please allow me to receive this invitation grant</t>
    </r>
    <phoneticPr fontId="1" type="noConversion"/>
  </si>
  <si>
    <r>
      <t>초청자</t>
    </r>
    <r>
      <rPr>
        <sz val="8"/>
        <color theme="1"/>
        <rFont val="맑은 고딕"/>
        <family val="3"/>
        <charset val="129"/>
        <scheme val="minor"/>
      </rPr>
      <t xml:space="preserve">
Inviter</t>
    </r>
    <phoneticPr fontId="1" type="noConversion"/>
  </si>
  <si>
    <t>[서식4-3]</t>
    <phoneticPr fontId="1" type="noConversion"/>
  </si>
  <si>
    <t>외국인 저명학자 초청활용 결과보고서</t>
    <phoneticPr fontId="1" type="noConversion"/>
  </si>
  <si>
    <t>An Outcome Report on Inviting&amp;Utilizing Prestigious Foreign Scholar</t>
    <phoneticPr fontId="1" type="noConversion"/>
  </si>
  <si>
    <r>
      <t>활용세부일정
&lt;별지작성가능&gt;</t>
    </r>
    <r>
      <rPr>
        <sz val="8"/>
        <color theme="1"/>
        <rFont val="맑은 고딕"/>
        <family val="3"/>
        <charset val="129"/>
        <scheme val="minor"/>
      </rPr>
      <t xml:space="preserve">
Detailed Schedule
</t>
    </r>
    <r>
      <rPr>
        <sz val="8"/>
        <color rgb="FFFF0000"/>
        <rFont val="맑은 고딕"/>
        <family val="3"/>
        <charset val="129"/>
        <scheme val="minor"/>
      </rPr>
      <t>&lt;Can be Presented as an attachment&gt;</t>
    </r>
    <phoneticPr fontId="1" type="noConversion"/>
  </si>
  <si>
    <r>
      <t>일자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sz val="8"/>
        <color theme="1"/>
        <rFont val="맑은 고딕"/>
        <family val="3"/>
        <charset val="129"/>
        <scheme val="minor"/>
      </rPr>
      <t>Date</t>
    </r>
    <phoneticPr fontId="1" type="noConversion"/>
  </si>
  <si>
    <r>
      <t xml:space="preserve">내용 </t>
    </r>
    <r>
      <rPr>
        <sz val="8"/>
        <color theme="1"/>
        <rFont val="맑은 고딕"/>
        <family val="3"/>
        <charset val="129"/>
        <scheme val="minor"/>
      </rPr>
      <t>Contents</t>
    </r>
    <phoneticPr fontId="1" type="noConversion"/>
  </si>
  <si>
    <r>
      <t>비고</t>
    </r>
    <r>
      <rPr>
        <sz val="8"/>
        <color theme="1"/>
        <rFont val="맑은 고딕"/>
        <family val="3"/>
        <charset val="129"/>
        <scheme val="minor"/>
      </rPr>
      <t xml:space="preserve"> Remarks</t>
    </r>
    <phoneticPr fontId="1" type="noConversion"/>
  </si>
  <si>
    <r>
      <t>자체평가분석</t>
    </r>
    <r>
      <rPr>
        <sz val="8"/>
        <color theme="1"/>
        <rFont val="맑은 고딕"/>
        <family val="3"/>
        <charset val="129"/>
        <scheme val="minor"/>
      </rPr>
      <t xml:space="preserve">
Self-Evaluation</t>
    </r>
    <phoneticPr fontId="1" type="noConversion"/>
  </si>
  <si>
    <r>
      <t xml:space="preserve">비고(붙임자료)
</t>
    </r>
    <r>
      <rPr>
        <sz val="8"/>
        <color theme="1"/>
        <rFont val="맑은 고딕"/>
        <family val="3"/>
        <charset val="129"/>
        <scheme val="minor"/>
      </rPr>
      <t>Remarks(Attachments)</t>
    </r>
    <phoneticPr fontId="1" type="noConversion"/>
  </si>
  <si>
    <r>
      <t>특기사항</t>
    </r>
    <r>
      <rPr>
        <sz val="8"/>
        <color theme="1"/>
        <rFont val="맑은 고딕"/>
        <family val="3"/>
        <charset val="129"/>
        <scheme val="minor"/>
      </rPr>
      <t xml:space="preserve">
Special Features</t>
    </r>
    <phoneticPr fontId="1" type="noConversion"/>
  </si>
  <si>
    <r>
      <t>기대효과</t>
    </r>
    <r>
      <rPr>
        <sz val="8"/>
        <color theme="1"/>
        <rFont val="맑은 고딕"/>
        <family val="3"/>
        <charset val="129"/>
        <scheme val="minor"/>
      </rPr>
      <t xml:space="preserve">
Expected Effects</t>
    </r>
    <phoneticPr fontId="1" type="noConversion"/>
  </si>
  <si>
    <t>건의사항
Suggestion</t>
  </si>
  <si>
    <t>&lt;별지작성가능&gt;
&lt;Can be Presented as an attachment&gt;</t>
    <phoneticPr fontId="1" type="noConversion"/>
  </si>
  <si>
    <t>[서식4-4]</t>
    <phoneticPr fontId="1" type="noConversion"/>
  </si>
  <si>
    <t>A Statement of Accounts of Grants for Inviting Prestigious Foreign Scholar</t>
    <phoneticPr fontId="1" type="noConversion"/>
  </si>
  <si>
    <r>
      <t>초청비용</t>
    </r>
    <r>
      <rPr>
        <sz val="8"/>
        <color theme="1"/>
        <rFont val="맑은 고딕"/>
        <family val="3"/>
        <charset val="129"/>
        <scheme val="minor"/>
      </rPr>
      <t xml:space="preserve">
Total Expenses</t>
    </r>
    <phoneticPr fontId="1" type="noConversion"/>
  </si>
  <si>
    <t>국제학술회의 참가경비</t>
    <phoneticPr fontId="1" type="noConversion"/>
  </si>
  <si>
    <t>국제학술회의 참가경비 지원신청서</t>
    <phoneticPr fontId="1" type="noConversion"/>
  </si>
  <si>
    <t>서식 1-2</t>
    <phoneticPr fontId="1" type="noConversion"/>
  </si>
  <si>
    <t>우수학술지 논문게재료 지원신청서</t>
    <phoneticPr fontId="1" type="noConversion"/>
  </si>
  <si>
    <t>국제·국내(학제간)학술회의 개최경비 지원신청서</t>
    <phoneticPr fontId="1" type="noConversion"/>
  </si>
  <si>
    <t>국제·국내(학제간)학술회의 개최 계획서</t>
    <phoneticPr fontId="1" type="noConversion"/>
  </si>
  <si>
    <t>국제·국내(학제간)학술회의 참가(예정)자 명단</t>
    <phoneticPr fontId="1" type="noConversion"/>
  </si>
  <si>
    <t>국제·국내(학제간)학술회의 개최경비 사용계획서</t>
    <phoneticPr fontId="1" type="noConversion"/>
  </si>
  <si>
    <t>국제·국내(학제간)학술회의 개최경비 사용계획서</t>
    <phoneticPr fontId="1" type="noConversion"/>
  </si>
  <si>
    <t>국제·국내(학제간)학술회의 개최 결과보고서</t>
    <phoneticPr fontId="1" type="noConversion"/>
  </si>
  <si>
    <t>국제·국내(학제간)학술회의 개최 결과보고서</t>
    <phoneticPr fontId="1" type="noConversion"/>
  </si>
  <si>
    <t>국제·국내(학제간)학술회의 지원금 정산서</t>
    <phoneticPr fontId="1" type="noConversion"/>
  </si>
  <si>
    <t>국제·국내(학제간)학술회의 지원금 정산서</t>
    <phoneticPr fontId="1" type="noConversion"/>
  </si>
  <si>
    <t>외국인 저명학자 초청경비 지원신청서</t>
    <phoneticPr fontId="1" type="noConversion"/>
  </si>
  <si>
    <t>외국인 저명학자 초청활용 계획서</t>
    <phoneticPr fontId="1" type="noConversion"/>
  </si>
  <si>
    <t>외국인 저명학자 초청활용 계획서</t>
    <phoneticPr fontId="1" type="noConversion"/>
  </si>
  <si>
    <t>외국인 저명학자 초청활용 결과보고서</t>
    <phoneticPr fontId="1" type="noConversion"/>
  </si>
  <si>
    <t>외국인 저명학자 초청경비 지원금 정산서</t>
    <phoneticPr fontId="1" type="noConversion"/>
  </si>
  <si>
    <t>외국인 저명학자 초청경비 지원금 정산서</t>
    <phoneticPr fontId="1" type="noConversion"/>
  </si>
  <si>
    <t xml:space="preserve">외국인 저명학자
초청경비 </t>
    <phoneticPr fontId="1" type="noConversion"/>
  </si>
  <si>
    <t>서식 1-1</t>
    <phoneticPr fontId="1" type="noConversion"/>
  </si>
  <si>
    <t>서식 2-1</t>
    <phoneticPr fontId="1" type="noConversion"/>
  </si>
  <si>
    <t>서식 4-2</t>
    <phoneticPr fontId="1" type="noConversion"/>
  </si>
  <si>
    <t>서식 4-3</t>
    <phoneticPr fontId="1" type="noConversion"/>
  </si>
  <si>
    <t>서식 4-4</t>
    <phoneticPr fontId="1" type="noConversion"/>
  </si>
  <si>
    <t>회의일자</t>
    <phoneticPr fontId="1" type="noConversion"/>
  </si>
  <si>
    <t>회의장소</t>
    <phoneticPr fontId="1" type="noConversion"/>
  </si>
  <si>
    <t>집행액</t>
    <phoneticPr fontId="1" type="noConversion"/>
  </si>
  <si>
    <t>소속</t>
    <phoneticPr fontId="1" type="noConversion"/>
  </si>
  <si>
    <t>참 석 자 명 단</t>
    <phoneticPr fontId="1" type="noConversion"/>
  </si>
  <si>
    <r>
      <t>소속</t>
    </r>
    <r>
      <rPr>
        <sz val="8"/>
        <color theme="1"/>
        <rFont val="맑은 고딕"/>
        <family val="3"/>
        <charset val="129"/>
        <scheme val="minor"/>
      </rPr>
      <t xml:space="preserve">
Organization</t>
    </r>
    <phoneticPr fontId="1" type="noConversion"/>
  </si>
  <si>
    <r>
      <t>직위</t>
    </r>
    <r>
      <rPr>
        <sz val="8"/>
        <color theme="1"/>
        <rFont val="맑은 고딕"/>
        <family val="3"/>
        <charset val="129"/>
        <scheme val="minor"/>
      </rPr>
      <t xml:space="preserve">
Position</t>
    </r>
    <phoneticPr fontId="1" type="noConversion"/>
  </si>
  <si>
    <r>
      <t xml:space="preserve">직위 </t>
    </r>
    <r>
      <rPr>
        <sz val="8"/>
        <color theme="1"/>
        <rFont val="맑은 고딕"/>
        <family val="3"/>
        <charset val="129"/>
        <scheme val="minor"/>
      </rPr>
      <t xml:space="preserve">
Position</t>
    </r>
    <phoneticPr fontId="1" type="noConversion"/>
  </si>
  <si>
    <r>
      <t>성명</t>
    </r>
    <r>
      <rPr>
        <sz val="8"/>
        <color theme="1"/>
        <rFont val="맑은 고딕"/>
        <family val="3"/>
        <charset val="129"/>
        <scheme val="minor"/>
      </rPr>
      <t xml:space="preserve"> Name</t>
    </r>
    <phoneticPr fontId="1" type="noConversion"/>
  </si>
  <si>
    <r>
      <t xml:space="preserve">직위 </t>
    </r>
    <r>
      <rPr>
        <sz val="8"/>
        <color theme="1"/>
        <rFont val="맑은 고딕"/>
        <family val="3"/>
        <charset val="129"/>
        <scheme val="minor"/>
      </rPr>
      <t>Position</t>
    </r>
    <phoneticPr fontId="1" type="noConversion"/>
  </si>
  <si>
    <t>회의목적
및
회의내용</t>
    <phoneticPr fontId="1" type="noConversion"/>
  </si>
  <si>
    <r>
      <t xml:space="preserve">소속
</t>
    </r>
    <r>
      <rPr>
        <sz val="8"/>
        <color theme="1"/>
        <rFont val="맑은 고딕"/>
        <family val="3"/>
        <charset val="129"/>
        <scheme val="minor"/>
      </rPr>
      <t>Organization</t>
    </r>
    <phoneticPr fontId="1" type="noConversion"/>
  </si>
  <si>
    <r>
      <t>책임교수</t>
    </r>
    <r>
      <rPr>
        <sz val="8"/>
        <color theme="1"/>
        <rFont val="맑은 고딕"/>
        <family val="3"/>
        <charset val="129"/>
        <scheme val="minor"/>
      </rPr>
      <t xml:space="preserve">
Professor in Charge</t>
    </r>
    <phoneticPr fontId="1" type="noConversion"/>
  </si>
  <si>
    <t>회 의 비  집 행 내 역 서</t>
    <phoneticPr fontId="1" type="noConversion"/>
  </si>
  <si>
    <t>활용장소</t>
    <phoneticPr fontId="1" type="noConversion"/>
  </si>
  <si>
    <t>전문가
정보</t>
    <phoneticPr fontId="1" type="noConversion"/>
  </si>
  <si>
    <r>
      <t>직위</t>
    </r>
    <r>
      <rPr>
        <sz val="8"/>
        <color theme="1"/>
        <rFont val="맑은 고딕"/>
        <family val="3"/>
        <charset val="129"/>
        <scheme val="minor"/>
      </rPr>
      <t xml:space="preserve">
Position</t>
    </r>
    <phoneticPr fontId="1" type="noConversion"/>
  </si>
  <si>
    <t>주민등록번호
(여권번호)</t>
    <phoneticPr fontId="1" type="noConversion"/>
  </si>
  <si>
    <t>E-mail.</t>
    <phoneticPr fontId="1" type="noConversion"/>
  </si>
  <si>
    <r>
      <t xml:space="preserve">전화번호
</t>
    </r>
    <r>
      <rPr>
        <sz val="8"/>
        <color theme="1"/>
        <rFont val="맑은 고딕"/>
        <family val="3"/>
        <charset val="129"/>
        <scheme val="minor"/>
      </rPr>
      <t>Tel</t>
    </r>
    <phoneticPr fontId="1" type="noConversion"/>
  </si>
  <si>
    <t>산출내역</t>
    <phoneticPr fontId="1" type="noConversion"/>
  </si>
  <si>
    <t>전문가활용</t>
    <phoneticPr fontId="1" type="noConversion"/>
  </si>
  <si>
    <t>세미나 강사</t>
    <phoneticPr fontId="1" type="noConversion"/>
  </si>
  <si>
    <t>~</t>
    <phoneticPr fontId="19" type="noConversion"/>
  </si>
  <si>
    <t>~</t>
    <phoneticPr fontId="19" type="noConversion"/>
  </si>
  <si>
    <t>=</t>
    <phoneticPr fontId="19" type="noConversion"/>
  </si>
  <si>
    <t>=</t>
    <phoneticPr fontId="19" type="noConversion"/>
  </si>
  <si>
    <t>~</t>
    <phoneticPr fontId="1" type="noConversion"/>
  </si>
  <si>
    <t>전임교원 이상</t>
    <phoneticPr fontId="1" type="noConversion"/>
  </si>
  <si>
    <t>지급내역
(단위:원)</t>
    <phoneticPr fontId="1" type="noConversion"/>
  </si>
  <si>
    <t>계좌정보</t>
    <phoneticPr fontId="1" type="noConversion"/>
  </si>
  <si>
    <t>은행</t>
    <phoneticPr fontId="1" type="noConversion"/>
  </si>
  <si>
    <t>계좌번호</t>
    <phoneticPr fontId="1" type="noConversion"/>
  </si>
  <si>
    <t>예금주</t>
    <phoneticPr fontId="1" type="noConversion"/>
  </si>
  <si>
    <t>총계
(E=A+B+C+D)</t>
    <phoneticPr fontId="1" type="noConversion"/>
  </si>
  <si>
    <t>체제비(일비·식비)</t>
    <phoneticPr fontId="1" type="noConversion"/>
  </si>
  <si>
    <t>체제비(숙박비)</t>
    <phoneticPr fontId="1" type="noConversion"/>
  </si>
  <si>
    <t>체재비 계(D)</t>
    <phoneticPr fontId="1" type="noConversion"/>
  </si>
  <si>
    <r>
      <t xml:space="preserve">현금지급 사유
</t>
    </r>
    <r>
      <rPr>
        <sz val="8"/>
        <color theme="1"/>
        <rFont val="맑은 고딕"/>
        <family val="3"/>
        <charset val="129"/>
        <scheme val="minor"/>
      </rPr>
      <t>Reason</t>
    </r>
    <phoneticPr fontId="1" type="noConversion"/>
  </si>
  <si>
    <r>
      <t xml:space="preserve">(인)
</t>
    </r>
    <r>
      <rPr>
        <sz val="8"/>
        <color theme="1"/>
        <rFont val="맑은 고딕"/>
        <family val="3"/>
        <charset val="129"/>
        <scheme val="minor"/>
      </rPr>
      <t>Signature</t>
    </r>
    <phoneticPr fontId="1" type="noConversion"/>
  </si>
  <si>
    <t>회의비 집행내역</t>
    <phoneticPr fontId="1" type="noConversion"/>
  </si>
  <si>
    <t>전문가 활용 내역서</t>
    <phoneticPr fontId="1" type="noConversion"/>
  </si>
  <si>
    <t>전문가 활용 내역서</t>
    <phoneticPr fontId="1" type="noConversion"/>
  </si>
  <si>
    <t>서식 5-2</t>
    <phoneticPr fontId="1" type="noConversion"/>
  </si>
  <si>
    <r>
      <t>전문가 활용비</t>
    </r>
    <r>
      <rPr>
        <sz val="8"/>
        <color theme="1"/>
        <rFont val="맑은 고딕"/>
        <family val="3"/>
        <charset val="129"/>
        <scheme val="minor"/>
      </rPr>
      <t>(A)</t>
    </r>
    <phoneticPr fontId="1" type="noConversion"/>
  </si>
  <si>
    <r>
      <t xml:space="preserve">세미나 강사료
</t>
    </r>
    <r>
      <rPr>
        <sz val="8"/>
        <color theme="1"/>
        <rFont val="맑은 고딕"/>
        <family val="3"/>
        <charset val="129"/>
        <scheme val="minor"/>
      </rPr>
      <t>(B)</t>
    </r>
    <phoneticPr fontId="1" type="noConversion"/>
  </si>
  <si>
    <r>
      <t>항공료(교통비)</t>
    </r>
    <r>
      <rPr>
        <sz val="8"/>
        <color theme="1"/>
        <rFont val="맑은 고딕"/>
        <family val="3"/>
        <charset val="129"/>
        <scheme val="minor"/>
      </rPr>
      <t>(C)</t>
    </r>
    <phoneticPr fontId="1" type="noConversion"/>
  </si>
  <si>
    <t>개인정보
동의여부</t>
    <phoneticPr fontId="1" type="noConversion"/>
  </si>
  <si>
    <t>(인)
Signature</t>
    <phoneticPr fontId="1" type="noConversion"/>
  </si>
  <si>
    <t>활용내역</t>
    <phoneticPr fontId="1" type="noConversion"/>
  </si>
  <si>
    <t>현금지급 시
(외국인만 가능)</t>
    <phoneticPr fontId="1" type="noConversion"/>
  </si>
  <si>
    <t>현금지급
및 수령 동의</t>
    <phoneticPr fontId="1" type="noConversion"/>
  </si>
  <si>
    <r>
      <t xml:space="preserve">활용일자
</t>
    </r>
    <r>
      <rPr>
        <sz val="7"/>
        <color theme="1"/>
        <rFont val="맑은 고딕"/>
        <family val="3"/>
        <charset val="129"/>
        <scheme val="minor"/>
      </rPr>
      <t>Date of Consultation/Seminar</t>
    </r>
    <phoneticPr fontId="1" type="noConversion"/>
  </si>
  <si>
    <t>신청자</t>
  </si>
  <si>
    <t>학술회의명</t>
  </si>
  <si>
    <t>은행</t>
  </si>
  <si>
    <t>계좌번호</t>
  </si>
  <si>
    <t>대학(원)</t>
  </si>
  <si>
    <t>학과(부)</t>
  </si>
  <si>
    <t>직명</t>
  </si>
  <si>
    <t>성명</t>
  </si>
  <si>
    <t>항공료</t>
  </si>
  <si>
    <t>체재비</t>
  </si>
  <si>
    <t>등록비</t>
  </si>
  <si>
    <t>순번</t>
  </si>
  <si>
    <t>조교수</t>
  </si>
  <si>
    <t>[서식1-2]</t>
    <phoneticPr fontId="1" type="noConversion"/>
  </si>
  <si>
    <t>A Outcome Report on Participation in International Conference</t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</si>
  <si>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학술
회의
</t>
    </r>
    <r>
      <rPr>
        <sz val="8"/>
        <color theme="1"/>
        <rFont val="맑은 고딕"/>
        <family val="3"/>
        <charset val="129"/>
        <scheme val="minor"/>
      </rPr>
      <t xml:space="preserve">Conference </t>
    </r>
    <phoneticPr fontId="1" type="noConversion"/>
  </si>
  <si>
    <r>
      <t>회 의 명</t>
    </r>
    <r>
      <rPr>
        <sz val="8"/>
        <color rgb="FF000000"/>
        <rFont val="맑은 고딕"/>
        <family val="3"/>
        <charset val="129"/>
        <scheme val="minor"/>
      </rPr>
      <t xml:space="preserve">
Conference Name</t>
    </r>
    <phoneticPr fontId="1" type="noConversion"/>
  </si>
  <si>
    <r>
      <t>주관기관</t>
    </r>
    <r>
      <rPr>
        <sz val="8"/>
        <color rgb="FF000000"/>
        <rFont val="맑은 고딕"/>
        <family val="3"/>
        <charset val="129"/>
        <scheme val="minor"/>
      </rPr>
      <t xml:space="preserve">
Lead Agency</t>
    </r>
    <phoneticPr fontId="1" type="noConversion"/>
  </si>
  <si>
    <t>~</t>
    <phoneticPr fontId="1" type="noConversion"/>
  </si>
  <si>
    <t>~</t>
    <phoneticPr fontId="1" type="noConversion"/>
  </si>
  <si>
    <r>
      <t xml:space="preserve">출국일자:
</t>
    </r>
    <r>
      <rPr>
        <sz val="8.5"/>
        <color theme="1"/>
        <rFont val="맑은 고딕"/>
        <family val="3"/>
        <charset val="129"/>
        <scheme val="minor"/>
      </rPr>
      <t>Departure Date</t>
    </r>
    <phoneticPr fontId="1" type="noConversion"/>
  </si>
  <si>
    <t>~</t>
    <phoneticPr fontId="1" type="noConversion"/>
  </si>
  <si>
    <r>
      <t>여행기간</t>
    </r>
    <r>
      <rPr>
        <sz val="8"/>
        <color theme="1"/>
        <rFont val="맑은 고딕"/>
        <family val="3"/>
        <charset val="129"/>
        <scheme val="minor"/>
      </rPr>
      <t xml:space="preserve">
Trip Period</t>
    </r>
    <phoneticPr fontId="1" type="noConversion"/>
  </si>
  <si>
    <r>
      <t xml:space="preserve">개최장소
</t>
    </r>
    <r>
      <rPr>
        <sz val="8.5"/>
        <color theme="1"/>
        <rFont val="맑은 고딕"/>
        <family val="3"/>
        <charset val="129"/>
        <scheme val="minor"/>
      </rPr>
      <t>[Venue]</t>
    </r>
    <phoneticPr fontId="1" type="noConversion"/>
  </si>
  <si>
    <r>
      <t>도시명</t>
    </r>
    <r>
      <rPr>
        <sz val="8"/>
        <color theme="1"/>
        <rFont val="맑은 고딕"/>
        <family val="3"/>
        <charset val="129"/>
        <scheme val="minor"/>
      </rPr>
      <t xml:space="preserve">
Name of City</t>
    </r>
    <phoneticPr fontId="1" type="noConversion"/>
  </si>
  <si>
    <r>
      <t xml:space="preserve">참가자
</t>
    </r>
    <r>
      <rPr>
        <sz val="8"/>
        <color theme="1"/>
        <rFont val="맑은 고딕"/>
        <family val="3"/>
        <charset val="129"/>
        <scheme val="minor"/>
      </rPr>
      <t>Participant</t>
    </r>
    <phoneticPr fontId="1" type="noConversion"/>
  </si>
  <si>
    <r>
      <t xml:space="preserve">신청자
</t>
    </r>
    <r>
      <rPr>
        <sz val="8"/>
        <color theme="1"/>
        <rFont val="맑은 고딕"/>
        <family val="3"/>
        <charset val="129"/>
        <scheme val="minor"/>
      </rPr>
      <t>Applicant</t>
    </r>
    <phoneticPr fontId="1" type="noConversion"/>
  </si>
  <si>
    <r>
      <t xml:space="preserve">학과(부)
</t>
    </r>
    <r>
      <rPr>
        <sz val="8"/>
        <color theme="1"/>
        <rFont val="맑은 고딕"/>
        <family val="3"/>
        <charset val="129"/>
        <scheme val="minor"/>
      </rPr>
      <t>Dept.(School)</t>
    </r>
    <phoneticPr fontId="1" type="noConversion"/>
  </si>
  <si>
    <t>1)</t>
    <phoneticPr fontId="1" type="noConversion"/>
  </si>
  <si>
    <r>
      <t xml:space="preserve">참가역할
</t>
    </r>
    <r>
      <rPr>
        <sz val="8"/>
        <color theme="1"/>
        <rFont val="맑은 고딕"/>
        <family val="3"/>
        <charset val="129"/>
        <scheme val="minor"/>
      </rPr>
      <t>Participation Status</t>
    </r>
    <phoneticPr fontId="1" type="noConversion"/>
  </si>
  <si>
    <r>
      <t xml:space="preserve">논문/포스터 발표
</t>
    </r>
    <r>
      <rPr>
        <sz val="8"/>
        <color theme="1"/>
        <rFont val="맑은 고딕"/>
        <family val="3"/>
        <charset val="129"/>
        <scheme val="minor"/>
      </rPr>
      <t>Presenter</t>
    </r>
    <phoneticPr fontId="1" type="noConversion"/>
  </si>
  <si>
    <r>
      <t xml:space="preserve">좌장 및 기조연설자
</t>
    </r>
    <r>
      <rPr>
        <sz val="8"/>
        <color theme="1"/>
        <rFont val="맑은 고딕"/>
        <family val="3"/>
        <charset val="129"/>
        <scheme val="minor"/>
      </rPr>
      <t>Modulator or Keynoter</t>
    </r>
    <phoneticPr fontId="1" type="noConversion"/>
  </si>
  <si>
    <r>
      <t xml:space="preserve">국제학회 임원회 참가
</t>
    </r>
    <r>
      <rPr>
        <sz val="8"/>
        <color theme="1"/>
        <rFont val="맑은 고딕"/>
        <family val="3"/>
        <charset val="129"/>
        <scheme val="minor"/>
      </rPr>
      <t>Official of International Scholarly Society</t>
    </r>
    <phoneticPr fontId="1" type="noConversion"/>
  </si>
  <si>
    <r>
      <t xml:space="preserve">국제학술지 편집위원회 참가
</t>
    </r>
    <r>
      <rPr>
        <sz val="8"/>
        <color theme="1"/>
        <rFont val="맑은 고딕"/>
        <family val="3"/>
        <charset val="129"/>
        <scheme val="minor"/>
      </rPr>
      <t>Member of an Editing Committee
under an International Academic Journal</t>
    </r>
    <phoneticPr fontId="1" type="noConversion"/>
  </si>
  <si>
    <r>
      <t xml:space="preserve">한국대표
</t>
    </r>
    <r>
      <rPr>
        <sz val="8"/>
        <color theme="1"/>
        <rFont val="맑은 고딕"/>
        <family val="3"/>
        <charset val="129"/>
        <scheme val="minor"/>
      </rPr>
      <t>South Korean Representative</t>
    </r>
    <phoneticPr fontId="1" type="noConversion"/>
  </si>
  <si>
    <r>
      <t xml:space="preserve">토론자
</t>
    </r>
    <r>
      <rPr>
        <sz val="8"/>
        <color theme="1"/>
        <rFont val="맑은 고딕"/>
        <family val="3"/>
        <charset val="129"/>
        <scheme val="minor"/>
      </rPr>
      <t>Debater</t>
    </r>
    <phoneticPr fontId="1" type="noConversion"/>
  </si>
  <si>
    <r>
      <t>발표예정 논문명</t>
    </r>
    <r>
      <rPr>
        <sz val="8"/>
        <color theme="1"/>
        <rFont val="맑은 고딕"/>
        <family val="3"/>
        <charset val="129"/>
        <scheme val="minor"/>
      </rPr>
      <t xml:space="preserve">
Title of Thesis 
to be Presented</t>
    </r>
    <phoneticPr fontId="1" type="noConversion"/>
  </si>
  <si>
    <r>
      <t xml:space="preserve">참가경비내역
</t>
    </r>
    <r>
      <rPr>
        <sz val="8"/>
        <color theme="1"/>
        <rFont val="맑은 고딕"/>
        <family val="3"/>
        <charset val="129"/>
        <scheme val="minor"/>
      </rPr>
      <t>Participation Expense Details</t>
    </r>
    <phoneticPr fontId="1" type="noConversion"/>
  </si>
  <si>
    <r>
      <t>구분</t>
    </r>
    <r>
      <rPr>
        <sz val="8"/>
        <color theme="1"/>
        <rFont val="맑은 고딕"/>
        <family val="3"/>
        <charset val="129"/>
        <scheme val="minor"/>
      </rPr>
      <t xml:space="preserve">
Section</t>
    </r>
    <phoneticPr fontId="1" type="noConversion"/>
  </si>
  <si>
    <r>
      <t>항공료</t>
    </r>
    <r>
      <rPr>
        <sz val="8"/>
        <color theme="1"/>
        <rFont val="맑은 고딕"/>
        <family val="3"/>
        <charset val="129"/>
        <scheme val="minor"/>
      </rPr>
      <t xml:space="preserve">
Airfare</t>
    </r>
    <phoneticPr fontId="1" type="noConversion"/>
  </si>
  <si>
    <r>
      <t xml:space="preserve">등록비
</t>
    </r>
    <r>
      <rPr>
        <sz val="8"/>
        <color theme="1"/>
        <rFont val="맑은 고딕"/>
        <family val="3"/>
        <charset val="129"/>
        <scheme val="minor"/>
      </rPr>
      <t>Registration Fee</t>
    </r>
    <phoneticPr fontId="1" type="noConversion"/>
  </si>
  <si>
    <r>
      <t xml:space="preserve">소요금액
</t>
    </r>
    <r>
      <rPr>
        <sz val="8"/>
        <color theme="1"/>
        <rFont val="맑은 고딕"/>
        <family val="3"/>
        <charset val="129"/>
        <scheme val="minor"/>
      </rPr>
      <t>Amount Executed</t>
    </r>
    <phoneticPr fontId="1" type="noConversion"/>
  </si>
  <si>
    <t>일비</t>
    <phoneticPr fontId="1" type="noConversion"/>
  </si>
  <si>
    <t>X</t>
    <phoneticPr fontId="1" type="noConversion"/>
  </si>
  <si>
    <t>=</t>
    <phoneticPr fontId="1" type="noConversion"/>
  </si>
  <si>
    <t>숙박비</t>
    <phoneticPr fontId="1" type="noConversion"/>
  </si>
  <si>
    <t>X</t>
    <phoneticPr fontId="1" type="noConversion"/>
  </si>
  <si>
    <t>식비</t>
    <phoneticPr fontId="1" type="noConversion"/>
  </si>
  <si>
    <t>(식대제공횟수)</t>
    <phoneticPr fontId="1" type="noConversion"/>
  </si>
  <si>
    <r>
      <t xml:space="preserve">신청금액
</t>
    </r>
    <r>
      <rPr>
        <sz val="8"/>
        <color theme="1"/>
        <rFont val="맑은 고딕"/>
        <family val="3"/>
        <charset val="129"/>
        <scheme val="minor"/>
      </rPr>
      <t>Amount Requested</t>
    </r>
    <phoneticPr fontId="1" type="noConversion"/>
  </si>
  <si>
    <r>
      <t>타기관 지원내역</t>
    </r>
    <r>
      <rPr>
        <sz val="8"/>
        <color theme="1"/>
        <rFont val="맑은 고딕"/>
        <family val="3"/>
        <charset val="129"/>
        <scheme val="minor"/>
      </rPr>
      <t xml:space="preserve">
Other organization support details</t>
    </r>
    <phoneticPr fontId="1" type="noConversion"/>
  </si>
  <si>
    <r>
      <t>지원기관명</t>
    </r>
    <r>
      <rPr>
        <sz val="8"/>
        <color theme="1"/>
        <rFont val="맑은 고딕"/>
        <family val="3"/>
        <charset val="129"/>
        <scheme val="minor"/>
      </rPr>
      <t xml:space="preserve"> Name of Agency</t>
    </r>
    <phoneticPr fontId="1" type="noConversion"/>
  </si>
  <si>
    <r>
      <t>금액</t>
    </r>
    <r>
      <rPr>
        <sz val="8"/>
        <color theme="1"/>
        <rFont val="맑은 고딕"/>
        <family val="3"/>
        <charset val="129"/>
        <scheme val="minor"/>
      </rPr>
      <t xml:space="preserve"> Amount</t>
    </r>
    <phoneticPr fontId="1" type="noConversion"/>
  </si>
  <si>
    <r>
      <t>해당없음</t>
    </r>
    <r>
      <rPr>
        <sz val="8"/>
        <color theme="1"/>
        <rFont val="맑은 고딕"/>
        <family val="3"/>
        <charset val="129"/>
        <scheme val="minor"/>
      </rPr>
      <t xml:space="preserve"> N/A</t>
    </r>
    <phoneticPr fontId="1" type="noConversion"/>
  </si>
  <si>
    <r>
      <t>항공료</t>
    </r>
    <r>
      <rPr>
        <sz val="8"/>
        <color theme="1"/>
        <rFont val="맑은 고딕"/>
        <family val="3"/>
        <charset val="129"/>
        <scheme val="minor"/>
      </rPr>
      <t xml:space="preserve"> Airfare</t>
    </r>
    <phoneticPr fontId="1" type="noConversion"/>
  </si>
  <si>
    <r>
      <t>체재비</t>
    </r>
    <r>
      <rPr>
        <sz val="8"/>
        <color theme="1"/>
        <rFont val="맑은 고딕"/>
        <family val="3"/>
        <charset val="129"/>
        <scheme val="minor"/>
      </rPr>
      <t xml:space="preserve"> [Staying Expense]</t>
    </r>
    <phoneticPr fontId="1" type="noConversion"/>
  </si>
  <si>
    <r>
      <t>등록비</t>
    </r>
    <r>
      <rPr>
        <sz val="8"/>
        <color theme="1"/>
        <rFont val="맑은 고딕"/>
        <family val="3"/>
        <charset val="129"/>
        <scheme val="minor"/>
      </rPr>
      <t xml:space="preserve"> [Registration Fee]</t>
    </r>
    <phoneticPr fontId="1" type="noConversion"/>
  </si>
  <si>
    <r>
      <t xml:space="preserve">위와 같이 국제학술회의에 참가하고자 하오니 참가경비를 지원하여 주시기 바랍니다.
</t>
    </r>
    <r>
      <rPr>
        <sz val="8"/>
        <color theme="1"/>
        <rFont val="맑은 고딕"/>
        <family val="3"/>
        <charset val="129"/>
        <scheme val="minor"/>
      </rPr>
      <t>As stated above, I plan to atted an international Conference. Please allow me to receive this grant accordingly.</t>
    </r>
    <phoneticPr fontId="1" type="noConversion"/>
  </si>
  <si>
    <t>Y</t>
    <phoneticPr fontId="1" type="noConversion"/>
  </si>
  <si>
    <t>N</t>
    <phoneticPr fontId="1" type="noConversion"/>
  </si>
  <si>
    <r>
      <t>2. 발표논문 사본 1부</t>
    </r>
    <r>
      <rPr>
        <sz val="8"/>
        <color theme="1"/>
        <rFont val="맑은 고딕"/>
        <family val="3"/>
        <charset val="129"/>
        <scheme val="minor"/>
      </rPr>
      <t xml:space="preserve"> One copy of a thesis to be presented</t>
    </r>
    <phoneticPr fontId="1" type="noConversion"/>
  </si>
  <si>
    <r>
      <t>4. 항공료 신청 시 항공료 청구서(사본) 1부</t>
    </r>
    <r>
      <rPr>
        <sz val="8"/>
        <color theme="1"/>
        <rFont val="맑은 고딕"/>
        <family val="3"/>
        <charset val="129"/>
        <scheme val="minor"/>
      </rPr>
      <t xml:space="preserve">
   One copy of an airfare bill in case of application for air fare(duplicate)</t>
    </r>
    <phoneticPr fontId="1" type="noConversion"/>
  </si>
  <si>
    <r>
      <t>5. 학회등록비 신청 시 송금영수증(카드영수증) 1부</t>
    </r>
    <r>
      <rPr>
        <sz val="8"/>
        <color theme="1"/>
        <rFont val="맑은 고딕"/>
        <family val="3"/>
        <charset val="129"/>
        <scheme val="minor"/>
      </rPr>
      <t xml:space="preserve">
   One copy of a receipt for remittance(as for credit card) in case of application for registration fee</t>
    </r>
    <phoneticPr fontId="1" type="noConversion"/>
  </si>
  <si>
    <r>
      <t>비고</t>
    </r>
    <r>
      <rPr>
        <sz val="8"/>
        <color theme="1"/>
        <rFont val="맑은 고딕"/>
        <family val="3"/>
        <charset val="129"/>
        <scheme val="minor"/>
      </rPr>
      <t>(붙임자료)
Remarks(Attachments)</t>
    </r>
    <phoneticPr fontId="1" type="noConversion"/>
  </si>
  <si>
    <t>신청자:</t>
    <phoneticPr fontId="1" type="noConversion"/>
  </si>
  <si>
    <r>
      <t>예금주</t>
    </r>
    <r>
      <rPr>
        <sz val="8"/>
        <color theme="1"/>
        <rFont val="맑은 고딕"/>
        <family val="3"/>
        <charset val="129"/>
        <scheme val="minor"/>
      </rPr>
      <t xml:space="preserve">
Depositor</t>
    </r>
    <phoneticPr fontId="1" type="noConversion"/>
  </si>
  <si>
    <t>신청자
Applicant</t>
    <phoneticPr fontId="1" type="noConversion"/>
  </si>
  <si>
    <t>SCI(E)</t>
    <phoneticPr fontId="1" type="noConversion"/>
  </si>
  <si>
    <r>
      <t xml:space="preserve">&lt; 개인정보 수집·이용 동의 Personal information collection/utilization agreement &gt;
▶ 서울대학교 산학협력단에서는 연구관리 용도로 개인정보(고유식별정보 포함)를 보유하고 있습니다.
</t>
    </r>
    <r>
      <rPr>
        <sz val="8"/>
        <color theme="1"/>
        <rFont val="맑은 고딕"/>
        <family val="3"/>
        <charset val="129"/>
        <scheme val="minor"/>
      </rPr>
      <t xml:space="preserve">      SNU R&amp;D foundation is retaining your personal information (including personal identification number) for research management purposes.</t>
    </r>
    <r>
      <rPr>
        <sz val="9"/>
        <color theme="1"/>
        <rFont val="맑은 고딕"/>
        <family val="3"/>
        <charset val="129"/>
        <scheme val="minor"/>
      </rPr>
      <t xml:space="preserve">
    ▪ 필수정보 : 성명, 소속, 직위, 계좌번호, 주민등록번호(고유식별정보), 국적, 전화, 이메일
     </t>
    </r>
    <r>
      <rPr>
        <sz val="8"/>
        <color theme="1"/>
        <rFont val="맑은 고딕"/>
        <family val="3"/>
        <charset val="129"/>
        <scheme val="minor"/>
      </rPr>
      <t xml:space="preserve"> Essential information: name, affiliation, position, account number, personal identification number, nationality, phone number, E-mail.</t>
    </r>
    <r>
      <rPr>
        <sz val="9"/>
        <color theme="1"/>
        <rFont val="맑은 고딕"/>
        <family val="3"/>
        <charset val="129"/>
        <scheme val="minor"/>
      </rPr>
      <t xml:space="preserve">
    ▪ 보유목적: 인건비 및 수당 지급, 세무신고, 경력증명서 발급 등 연구관리 제반사항
</t>
    </r>
    <r>
      <rPr>
        <sz val="8"/>
        <color theme="1"/>
        <rFont val="맑은 고딕"/>
        <family val="3"/>
        <charset val="129"/>
        <scheme val="minor"/>
      </rPr>
      <t xml:space="preserve">      Purpose of the information retaining: research management related affairs including payment of the personnel expenses and incentive, tax
      affairs report, career certificate issuance.</t>
    </r>
    <r>
      <rPr>
        <sz val="9"/>
        <color theme="1"/>
        <rFont val="맑은 고딕"/>
        <family val="3"/>
        <charset val="129"/>
        <scheme val="minor"/>
      </rPr>
      <t xml:space="preserve">
&lt; 개인정보의 제3자 제공 Provision of the personal information to a third party &gt;
▶ 서울대학교 산학협력단은 원칙적으로 이용자의 개인정보를 개인정보의 수집·이용 목적에서 명시한 범위 내에서
    처리하며, 이용자의 사전 동의 없이는 본래의 범위를 초과하여 처리하거나 제3자에게 제공하지 않습니다.
    단, 다음의 경우에는 개인정보를 제공할 수 있습니다.
</t>
    </r>
    <r>
      <rPr>
        <sz val="8"/>
        <color theme="1"/>
        <rFont val="맑은 고딕"/>
        <family val="3"/>
        <charset val="129"/>
        <scheme val="minor"/>
      </rPr>
      <t>▶ SNU R&amp;D foundation is treating the personal information in accordance with &lt;purpose of the personal information collection/utilization&gt;,
    and does not provide the personal information to a third party without the prior consent of the user. However, the information can be provided to
    a third party in case of the following.</t>
    </r>
    <r>
      <rPr>
        <sz val="9"/>
        <color theme="1"/>
        <rFont val="맑은 고딕"/>
        <family val="3"/>
        <charset val="129"/>
        <scheme val="minor"/>
      </rPr>
      <t xml:space="preserve">
    ▪ 이용자가 사전에 제3자 제공 및 공개에 동의한 경우
</t>
    </r>
    <r>
      <rPr>
        <sz val="8"/>
        <color theme="1"/>
        <rFont val="맑은 고딕"/>
        <family val="3"/>
        <charset val="129"/>
        <scheme val="minor"/>
      </rPr>
      <t xml:space="preserve">      The user have agreed the provision of information to a third party beforehand.</t>
    </r>
    <r>
      <rPr>
        <sz val="9"/>
        <color theme="1"/>
        <rFont val="맑은 고딕"/>
        <family val="3"/>
        <charset val="129"/>
        <scheme val="minor"/>
      </rPr>
      <t xml:space="preserve">
    ▪ 법령 등에 의해 제공이 요구되는 경우</t>
    </r>
    <r>
      <rPr>
        <sz val="8"/>
        <color theme="1"/>
        <rFont val="맑은 고딕"/>
        <family val="3"/>
        <charset val="129"/>
        <scheme val="minor"/>
      </rPr>
      <t xml:space="preserve"> The provision is required by the legislation.</t>
    </r>
    <r>
      <rPr>
        <sz val="9"/>
        <color theme="1"/>
        <rFont val="맑은 고딕"/>
        <family val="3"/>
        <charset val="129"/>
        <scheme val="minor"/>
      </rPr>
      <t xml:space="preserve">
    ▪ 서비스의 제공에 관한 계약의 이행을 위하여 필요한 개인정보로서 경제적/기술적인 사유로 통상의 동의를 받는 것이 현저히 곤란한 경우
</t>
    </r>
    <r>
      <rPr>
        <sz val="8"/>
        <color theme="1"/>
        <rFont val="맑은 고딕"/>
        <family val="3"/>
        <charset val="129"/>
        <scheme val="minor"/>
      </rPr>
      <t xml:space="preserve">      Receiving an agreement is significantly difficult due to economical/technical reasons, during the fulfillment of a contract about the provision of services.</t>
    </r>
    <r>
      <rPr>
        <sz val="9"/>
        <color theme="1"/>
        <rFont val="맑은 고딕"/>
        <family val="3"/>
        <charset val="129"/>
        <scheme val="minor"/>
      </rPr>
      <t xml:space="preserve">
    ▪ 통계작성 및 학술연구 등의 목적을 위하여 필요한 경우로서 특정 개인을 알아 볼 수 없는 형태로 개인정보를 제공하는 경우
</t>
    </r>
    <r>
      <rPr>
        <sz val="8"/>
        <color theme="1"/>
        <rFont val="맑은 고딕"/>
        <family val="3"/>
        <charset val="129"/>
        <scheme val="minor"/>
      </rPr>
      <t xml:space="preserve">      The provision of information is required anonymously, during the purpose of statistics producing or academic research.</t>
    </r>
    <phoneticPr fontId="1" type="noConversion"/>
  </si>
  <si>
    <t>[Form2-1]</t>
    <phoneticPr fontId="1" type="noConversion"/>
  </si>
  <si>
    <t>[서식2-1]</t>
    <phoneticPr fontId="1" type="noConversion"/>
  </si>
  <si>
    <t>SCOPUS</t>
    <phoneticPr fontId="1" type="noConversion"/>
  </si>
  <si>
    <t>홍길동</t>
    <phoneticPr fontId="1" type="noConversion"/>
  </si>
  <si>
    <t>국문
Korean</t>
    <phoneticPr fontId="1" type="noConversion"/>
  </si>
  <si>
    <t>영문
English</t>
    <phoneticPr fontId="1" type="noConversion"/>
  </si>
  <si>
    <t>시트 번호</t>
    <phoneticPr fontId="19" type="noConversion"/>
  </si>
  <si>
    <t>서식 4-1</t>
    <phoneticPr fontId="1" type="noConversion"/>
  </si>
  <si>
    <t>서식 4-5</t>
    <phoneticPr fontId="1" type="noConversion"/>
  </si>
  <si>
    <t>서식 4-6</t>
    <phoneticPr fontId="1" type="noConversion"/>
  </si>
  <si>
    <t>서식 5-1</t>
    <phoneticPr fontId="1" type="noConversion"/>
  </si>
  <si>
    <t>서식 5-3</t>
    <phoneticPr fontId="1" type="noConversion"/>
  </si>
  <si>
    <t>서식 5-4</t>
    <phoneticPr fontId="1" type="noConversion"/>
  </si>
  <si>
    <t>서식 6-1</t>
    <phoneticPr fontId="1" type="noConversion"/>
  </si>
  <si>
    <t>서식 6-2</t>
    <phoneticPr fontId="1" type="noConversion"/>
  </si>
  <si>
    <t>서식 7-1</t>
    <phoneticPr fontId="1" type="noConversion"/>
  </si>
  <si>
    <t>미국</t>
    <phoneticPr fontId="1" type="noConversion"/>
  </si>
  <si>
    <t>기타 활용서식</t>
    <phoneticPr fontId="1" type="noConversion"/>
  </si>
  <si>
    <t>국제·국내(학제간)
학술회의 개최경비</t>
    <phoneticPr fontId="1" type="noConversion"/>
  </si>
  <si>
    <t>[서식4-1]</t>
    <phoneticPr fontId="1" type="noConversion"/>
  </si>
  <si>
    <t>[Form4-1]</t>
    <phoneticPr fontId="1" type="noConversion"/>
  </si>
  <si>
    <t>[서식4-2]</t>
    <phoneticPr fontId="1" type="noConversion"/>
  </si>
  <si>
    <t>[Form4-3]</t>
    <phoneticPr fontId="1" type="noConversion"/>
  </si>
  <si>
    <t>[Form4-4]</t>
    <phoneticPr fontId="1" type="noConversion"/>
  </si>
  <si>
    <t>[서식4-5]</t>
    <phoneticPr fontId="1" type="noConversion"/>
  </si>
  <si>
    <t>[Form4-5]</t>
    <phoneticPr fontId="1" type="noConversion"/>
  </si>
  <si>
    <t>[서식4-6]</t>
    <phoneticPr fontId="1" type="noConversion"/>
  </si>
  <si>
    <t>[Form4-6]</t>
    <phoneticPr fontId="1" type="noConversion"/>
  </si>
  <si>
    <t>[서식5-1]</t>
    <phoneticPr fontId="1" type="noConversion"/>
  </si>
  <si>
    <t>[Form5-1]</t>
    <phoneticPr fontId="1" type="noConversion"/>
  </si>
  <si>
    <t>[서식5-2]</t>
    <phoneticPr fontId="1" type="noConversion"/>
  </si>
  <si>
    <t>[Form5-2]</t>
    <phoneticPr fontId="1" type="noConversion"/>
  </si>
  <si>
    <t>[서식6-1]</t>
    <phoneticPr fontId="1" type="noConversion"/>
  </si>
  <si>
    <t>[서식6-2]</t>
    <phoneticPr fontId="1" type="noConversion"/>
  </si>
  <si>
    <r>
      <t>게재료</t>
    </r>
    <r>
      <rPr>
        <sz val="8"/>
        <color theme="1"/>
        <rFont val="맑은 고딕"/>
        <family val="3"/>
        <charset val="129"/>
        <scheme val="minor"/>
      </rPr>
      <t xml:space="preserve">
Publication Fee</t>
    </r>
    <phoneticPr fontId="1" type="noConversion"/>
  </si>
  <si>
    <r>
      <t>수수료</t>
    </r>
    <r>
      <rPr>
        <sz val="8"/>
        <color theme="1"/>
        <rFont val="맑은 고딕"/>
        <family val="3"/>
        <charset val="129"/>
        <scheme val="minor"/>
      </rPr>
      <t xml:space="preserve">
Remittance Charge</t>
    </r>
    <phoneticPr fontId="1" type="noConversion"/>
  </si>
  <si>
    <r>
      <t>계</t>
    </r>
    <r>
      <rPr>
        <sz val="8"/>
        <color theme="1"/>
        <rFont val="맑은 고딕"/>
        <family val="3"/>
        <charset val="129"/>
        <scheme val="minor"/>
      </rPr>
      <t xml:space="preserve">
Total</t>
    </r>
    <phoneticPr fontId="1" type="noConversion"/>
  </si>
  <si>
    <r>
      <t>제출여부</t>
    </r>
    <r>
      <rPr>
        <sz val="8"/>
        <color theme="1"/>
        <rFont val="맑은 고딕"/>
        <family val="3"/>
        <charset val="129"/>
        <scheme val="minor"/>
      </rPr>
      <t>Submit</t>
    </r>
    <phoneticPr fontId="1" type="noConversion"/>
  </si>
  <si>
    <t>홍길동</t>
    <phoneticPr fontId="1" type="noConversion"/>
  </si>
  <si>
    <t>국적
Nationality</t>
    <phoneticPr fontId="1" type="noConversion"/>
  </si>
  <si>
    <t>인문대학 국어국문학과</t>
    <phoneticPr fontId="1" type="noConversion"/>
  </si>
  <si>
    <t>인문대학 국어국문학과</t>
    <phoneticPr fontId="1" type="noConversion"/>
  </si>
  <si>
    <t>홍길동</t>
    <phoneticPr fontId="1" type="noConversion"/>
  </si>
  <si>
    <t>내국인/(</t>
    <phoneticPr fontId="1" type="noConversion"/>
  </si>
  <si>
    <t>Native/(</t>
    <phoneticPr fontId="1" type="noConversion"/>
  </si>
  <si>
    <t>2. 초청 수락서 1부(영어 외 기타 언어의 경우 번역문 필수 제출)
  One copy of invitation acceptance letter</t>
    <phoneticPr fontId="1" type="noConversion"/>
  </si>
  <si>
    <r>
      <t>3. 논문발표 수락서 사본 1부</t>
    </r>
    <r>
      <rPr>
        <sz val="8"/>
        <color theme="1"/>
        <rFont val="맑은 고딕"/>
        <family val="3"/>
        <charset val="129"/>
        <scheme val="minor"/>
      </rPr>
      <t xml:space="preserve"> </t>
    </r>
    <r>
      <rPr>
        <b/>
        <u/>
        <sz val="8"/>
        <color theme="1"/>
        <rFont val="맑은 고딕"/>
        <family val="3"/>
        <charset val="129"/>
        <scheme val="minor"/>
      </rPr>
      <t>※ 행사 프로그램에 발표자명이 기재되어 있으면 제출하지 않아도 됨</t>
    </r>
    <r>
      <rPr>
        <sz val="8"/>
        <color theme="1"/>
        <rFont val="맑은 고딕"/>
        <family val="3"/>
        <charset val="129"/>
        <scheme val="minor"/>
      </rPr>
      <t xml:space="preserve">
    One copy of a thesis acceptance letter (Unnecessary when the name of thesis and presenter is specified in
    a program schedule)</t>
    </r>
    <phoneticPr fontId="1" type="noConversion"/>
  </si>
  <si>
    <r>
      <t xml:space="preserve">번역료
</t>
    </r>
    <r>
      <rPr>
        <sz val="8"/>
        <color theme="1"/>
        <rFont val="맑은 고딕"/>
        <family val="3"/>
        <charset val="129"/>
        <scheme val="minor"/>
      </rPr>
      <t>Translation Fee</t>
    </r>
    <phoneticPr fontId="1" type="noConversion"/>
  </si>
  <si>
    <t>우수학술지 논문게재료</t>
    <phoneticPr fontId="1" type="noConversion"/>
  </si>
  <si>
    <t>해외공동
저술논문</t>
  </si>
  <si>
    <r>
      <t xml:space="preserve">예금주
</t>
    </r>
    <r>
      <rPr>
        <sz val="8"/>
        <color theme="1"/>
        <rFont val="맑은 고딕"/>
        <family val="3"/>
        <charset val="129"/>
        <scheme val="minor"/>
      </rPr>
      <t>Depositor</t>
    </r>
    <phoneticPr fontId="1" type="noConversion"/>
  </si>
  <si>
    <t>홍길동</t>
    <phoneticPr fontId="1" type="noConversion"/>
  </si>
  <si>
    <t>참여구분</t>
    <phoneticPr fontId="1" type="noConversion"/>
  </si>
  <si>
    <r>
      <t xml:space="preserve">환 율
</t>
    </r>
    <r>
      <rPr>
        <sz val="8"/>
        <color theme="1"/>
        <rFont val="맑은 고딕"/>
        <family val="3"/>
        <charset val="129"/>
        <scheme val="minor"/>
      </rPr>
      <t>Exchange Rate</t>
    </r>
    <phoneticPr fontId="1" type="noConversion"/>
  </si>
  <si>
    <r>
      <t>인용색인</t>
    </r>
    <r>
      <rPr>
        <sz val="8"/>
        <color theme="1"/>
        <rFont val="맑은 고딕"/>
        <family val="3"/>
        <charset val="129"/>
        <scheme val="minor"/>
      </rPr>
      <t xml:space="preserve">
Abstracting and Indexing</t>
    </r>
    <phoneticPr fontId="1" type="noConversion"/>
  </si>
  <si>
    <r>
      <t xml:space="preserve">투고료
</t>
    </r>
    <r>
      <rPr>
        <sz val="8"/>
        <color theme="1"/>
        <rFont val="맑은 고딕"/>
        <family val="3"/>
        <charset val="129"/>
        <scheme val="minor"/>
      </rPr>
      <t>Submission Fee</t>
    </r>
    <phoneticPr fontId="1" type="noConversion"/>
  </si>
  <si>
    <r>
      <t xml:space="preserve">컨퍼런스 프로시딩 비용
</t>
    </r>
    <r>
      <rPr>
        <sz val="8"/>
        <color theme="1"/>
        <rFont val="맑은 고딕"/>
        <family val="3"/>
        <charset val="129"/>
        <scheme val="minor"/>
      </rPr>
      <t>Conference Proceeding Fee</t>
    </r>
    <phoneticPr fontId="1" type="noConversion"/>
  </si>
  <si>
    <r>
      <t>게재학술지명</t>
    </r>
    <r>
      <rPr>
        <sz val="10"/>
        <color theme="1"/>
        <rFont val="맑은 고딕"/>
        <family val="3"/>
        <charset val="129"/>
        <scheme val="minor"/>
      </rPr>
      <t>/학술대회명</t>
    </r>
    <r>
      <rPr>
        <sz val="10"/>
        <color theme="1"/>
        <rFont val="맑은 고딕"/>
        <family val="2"/>
        <charset val="129"/>
        <scheme val="minor"/>
      </rPr>
      <t xml:space="preserve">
</t>
    </r>
    <r>
      <rPr>
        <sz val="8"/>
        <color theme="1"/>
        <rFont val="맑은 고딕"/>
        <family val="3"/>
        <charset val="129"/>
        <scheme val="minor"/>
      </rPr>
      <t>Journal Title/Conference Name</t>
    </r>
    <phoneticPr fontId="1" type="noConversion"/>
  </si>
  <si>
    <r>
      <t>논문명</t>
    </r>
    <r>
      <rPr>
        <sz val="8"/>
        <color theme="1"/>
        <rFont val="맑은 고딕"/>
        <family val="3"/>
        <charset val="129"/>
        <scheme val="minor"/>
      </rPr>
      <t xml:space="preserve">
Thesis Title</t>
    </r>
    <phoneticPr fontId="1" type="noConversion"/>
  </si>
  <si>
    <t>Open Access 비용</t>
    <phoneticPr fontId="1" type="noConversion"/>
  </si>
  <si>
    <r>
      <t xml:space="preserve">우수 국제학술대회 발표 비용
</t>
    </r>
    <r>
      <rPr>
        <sz val="8"/>
        <color theme="1"/>
        <rFont val="맑은 고딕"/>
        <family val="3"/>
        <charset val="129"/>
        <scheme val="minor"/>
      </rPr>
      <t>Conference Presentation Fee</t>
    </r>
    <phoneticPr fontId="1" type="noConversion"/>
  </si>
  <si>
    <r>
      <t>1. 청구서</t>
    </r>
    <r>
      <rPr>
        <sz val="8"/>
        <color theme="1"/>
        <rFont val="맑은 고딕"/>
        <family val="3"/>
        <charset val="129"/>
        <scheme val="minor"/>
      </rPr>
      <t>Invoice</t>
    </r>
    <phoneticPr fontId="1" type="noConversion"/>
  </si>
  <si>
    <t>ISSN</t>
    <phoneticPr fontId="1" type="noConversion"/>
  </si>
  <si>
    <r>
      <t>4. 게재예정확인서</t>
    </r>
    <r>
      <rPr>
        <sz val="8"/>
        <color theme="1"/>
        <rFont val="맑은 고딕"/>
        <family val="3"/>
        <charset val="129"/>
        <scheme val="minor"/>
      </rPr>
      <t xml:space="preserve">Confirmation letter to be published </t>
    </r>
    <r>
      <rPr>
        <sz val="10"/>
        <color theme="1"/>
        <rFont val="맑은 고딕"/>
        <family val="3"/>
        <charset val="129"/>
        <scheme val="minor"/>
      </rPr>
      <t>(게재료, Open Access 비용 신청 시에만 제출)</t>
    </r>
    <phoneticPr fontId="1" type="noConversion"/>
  </si>
  <si>
    <r>
      <t>3. 게재 및 발표 논문 사본</t>
    </r>
    <r>
      <rPr>
        <sz val="8"/>
        <color theme="1"/>
        <rFont val="맑은 고딕"/>
        <family val="3"/>
        <charset val="129"/>
        <scheme val="minor"/>
      </rPr>
      <t>Copy of publication paper</t>
    </r>
    <phoneticPr fontId="1" type="noConversion"/>
  </si>
  <si>
    <t>SCIE</t>
  </si>
  <si>
    <t>교신저자</t>
  </si>
  <si>
    <t>서식 7-2</t>
    <phoneticPr fontId="1" type="noConversion"/>
  </si>
  <si>
    <t>[서식5-3]</t>
    <phoneticPr fontId="1" type="noConversion"/>
  </si>
  <si>
    <t>[Form5-3]</t>
    <phoneticPr fontId="1" type="noConversion"/>
  </si>
  <si>
    <t>[서식5-4]</t>
    <phoneticPr fontId="1" type="noConversion"/>
  </si>
  <si>
    <t>[Form5-4]</t>
    <phoneticPr fontId="1" type="noConversion"/>
  </si>
  <si>
    <t>2)</t>
    <phoneticPr fontId="1" type="noConversion"/>
  </si>
  <si>
    <t>3)</t>
    <phoneticPr fontId="1" type="noConversion"/>
  </si>
  <si>
    <r>
      <t>1. 행사 프로그램 사본 1부</t>
    </r>
    <r>
      <rPr>
        <sz val="8"/>
        <color theme="1"/>
        <rFont val="맑은 고딕"/>
        <family val="3"/>
        <charset val="129"/>
        <scheme val="minor"/>
      </rPr>
      <t xml:space="preserve"> One copy of a program schedule </t>
    </r>
    <r>
      <rPr>
        <b/>
        <sz val="8"/>
        <color rgb="FFFF0000"/>
        <rFont val="맑은 고딕"/>
        <family val="3"/>
        <charset val="129"/>
        <scheme val="minor"/>
      </rPr>
      <t>※3개국 참여 여부 확인 필수</t>
    </r>
    <phoneticPr fontId="1" type="noConversion"/>
  </si>
  <si>
    <t>신청 구분</t>
    <phoneticPr fontId="0" type="Hiragana"/>
  </si>
  <si>
    <t xml:space="preserve">
게재학술지명
</t>
    <phoneticPr fontId="0" type="Hiragana"/>
  </si>
  <si>
    <t>인용색인</t>
    <phoneticPr fontId="0" type="Hiragana"/>
  </si>
  <si>
    <t>ISSN</t>
    <phoneticPr fontId="0" type="Hiragana"/>
  </si>
  <si>
    <t>논문명</t>
    <phoneticPr fontId="0" type="Hiragana"/>
  </si>
  <si>
    <t>참여구분</t>
    <phoneticPr fontId="0" type="Hiragana"/>
  </si>
  <si>
    <t>해외공동
저술논문</t>
    <phoneticPr fontId="0" type="Hiragana"/>
  </si>
  <si>
    <t>누적 신청 내역</t>
    <phoneticPr fontId="0" type="Hiragana"/>
  </si>
  <si>
    <t>비고</t>
    <phoneticPr fontId="0" type="Hiragana"/>
  </si>
  <si>
    <t>횟수</t>
    <phoneticPr fontId="0" type="Hiragana"/>
  </si>
  <si>
    <t>금액</t>
    <phoneticPr fontId="0" type="Hiragana"/>
  </si>
  <si>
    <t>남은 잔액</t>
    <phoneticPr fontId="0" type="Hiragana"/>
  </si>
  <si>
    <t>교수</t>
    <phoneticPr fontId="0" type="Hiragana"/>
  </si>
  <si>
    <t>홍길동</t>
    <phoneticPr fontId="0" type="Hiragana"/>
  </si>
  <si>
    <t>IEEE Access</t>
    <phoneticPr fontId="0" type="Hiragana"/>
  </si>
  <si>
    <t>2169-3536</t>
    <phoneticPr fontId="0" type="Hiragana"/>
  </si>
  <si>
    <t>농협</t>
    <phoneticPr fontId="0" type="Hiragana"/>
  </si>
  <si>
    <t>000-00-000000</t>
    <phoneticPr fontId="0" type="Hiragana"/>
  </si>
  <si>
    <t>계</t>
    <phoneticPr fontId="0" type="Hiragana"/>
  </si>
  <si>
    <t>연번</t>
    <phoneticPr fontId="0" type="Hiragana"/>
  </si>
  <si>
    <t>참가역할</t>
    <phoneticPr fontId="0" type="Hiragana"/>
  </si>
  <si>
    <t>발표(예정) 논문명</t>
    <phoneticPr fontId="0" type="Hiragana"/>
  </si>
  <si>
    <t>회의기간</t>
    <phoneticPr fontId="0" type="Hiragana"/>
  </si>
  <si>
    <t>개최국</t>
    <phoneticPr fontId="0" type="Hiragana"/>
  </si>
  <si>
    <t>시작</t>
    <phoneticPr fontId="0" type="Hiragana"/>
  </si>
  <si>
    <t>종료</t>
    <phoneticPr fontId="0" type="Hiragana"/>
  </si>
  <si>
    <t>논문/포스터발표</t>
  </si>
  <si>
    <t>미국</t>
    <phoneticPr fontId="0" type="Hiragana"/>
  </si>
  <si>
    <t>카카오</t>
    <phoneticPr fontId="0" type="Hiragana"/>
  </si>
  <si>
    <t>서식 1-3</t>
    <phoneticPr fontId="1" type="noConversion"/>
  </si>
  <si>
    <t>서식 2-2</t>
    <phoneticPr fontId="1" type="noConversion"/>
  </si>
  <si>
    <t>서식 2-3</t>
    <phoneticPr fontId="1" type="noConversion"/>
  </si>
  <si>
    <t>기관 필수 제출 서류
(직원 공문 제출용)</t>
    <phoneticPr fontId="1" type="noConversion"/>
  </si>
  <si>
    <t>부실학회여부관련자가체크확인서</t>
    <phoneticPr fontId="1" type="noConversion"/>
  </si>
  <si>
    <t>논문게재비용지원확인서</t>
    <phoneticPr fontId="1" type="noConversion"/>
  </si>
  <si>
    <r>
      <t xml:space="preserve">초청받은 연주회, 전시회 참가(미대, 음대, 건축학과에 한함)
</t>
    </r>
    <r>
      <rPr>
        <sz val="8"/>
        <color theme="1"/>
        <rFont val="맑은 고딕"/>
        <family val="3"/>
        <charset val="129"/>
        <scheme val="minor"/>
      </rPr>
      <t>Participating in invited concerts and exhibitions</t>
    </r>
    <phoneticPr fontId="1" type="noConversion"/>
  </si>
  <si>
    <t>이 학회에 대하여 들어본 적이 있는가?</t>
    <phoneticPr fontId="1" type="noConversion"/>
  </si>
  <si>
    <t>만약 들어본 적이 없다면 등록할 때 조심해야함</t>
    <phoneticPr fontId="1" type="noConversion"/>
  </si>
  <si>
    <t>웹사이트와 e-mail 주소는 합법적으로 보이는가?</t>
    <phoneticPr fontId="1" type="noConversion"/>
  </si>
  <si>
    <t>e-mail이 무료계정이거나 URL이 무료 웹사이트라면 의심스러운 학회일 수 있음</t>
    <phoneticPr fontId="1" type="noConversion"/>
  </si>
  <si>
    <t>존경하는 나의 동료가 이 학회에서 발표한 적이 있는가?</t>
    <phoneticPr fontId="1" type="noConversion"/>
  </si>
  <si>
    <t>동료 등이 이 학회에 한번도 발표한 적이 없다면, 참석하기 전 두번 이상 고려할 것</t>
    <phoneticPr fontId="1" type="noConversion"/>
  </si>
  <si>
    <t>주최측은 이 학회가 권위 있는 학술대회라고 주장하는가?</t>
    <phoneticPr fontId="1" type="noConversion"/>
  </si>
  <si>
    <t>누가 이 학회를 주관하고 있는지 알고 있는가?</t>
    <phoneticPr fontId="1" type="noConversion"/>
  </si>
  <si>
    <t>우리가 알고 신뢰하는 전문적인 학술·과학기술협회나 단체에 의해 운영되지 않으면 조심할 것</t>
    <phoneticPr fontId="1" type="noConversion"/>
  </si>
  <si>
    <t>주최자가 신속하게 논문 수락을 보증하는가?</t>
    <phoneticPr fontId="1" type="noConversion"/>
  </si>
  <si>
    <t>의심스러운 학회는 논문 초록에 대하여 짧은 의사 결정 시간을 보장함</t>
    <phoneticPr fontId="1" type="noConversion"/>
  </si>
  <si>
    <t>학회가 리조트나 관광명소에서 열리는가?</t>
    <phoneticPr fontId="1" type="noConversion"/>
  </si>
  <si>
    <t>학회가 학문학적인 학회로 선전하는 것이 아니라 휴가로 선전한다면 약탈적인 학회일 수 있음</t>
    <phoneticPr fontId="1" type="noConversion"/>
  </si>
  <si>
    <t>이 학회가 사실이라고 보기에 너무 좋은가?</t>
    <phoneticPr fontId="1" type="noConversion"/>
  </si>
  <si>
    <t>사실이라고 보기에 너무 좋으면 약탈적인 학회일 가능성이 있으므로, 조언자와 상의할 것</t>
    <phoneticPr fontId="1" type="noConversion"/>
  </si>
  <si>
    <t>[서식1-3]</t>
    <phoneticPr fontId="1" type="noConversion"/>
  </si>
  <si>
    <t>연번</t>
    <phoneticPr fontId="1" type="noConversion"/>
  </si>
  <si>
    <t>질문</t>
    <phoneticPr fontId="1" type="noConversion"/>
  </si>
  <si>
    <t>주의사항</t>
    <phoneticPr fontId="1" type="noConversion"/>
  </si>
  <si>
    <t>[서식2-2]</t>
    <phoneticPr fontId="1" type="noConversion"/>
  </si>
  <si>
    <t>IEEE Access</t>
    <phoneticPr fontId="1" type="noConversion"/>
  </si>
  <si>
    <t>[서식2-3]</t>
    <phoneticPr fontId="1" type="noConversion"/>
  </si>
  <si>
    <t>연번</t>
    <phoneticPr fontId="1" type="noConversion"/>
  </si>
  <si>
    <t>점검사항</t>
    <phoneticPr fontId="1" type="noConversion"/>
  </si>
  <si>
    <t>O/X</t>
    <phoneticPr fontId="1" type="noConversion"/>
  </si>
  <si>
    <t xml:space="preserve">이 학술지는 귀하가 이용하는 논문 검색 서비스에서 색인이 가능합니까? </t>
    <phoneticPr fontId="1" type="noConversion"/>
  </si>
  <si>
    <t>이 학술지의 평판에 대해 잘 알고 있습니까?</t>
    <phoneticPr fontId="1" type="noConversion"/>
  </si>
  <si>
    <t xml:space="preserve">이전에 이 학술지에서 발표된 논문을 읽어본 적이 있습니까? </t>
    <phoneticPr fontId="1" type="noConversion"/>
  </si>
  <si>
    <t>해당 학술지에서 발표된 논문을 읽어본 적이 없다면 투고 전 동료·조언자와 상의할 필요가 있음</t>
    <phoneticPr fontId="1" type="noConversion"/>
  </si>
  <si>
    <t xml:space="preserve">부실 추정 학술지의 경우 특정 학문 분야가 아닌 다양한 학문 분야의 논문을 게재하는 경우가 있음 </t>
    <phoneticPr fontId="1" type="noConversion"/>
  </si>
  <si>
    <t>이 학술지는 귀하의 연구성과 발표에 적합한 학술지입니까?</t>
    <phoneticPr fontId="1" type="noConversion"/>
  </si>
  <si>
    <t xml:space="preserve">출판사 연락처 등 관련 정보에 쉽게 접근할 수 있습니까? </t>
    <phoneticPr fontId="1" type="noConversion"/>
  </si>
  <si>
    <t xml:space="preserve">부실 추정 학술지의 경우 운영진(편집부 등)의 정보가 불투명한 경우가 많음 </t>
    <phoneticPr fontId="1" type="noConversion"/>
  </si>
  <si>
    <t>동료평가와 그 절차를 규정하지 않거나, 형식적인 동료심사와 절차를 보장하는 경우 부실 학술지의 가능성이 있음</t>
    <phoneticPr fontId="1" type="noConversion"/>
  </si>
  <si>
    <t xml:space="preserve">동료 평가와 그 절차를 명시하고 있습니까? </t>
    <phoneticPr fontId="1" type="noConversion"/>
  </si>
  <si>
    <t>귀하의 논문 심사를 적절하게 진행할 것으로 판단됩니까?</t>
    <phoneticPr fontId="1" type="noConversion"/>
  </si>
  <si>
    <t>게재를 보장(Guarantee)하거나 짧은 기간 내에 심사가 이루어진다고 선전한다면 부실 학술지의 확률이 높음</t>
    <phoneticPr fontId="1" type="noConversion"/>
  </si>
  <si>
    <t>어떤 비용을 청구할 것인지(또는 비용이 면제되는지) 명시하고 있습니까?</t>
    <phoneticPr fontId="1" type="noConversion"/>
  </si>
  <si>
    <t xml:space="preserve">부실 학술지의 경우 논문심사료, 게재료가 명시되지 않고 논문 투고 후 또는 저작권 이양 후 과다한 논문 게재료 또는 심사료를 요구하는 경우가 있음 </t>
    <phoneticPr fontId="1" type="noConversion"/>
  </si>
  <si>
    <t xml:space="preserve">  학술지에 논문 투고 이전에 위의 유의사항을 점검하였음을 확인합니다. </t>
    <phoneticPr fontId="1" type="noConversion"/>
  </si>
  <si>
    <t>부실학회 여부 관련 자가 체크 확인서</t>
    <phoneticPr fontId="1" type="noConversion"/>
  </si>
  <si>
    <t>논문게재비용 지원 확인서</t>
    <phoneticPr fontId="1" type="noConversion"/>
  </si>
  <si>
    <t>신청자</t>
    <phoneticPr fontId="1" type="noConversion"/>
  </si>
  <si>
    <t>대학(원)</t>
    <phoneticPr fontId="1" type="noConversion"/>
  </si>
  <si>
    <t>학과(부)</t>
    <phoneticPr fontId="1" type="noConversion"/>
  </si>
  <si>
    <t>성명</t>
    <phoneticPr fontId="1" type="noConversion"/>
  </si>
  <si>
    <t>투고(예정)일</t>
    <phoneticPr fontId="1" type="noConversion"/>
  </si>
  <si>
    <t>게재학술지명</t>
    <phoneticPr fontId="1" type="noConversion"/>
  </si>
  <si>
    <t>인용색인</t>
    <phoneticPr fontId="1" type="noConversion"/>
  </si>
  <si>
    <t>순번</t>
    <phoneticPr fontId="1" type="noConversion"/>
  </si>
  <si>
    <t>게재료</t>
    <phoneticPr fontId="1" type="noConversion"/>
  </si>
  <si>
    <t>SCIE</t>
    <phoneticPr fontId="1" type="noConversion"/>
  </si>
  <si>
    <t>2169-3536</t>
    <phoneticPr fontId="1" type="noConversion"/>
  </si>
  <si>
    <t>지원액(천원)</t>
    <phoneticPr fontId="1" type="noConversion"/>
  </si>
  <si>
    <t>상기 학술지는 지원에 문제가 없음을 확인하였습니다.</t>
    <phoneticPr fontId="1" type="noConversion"/>
  </si>
  <si>
    <t>공과대학(장)             (직인)</t>
    <phoneticPr fontId="1" type="noConversion"/>
  </si>
  <si>
    <t>해외 학술활동을 위하여 위의 유의사항을 점검하였음을 확인합니다.</t>
    <phoneticPr fontId="1" type="noConversion"/>
  </si>
  <si>
    <t>추최측이 아첨하는 e-mail을 보내는가?</t>
    <phoneticPr fontId="1" type="noConversion"/>
  </si>
  <si>
    <t>신뢰할 수 있는 학회는 동료평가 없이 논문 게재를 결코 보장하지 않음</t>
    <phoneticPr fontId="1" type="noConversion"/>
  </si>
  <si>
    <t>신뢰할 만한 학회는 생각을 공유하지만, 자부심을 치켜세우지 않음</t>
    <phoneticPr fontId="1" type="noConversion"/>
  </si>
  <si>
    <t>서울대학교         대학(원)         학과(부)   직위:          성명:            (인)</t>
    <phoneticPr fontId="1" type="noConversion"/>
  </si>
  <si>
    <t>부실학회에 대한 개요 및 참석 재발 방지에 대한 조언으로, 연구자가 스스로 의사결정을 내릴 수 있는 판단 근거를 아래와 같이 제공함</t>
    <phoneticPr fontId="1" type="noConversion"/>
  </si>
  <si>
    <t>■ 회의 일정</t>
    <phoneticPr fontId="1" type="noConversion"/>
  </si>
  <si>
    <t>&lt;별지작성가능&gt;
&lt;Can be Presented as an attachment&gt;</t>
    <phoneticPr fontId="1" type="noConversion"/>
  </si>
  <si>
    <t xml:space="preserve">서울대학교 ㅇㅇ학과           직위 :          성명 :           (인) </t>
    <phoneticPr fontId="1" type="noConversion"/>
  </si>
  <si>
    <t>주최자는 학회 논문을 학술지에 게재할 것을 보장하는가?</t>
    <phoneticPr fontId="1" type="noConversion"/>
  </si>
  <si>
    <t>&lt;발췌: Avoiding Predatory Journals and Questionable Conference: A Resource Guide&gt;
(캘거리 대학, Sarah Elaine Eaton 교수 집필)</t>
    <phoneticPr fontId="1" type="noConversion"/>
  </si>
  <si>
    <r>
      <t xml:space="preserve">회의 참가 수행 사항
</t>
    </r>
    <r>
      <rPr>
        <sz val="8"/>
        <color theme="1"/>
        <rFont val="맑은 고딕"/>
        <family val="3"/>
        <charset val="129"/>
        <scheme val="minor"/>
      </rPr>
      <t>Participation Goals
(Specify what to do during this conference on a daily basis)</t>
    </r>
    <phoneticPr fontId="1" type="noConversion"/>
  </si>
  <si>
    <t>건의사항
Suggestion</t>
    <phoneticPr fontId="1" type="noConversion"/>
  </si>
  <si>
    <t>&lt;별지작성가능&gt;
&lt;Can be Presented as an attachment&gt;</t>
    <phoneticPr fontId="1" type="noConversion"/>
  </si>
  <si>
    <t>■ 상세 수행 내용(발표논문명, 세션 좌장 등 구체적 내용 기입)</t>
    <phoneticPr fontId="1" type="noConversion"/>
  </si>
  <si>
    <t>※ 상기 체크리스트 답변 중 소명이 필요하다고 판단되는 경우 소명서 제출 가능
※ 부실의심 학술지에 대한 판단은 각 대학 및 학부의 기준에 따름</t>
    <phoneticPr fontId="1" type="noConversion"/>
  </si>
  <si>
    <t>뉴욕</t>
    <phoneticPr fontId="1" type="noConversion"/>
  </si>
  <si>
    <t>미국</t>
    <phoneticPr fontId="1" type="noConversion"/>
  </si>
  <si>
    <t>홍길동</t>
    <phoneticPr fontId="1" type="noConversion"/>
  </si>
  <si>
    <t>국민</t>
    <phoneticPr fontId="1" type="noConversion"/>
  </si>
  <si>
    <t>한국 출발</t>
    <phoneticPr fontId="1" type="noConversion"/>
  </si>
  <si>
    <t>한국 도착</t>
    <phoneticPr fontId="1" type="noConversion"/>
  </si>
  <si>
    <t>학술대회 참석 후 수행 내용 기재</t>
    <phoneticPr fontId="1" type="noConversion"/>
  </si>
  <si>
    <r>
      <t xml:space="preserve">귀국일자:
</t>
    </r>
    <r>
      <rPr>
        <sz val="8.5"/>
        <color theme="1"/>
        <rFont val="맑은 고딕"/>
        <family val="3"/>
        <charset val="129"/>
        <scheme val="minor"/>
      </rPr>
      <t>Rerutn Date</t>
    </r>
    <phoneticPr fontId="1" type="noConversion"/>
  </si>
  <si>
    <r>
      <t xml:space="preserve">국가명:
</t>
    </r>
    <r>
      <rPr>
        <sz val="8.5"/>
        <color theme="1"/>
        <rFont val="맑은 고딕"/>
        <family val="3"/>
        <charset val="129"/>
        <scheme val="minor"/>
      </rPr>
      <t>Name of Country</t>
    </r>
    <phoneticPr fontId="1" type="noConversion"/>
  </si>
  <si>
    <r>
      <t xml:space="preserve">3개국 참여확인
</t>
    </r>
    <r>
      <rPr>
        <sz val="8"/>
        <color theme="1"/>
        <rFont val="맑은 고딕"/>
        <family val="3"/>
        <charset val="129"/>
        <scheme val="minor"/>
      </rPr>
      <t>Participating Countries</t>
    </r>
    <phoneticPr fontId="1" type="noConversion"/>
  </si>
  <si>
    <r>
      <t xml:space="preserve">체 재 비
</t>
    </r>
    <r>
      <rPr>
        <sz val="8"/>
        <color theme="1"/>
        <rFont val="맑은 고딕"/>
        <family val="3"/>
        <charset val="129"/>
        <scheme val="minor"/>
      </rPr>
      <t>Staying Expense</t>
    </r>
    <phoneticPr fontId="1" type="noConversion"/>
  </si>
  <si>
    <r>
      <t xml:space="preserve">구분 </t>
    </r>
    <r>
      <rPr>
        <sz val="8"/>
        <color theme="1"/>
        <rFont val="맑은 고딕"/>
        <family val="3"/>
        <charset val="129"/>
        <scheme val="minor"/>
      </rPr>
      <t>Section</t>
    </r>
    <phoneticPr fontId="1" type="noConversion"/>
  </si>
  <si>
    <t>자체 보관용</t>
    <phoneticPr fontId="1" type="noConversion"/>
  </si>
  <si>
    <t>O</t>
    <phoneticPr fontId="1" type="noConversion"/>
  </si>
  <si>
    <t>외국어 교정료</t>
  </si>
  <si>
    <r>
      <t xml:space="preserve">외국어 교정료
</t>
    </r>
    <r>
      <rPr>
        <sz val="8"/>
        <color theme="1"/>
        <rFont val="맑은 고딕"/>
        <family val="3"/>
        <charset val="129"/>
        <scheme val="minor"/>
      </rPr>
      <t>Proofreading Fee</t>
    </r>
    <phoneticPr fontId="1" type="noConversion"/>
  </si>
  <si>
    <t xml:space="preserve">SCIE, KCI, SCOPUS 등 논문 검색서비스에 등록되어 있는지 확인 필요 
* OA 저널의 경우 DOAJ(Directory of Open Access Journal), OASPA(Open Access Scholary Publishers’ Association) 리스트에 포함되어 있는지 확인 </t>
    <phoneticPr fontId="1" type="noConversion"/>
  </si>
  <si>
    <t>※ 부실의심 학술지에 대한 판단은 각 대학 및 학부의 기준에 따름</t>
    <phoneticPr fontId="1" type="noConversion"/>
  </si>
  <si>
    <t>제출한 논문은 서울대가 추구하는 학문적 가치(수월성, 창의성, 사회적 영향력 등)에 부합하는 것으로 판단됩니까?</t>
    <phoneticPr fontId="1" type="noConversion"/>
  </si>
  <si>
    <t>학교의 위상 향상을 위하여 학문 분야별 Q1이상의 학술지에 투고할 것을 권장합니다.</t>
    <phoneticPr fontId="1" type="noConversion"/>
  </si>
  <si>
    <t>주의 및 권장 사항</t>
    <phoneticPr fontId="1" type="noConversion"/>
  </si>
  <si>
    <t xml:space="preserve">A Grant Application for Inviting&amp;Utilizing Prestigious Foreign Scholar  </t>
    <phoneticPr fontId="1" type="noConversion"/>
  </si>
  <si>
    <t>&lt;서식 7-1&gt; 2024년도 국제학술회의 참가경비 신청내역</t>
    <phoneticPr fontId="0" type="Hiragana"/>
  </si>
  <si>
    <t>&lt;서식 7-2&gt; 2024년도 우수학술지 논문게재료 신청내역</t>
    <phoneticPr fontId="0" type="Hiragana"/>
  </si>
  <si>
    <t>2024년도 교수학술활동지원 사업 청구서식 목차</t>
    <phoneticPr fontId="19" type="noConversion"/>
  </si>
  <si>
    <t>2024년도 국제학술회의 참가경비 신청내역</t>
    <phoneticPr fontId="1" type="noConversion"/>
  </si>
  <si>
    <t>2024년도 우수학술지 논문게재료 신청내역</t>
    <phoneticPr fontId="1" type="noConversion"/>
  </si>
  <si>
    <r>
      <t>회의기간</t>
    </r>
    <r>
      <rPr>
        <sz val="8"/>
        <color theme="1"/>
        <rFont val="맑은 고딕"/>
        <family val="3"/>
        <charset val="129"/>
        <scheme val="minor"/>
      </rPr>
      <t xml:space="preserve">
Conference Period</t>
    </r>
    <phoneticPr fontId="1" type="noConversion"/>
  </si>
  <si>
    <t>회의기간
Conference Period</t>
    <phoneticPr fontId="1" type="noConversion"/>
  </si>
  <si>
    <r>
      <t>◎ 여권사본(출입국 확인 내용 포함, 전자여권일 경우 출입국사실증명원 첨부) 1부.</t>
    </r>
    <r>
      <rPr>
        <sz val="8"/>
        <color theme="1"/>
        <rFont val="맑은 고딕"/>
        <family val="3"/>
        <charset val="129"/>
        <scheme val="minor"/>
      </rPr>
      <t xml:space="preserve">
     One duplicate of a passport
     - including specific details of entry into and departure from a country
     - As for an electronic passport, a certificate of the facts concerning the entry and exit shall be attached hereto</t>
    </r>
    <phoneticPr fontId="1" type="noConversion"/>
  </si>
  <si>
    <t xml:space="preserve"> ※ 회의비 관련
  1. 희의비는 「서울대학교 산학협력단 간접비 세출예산집행 기준」을 준수하여 집행
  2. 회의비+다과 포함하여 회의비 단가 적용
  3. 원거리 회의일 경우 사전 품의 필수</t>
    <phoneticPr fontId="1" type="noConversion"/>
  </si>
  <si>
    <t>신청 내역</t>
    <phoneticPr fontId="0" type="Hiragana"/>
  </si>
  <si>
    <t>신청액</t>
    <phoneticPr fontId="0" type="Hiragana"/>
  </si>
  <si>
    <t xml:space="preserve">부실 학술지의 경우 저명한 학술지와 매우 유사한 이름을 사용하여 연구자들을 혼란시키는 경우가 있음
다양한 학문 분야에 수많은 학술지를 편집하는 편집장이 있는 경우 부실 학술지의 가능성이 있음 </t>
    <phoneticPr fontId="1" type="noConversion"/>
  </si>
  <si>
    <r>
      <t xml:space="preserve">1.외국인 저명학자 초청 자료(발표자료, 사진 등) 1부
  </t>
    </r>
    <r>
      <rPr>
        <sz val="8"/>
        <color theme="1"/>
        <rFont val="맑은 고딕"/>
        <family val="3"/>
        <charset val="129"/>
        <scheme val="minor"/>
      </rPr>
      <t>Submission of materials for inviting prestigious foreign scholar(presentation materials, photos, etc.)</t>
    </r>
    <r>
      <rPr>
        <sz val="10"/>
        <color theme="1"/>
        <rFont val="맑은 고딕"/>
        <family val="2"/>
        <charset val="129"/>
        <scheme val="minor"/>
      </rPr>
      <t xml:space="preserve">
2.외국인 저명학자 초청경비 지원금 정산서[서식5-4] 1부
  </t>
    </r>
    <r>
      <rPr>
        <sz val="8"/>
        <color theme="1"/>
        <rFont val="맑은 고딕"/>
        <family val="3"/>
        <charset val="129"/>
        <scheme val="minor"/>
      </rPr>
      <t>A copy of a statement of accounts of grants for inviting prestigious foreign scholar(From 5-4)</t>
    </r>
    <phoneticPr fontId="1" type="noConversion"/>
  </si>
  <si>
    <t>1. 외국인 저명학자 초청활용 계획서[서식5-2] 1부
  One copy of A Plan for Inviting&amp;Utilizing Prestigious Foreign Scholar[Form 5-2]</t>
    <phoneticPr fontId="1" type="noConversion"/>
  </si>
  <si>
    <r>
      <t xml:space="preserve">1.국제·국내(학제간)학술회의 진행 프로그램 및 논문집 1부.
</t>
    </r>
    <r>
      <rPr>
        <sz val="8"/>
        <color theme="1"/>
        <rFont val="맑은 고딕"/>
        <family val="3"/>
        <charset val="129"/>
        <scheme val="minor"/>
      </rPr>
      <t>Each one copy of a program schedule of International&amp;Domestic(Interdisciplinary) Conferences and of a collection of theses</t>
    </r>
    <r>
      <rPr>
        <sz val="10"/>
        <color theme="1"/>
        <rFont val="맑은 고딕"/>
        <family val="2"/>
        <charset val="129"/>
        <scheme val="minor"/>
      </rPr>
      <t xml:space="preserve">
2.국제·국내(학제간)학술회의 개최경비 지원금 정산서[서식4-6] 1부.
</t>
    </r>
    <r>
      <rPr>
        <sz val="8"/>
        <color theme="1"/>
        <rFont val="맑은 고딕"/>
        <family val="3"/>
        <charset val="129"/>
        <scheme val="minor"/>
      </rPr>
      <t>A copy of A Statement of Accounts of Grants for Holding International&amp;Domestic(Interdisciplinary) Conferences [Form 4-6]</t>
    </r>
    <phoneticPr fontId="1" type="noConversion"/>
  </si>
  <si>
    <r>
      <t xml:space="preserve">1. 국제·국내(학제간)학술회의 개최 계획서[서식4-2] 1부
   </t>
    </r>
    <r>
      <rPr>
        <sz val="8"/>
        <color theme="1"/>
        <rFont val="맑은 고딕"/>
        <family val="3"/>
        <charset val="129"/>
        <scheme val="minor"/>
      </rPr>
      <t>One copy of A Plan for Holding International&amp;Domestic(Interdisciplinary) Conference[Form 4-2]</t>
    </r>
    <phoneticPr fontId="1" type="noConversion"/>
  </si>
  <si>
    <r>
      <t xml:space="preserve">2. 국제·국내(학제간)학술회의 참가(예정)자 명단[서식4-3] 1부
  </t>
    </r>
    <r>
      <rPr>
        <sz val="8"/>
        <color theme="1"/>
        <rFont val="맑은 고딕"/>
        <family val="3"/>
        <charset val="129"/>
        <scheme val="minor"/>
      </rPr>
      <t>One copy of A List of(Expected) Participants in International&amp;Domestic(Interdisciplinary)
  Conference[Form 4-3]</t>
    </r>
    <phoneticPr fontId="1" type="noConversion"/>
  </si>
  <si>
    <r>
      <t xml:space="preserve">3. 국제·국내(학제간)학술회의 개최경비 사용계획서[서식4-4] 1부.
   </t>
    </r>
    <r>
      <rPr>
        <sz val="8"/>
        <color theme="1"/>
        <rFont val="맑은 고딕"/>
        <family val="3"/>
        <charset val="129"/>
        <scheme val="minor"/>
      </rPr>
      <t>One copy of A Plan for Using Grants for Holding in International&amp;Domestic(Interdisciplinary)
   Conference[Form 4-4]</t>
    </r>
    <phoneticPr fontId="1" type="noConversion"/>
  </si>
  <si>
    <t>논문투고학술지평가항목</t>
    <phoneticPr fontId="1" type="noConversion"/>
  </si>
  <si>
    <t>논문 투고 학술지 평가 항목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</si>
</sst>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26" formatCode="\$#,##0.00_);[Red]\(\$#,##0.00\)"/>
    <numFmt numFmtId="176" formatCode="yyyy\.\ mm\.\ dd\."/>
    <numFmt numFmtId="177" formatCode="#,##0&quot;일&quot;"/>
    <numFmt numFmtId="178" formatCode="#,##0&quot;원&quot;"/>
    <numFmt numFmtId="179" formatCode="#,##0&quot;회&quot;"/>
    <numFmt numFmtId="180" formatCode="yyyy\.\ \ mm\.\ \ dd\."/>
    <numFmt numFmtId="181" formatCode="#,##0_ "/>
    <numFmt numFmtId="182" formatCode="#,##0_ ;[Red]\-#,##0\ "/>
    <numFmt numFmtId="183" formatCode="yy\.\ mm\.\ dd\.\(aaa\)"/>
    <numFmt numFmtId="184" formatCode="[$-412]AM/PM\ h:mm;@"/>
    <numFmt numFmtId="185" formatCode="h&quot;시간&quot;\ mm&quot;분&quot;;@"/>
    <numFmt numFmtId="186" formatCode="yyyy\.\ \ mm\.\ \ dd\.\(aaa\)"/>
    <numFmt numFmtId="187" formatCode="yyyy\.\ mm\.\ dd\.\(aaa\)"/>
    <numFmt numFmtId="188" formatCode="#,##0_);[Red]\(#,##0\)"/>
    <numFmt numFmtId="189" formatCode="yyyy\.mm\.dd\."/>
    <numFmt numFmtId="190" formatCode="#,##0&quot;천&quot;&quot;원&quot;"/>
    <numFmt numFmtId="191" formatCode="0_);[Red]\(0\)"/>
  </numFmts>
  <fonts count="7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.5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indexed="81"/>
      <name val="맑은 고딕"/>
      <family val="3"/>
      <charset val="129"/>
    </font>
    <font>
      <b/>
      <sz val="8"/>
      <color rgb="FFFF0000"/>
      <name val="맑은 고딕"/>
      <family val="3"/>
      <charset val="129"/>
      <scheme val="minor"/>
    </font>
    <font>
      <b/>
      <u/>
      <sz val="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sz val="7"/>
      <color theme="1"/>
      <name val="맑은 고딕"/>
      <family val="3"/>
      <charset val="129"/>
      <scheme val="minor"/>
    </font>
    <font>
      <sz val="10"/>
      <color theme="1"/>
      <name val="wingdings2"/>
    </font>
    <font>
      <sz val="10"/>
      <color theme="1"/>
      <name val="맑은 고딕"/>
      <family val="2"/>
      <charset val="129"/>
    </font>
    <font>
      <sz val="10"/>
      <color theme="1"/>
      <name val="wingdings2"/>
      <family val="2"/>
    </font>
    <font>
      <sz val="8"/>
      <color theme="1"/>
      <name val="wingdings2"/>
      <family val="2"/>
    </font>
    <font>
      <sz val="10"/>
      <color theme="1"/>
      <name val="Wingdings 2"/>
      <family val="1"/>
      <charset val="2"/>
    </font>
    <font>
      <sz val="8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000000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0"/>
      <color rgb="FF0F1271"/>
      <name val="맑은 고딕"/>
      <family val="3"/>
      <scheme val="major"/>
    </font>
    <font>
      <b/>
      <sz val="10"/>
      <color rgb="FF0F127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8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9"/>
      <color rgb="FF000000"/>
      <name val="맑은 고딕"/>
      <family val="3"/>
      <charset val="129"/>
    </font>
    <font>
      <sz val="9"/>
      <color theme="1"/>
      <name val="돋움"/>
      <family val="3"/>
      <charset val="129"/>
    </font>
    <font>
      <sz val="8"/>
      <color rgb="FF000000"/>
      <name val="맑은 고딕"/>
      <family val="3"/>
      <charset val="129"/>
    </font>
    <font>
      <sz val="8"/>
      <color theme="1"/>
      <name val="돋움"/>
      <family val="3"/>
      <charset val="129"/>
    </font>
    <font>
      <b/>
      <sz val="9"/>
      <color rgb="FF0F1271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name val="맑은 고딕"/>
      <family val="3"/>
      <charset val="129"/>
      <scheme val="major"/>
    </font>
    <font>
      <sz val="10"/>
      <name val="Arial"/>
      <family val="2"/>
    </font>
    <font>
      <sz val="8"/>
      <name val="Arial"/>
      <family val="2"/>
    </font>
    <font>
      <i/>
      <sz val="10"/>
      <color rgb="FFFF0000"/>
      <name val="맑은 고딕"/>
      <family val="3"/>
      <charset val="129"/>
      <scheme val="minor"/>
    </font>
    <font>
      <b/>
      <i/>
      <sz val="10"/>
      <color rgb="FFFF0000"/>
      <name val="맑은 고딕"/>
      <family val="3"/>
      <charset val="129"/>
      <scheme val="minor"/>
    </font>
    <font>
      <sz val="10"/>
      <color indexed="81"/>
      <name val="Tahoma"/>
      <family val="2"/>
    </font>
    <font>
      <sz val="10"/>
      <color indexed="81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10"/>
      <color rgb="FF0F1271"/>
      <name val="맑은 고딕"/>
      <family val="3"/>
      <charset val="129"/>
      <scheme val="minor"/>
    </font>
    <font>
      <sz val="10"/>
      <color indexed="81"/>
      <name val="맑은 고딕"/>
      <family val="3"/>
      <charset val="129"/>
      <scheme val="minor"/>
    </font>
    <font>
      <sz val="10"/>
      <color indexed="81"/>
      <name val="맑은 고딕"/>
      <family val="3"/>
      <charset val="129"/>
    </font>
    <font>
      <i/>
      <sz val="9"/>
      <color rgb="FFFF0000"/>
      <name val="맑은 고딕"/>
      <family val="3"/>
      <charset val="129"/>
    </font>
    <font>
      <i/>
      <sz val="9"/>
      <color rgb="FFFF0000"/>
      <name val="돋움"/>
      <family val="3"/>
      <charset val="129"/>
    </font>
    <font>
      <b/>
      <i/>
      <sz val="9"/>
      <color rgb="FFFF0000"/>
      <name val="맑은 고딕"/>
      <family val="3"/>
      <charset val="129"/>
    </font>
    <font>
      <i/>
      <sz val="9"/>
      <color rgb="FFFF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3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3"/>
      <color rgb="FF000000"/>
      <name val="HY헤드라인M"/>
      <family val="1"/>
      <charset val="129"/>
    </font>
    <font>
      <sz val="20"/>
      <color rgb="FF000000"/>
      <name val="HY헤드라인M"/>
      <family val="1"/>
      <charset val="129"/>
    </font>
    <font>
      <sz val="10"/>
      <color rgb="FF000000"/>
      <name val="HY헤드라인M"/>
      <family val="1"/>
      <charset val="129"/>
    </font>
    <font>
      <sz val="12"/>
      <color rgb="FF000000"/>
      <name val="HY헤드라인M"/>
      <family val="1"/>
      <charset val="129"/>
    </font>
    <font>
      <sz val="11"/>
      <color theme="1"/>
      <name val="HY헤드라인M"/>
      <family val="1"/>
      <charset val="129"/>
    </font>
    <font>
      <b/>
      <sz val="20"/>
      <name val="HY헤드라인M"/>
      <family val="1"/>
      <charset val="129"/>
    </font>
    <font>
      <b/>
      <sz val="10"/>
      <color theme="1"/>
      <name val="HY헤드라인M"/>
      <family val="1"/>
      <charset val="129"/>
    </font>
    <font>
      <b/>
      <sz val="13"/>
      <color theme="1"/>
      <name val="HY헤드라인M"/>
      <family val="1"/>
      <charset val="129"/>
    </font>
    <font>
      <sz val="11"/>
      <color rgb="FFFF0000"/>
      <name val="HY헤드라인M"/>
      <family val="1"/>
      <charset val="129"/>
    </font>
    <font>
      <sz val="24"/>
      <color rgb="FF000000"/>
      <name val="HY헤드라인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rgb="FFDAD6B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41" fontId="30" fillId="0" borderId="0">
      <alignment vertical="center"/>
    </xf>
    <xf numFmtId="0" fontId="34" fillId="0" borderId="0">
      <alignment vertical="center"/>
    </xf>
    <xf numFmtId="0" fontId="49" fillId="0" borderId="0"/>
    <xf numFmtId="0" fontId="50" fillId="0" borderId="0"/>
  </cellStyleXfs>
  <cellXfs count="1321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4" fillId="0" borderId="0" xfId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49" fontId="20" fillId="0" borderId="0" xfId="2" applyNumberFormat="1" applyFont="1" applyBorder="1" applyAlignment="1">
      <alignment horizontal="center" vertical="center"/>
    </xf>
    <xf numFmtId="49" fontId="20" fillId="0" borderId="0" xfId="2" applyNumberFormat="1" applyFont="1" applyBorder="1">
      <alignment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49" fontId="20" fillId="0" borderId="0" xfId="2" applyNumberFormat="1" applyFont="1" applyAlignment="1">
      <alignment horizontal="center" vertical="center"/>
    </xf>
    <xf numFmtId="49" fontId="20" fillId="0" borderId="0" xfId="2" applyNumberFormat="1" applyFont="1">
      <alignment vertical="center"/>
    </xf>
    <xf numFmtId="0" fontId="4" fillId="0" borderId="0" xfId="0" applyFont="1" applyAlignment="1"/>
    <xf numFmtId="0" fontId="4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2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76" fontId="5" fillId="0" borderId="110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95" xfId="0" applyFont="1" applyBorder="1" applyAlignment="1">
      <alignment vertical="center" wrapText="1"/>
    </xf>
    <xf numFmtId="0" fontId="5" fillId="0" borderId="82" xfId="0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176" fontId="5" fillId="0" borderId="30" xfId="0" applyNumberFormat="1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176" fontId="5" fillId="0" borderId="140" xfId="0" applyNumberFormat="1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7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8" fontId="4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0" fontId="4" fillId="0" borderId="138" xfId="0" applyFont="1" applyBorder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7" fillId="0" borderId="23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4" fillId="0" borderId="67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0" fillId="0" borderId="0" xfId="0" applyBorder="1">
      <alignment vertical="center"/>
    </xf>
    <xf numFmtId="0" fontId="5" fillId="0" borderId="140" xfId="0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 wrapText="1"/>
    </xf>
    <xf numFmtId="0" fontId="20" fillId="0" borderId="40" xfId="2" applyFont="1" applyBorder="1" applyAlignment="1">
      <alignment horizontal="center" vertical="center" wrapText="1"/>
    </xf>
    <xf numFmtId="0" fontId="4" fillId="0" borderId="30" xfId="0" applyFont="1" applyBorder="1" applyAlignment="1">
      <alignment horizontal="right" vertical="center"/>
    </xf>
    <xf numFmtId="0" fontId="4" fillId="0" borderId="1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 applyProtection="1">
      <alignment vertical="center" wrapText="1"/>
      <protection locked="0"/>
    </xf>
    <xf numFmtId="0" fontId="4" fillId="0" borderId="69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27" xfId="0" applyFont="1" applyBorder="1" applyProtection="1">
      <alignment vertical="center"/>
      <protection locked="0"/>
    </xf>
    <xf numFmtId="178" fontId="4" fillId="0" borderId="23" xfId="0" applyNumberFormat="1" applyFont="1" applyBorder="1" applyAlignment="1" applyProtection="1">
      <alignment horizontal="center" vertical="center"/>
      <protection locked="0"/>
    </xf>
    <xf numFmtId="181" fontId="4" fillId="0" borderId="23" xfId="0" applyNumberFormat="1" applyFont="1" applyBorder="1" applyProtection="1">
      <alignment vertical="center"/>
      <protection locked="0"/>
    </xf>
    <xf numFmtId="181" fontId="4" fillId="0" borderId="26" xfId="0" applyNumberFormat="1" applyFont="1" applyBorder="1" applyProtection="1">
      <alignment vertical="center"/>
      <protection locked="0"/>
    </xf>
    <xf numFmtId="178" fontId="4" fillId="0" borderId="23" xfId="0" applyNumberFormat="1" applyFont="1" applyBorder="1" applyAlignment="1" applyProtection="1">
      <alignment horizontal="center" vertical="center" wrapText="1"/>
      <protection locked="0"/>
    </xf>
    <xf numFmtId="178" fontId="4" fillId="0" borderId="26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6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 applyProtection="1">
      <alignment vertical="center" wrapText="1"/>
      <protection locked="0"/>
    </xf>
    <xf numFmtId="183" fontId="4" fillId="0" borderId="76" xfId="0" applyNumberFormat="1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 wrapText="1"/>
      <protection locked="0"/>
    </xf>
    <xf numFmtId="187" fontId="4" fillId="0" borderId="75" xfId="0" applyNumberFormat="1" applyFont="1" applyBorder="1" applyAlignment="1" applyProtection="1">
      <alignment horizontal="center" vertical="center"/>
      <protection locked="0"/>
    </xf>
    <xf numFmtId="0" fontId="35" fillId="0" borderId="0" xfId="5" applyNumberFormat="1" applyFont="1" applyAlignment="1">
      <alignment vertical="center"/>
    </xf>
    <xf numFmtId="0" fontId="35" fillId="0" borderId="0" xfId="4" applyNumberFormat="1" applyFont="1" applyFill="1" applyAlignment="1">
      <alignment horizontal="center" vertical="center"/>
    </xf>
    <xf numFmtId="0" fontId="35" fillId="0" borderId="0" xfId="4" applyNumberFormat="1" applyFont="1" applyFill="1" applyBorder="1" applyAlignment="1">
      <alignment horizontal="center" vertical="center"/>
    </xf>
    <xf numFmtId="0" fontId="37" fillId="0" borderId="0" xfId="4" applyNumberFormat="1" applyFont="1" applyFill="1" applyAlignment="1">
      <alignment horizontal="center" vertical="center" shrinkToFit="1"/>
    </xf>
    <xf numFmtId="0" fontId="38" fillId="0" borderId="0" xfId="4" applyNumberFormat="1" applyFont="1" applyFill="1" applyAlignment="1">
      <alignment horizontal="center" vertical="center"/>
    </xf>
    <xf numFmtId="0" fontId="35" fillId="0" borderId="47" xfId="7" applyFont="1" applyFill="1" applyBorder="1" applyAlignment="1" applyProtection="1">
      <alignment horizontal="center" vertical="center"/>
    </xf>
    <xf numFmtId="0" fontId="35" fillId="0" borderId="47" xfId="5" applyNumberFormat="1" applyFont="1" applyFill="1" applyBorder="1" applyAlignment="1" applyProtection="1">
      <alignment horizontal="center" vertical="center"/>
    </xf>
    <xf numFmtId="0" fontId="35" fillId="0" borderId="154" xfId="5" applyNumberFormat="1" applyFont="1" applyFill="1" applyBorder="1" applyAlignment="1" applyProtection="1">
      <alignment horizontal="center" vertical="center"/>
    </xf>
    <xf numFmtId="41" fontId="39" fillId="0" borderId="0" xfId="4" quotePrefix="1" applyNumberFormat="1" applyFont="1" applyFill="1" applyBorder="1" applyAlignment="1">
      <alignment vertical="center"/>
    </xf>
    <xf numFmtId="41" fontId="39" fillId="0" borderId="3" xfId="4" quotePrefix="1" applyNumberFormat="1" applyFont="1" applyFill="1" applyBorder="1" applyAlignment="1">
      <alignment vertical="center"/>
    </xf>
    <xf numFmtId="0" fontId="35" fillId="0" borderId="154" xfId="7" applyFont="1" applyFill="1" applyBorder="1" applyAlignment="1" applyProtection="1">
      <alignment horizontal="center" vertical="center"/>
    </xf>
    <xf numFmtId="0" fontId="35" fillId="0" borderId="23" xfId="5" applyNumberFormat="1" applyFont="1" applyFill="1" applyBorder="1" applyAlignment="1" applyProtection="1">
      <alignment horizontal="center" vertical="center"/>
      <protection locked="0"/>
    </xf>
    <xf numFmtId="0" fontId="35" fillId="0" borderId="23" xfId="5" applyNumberFormat="1" applyFont="1" applyFill="1" applyBorder="1" applyAlignment="1" applyProtection="1">
      <alignment horizontal="center" vertical="center" wrapText="1"/>
      <protection locked="0"/>
    </xf>
    <xf numFmtId="0" fontId="43" fillId="0" borderId="23" xfId="5" applyFont="1" applyBorder="1" applyAlignment="1" applyProtection="1">
      <alignment horizontal="center" vertical="center" wrapText="1"/>
      <protection locked="0"/>
    </xf>
    <xf numFmtId="189" fontId="35" fillId="0" borderId="23" xfId="4" applyNumberFormat="1" applyFont="1" applyFill="1" applyBorder="1" applyAlignment="1" applyProtection="1">
      <alignment horizontal="center" vertical="center"/>
      <protection locked="0"/>
    </xf>
    <xf numFmtId="0" fontId="44" fillId="0" borderId="155" xfId="5" applyNumberFormat="1" applyFont="1" applyFill="1" applyBorder="1" applyAlignment="1" applyProtection="1">
      <alignment horizontal="center" vertical="center"/>
      <protection locked="0"/>
    </xf>
    <xf numFmtId="0" fontId="44" fillId="0" borderId="155" xfId="5" applyNumberFormat="1" applyFont="1" applyFill="1" applyBorder="1" applyAlignment="1" applyProtection="1">
      <alignment horizontal="center" vertical="center" wrapText="1"/>
      <protection locked="0"/>
    </xf>
    <xf numFmtId="0" fontId="45" fillId="0" borderId="155" xfId="5" applyFont="1" applyBorder="1" applyAlignment="1" applyProtection="1">
      <alignment horizontal="center" vertical="center" wrapText="1"/>
      <protection locked="0"/>
    </xf>
    <xf numFmtId="189" fontId="44" fillId="0" borderId="155" xfId="4" applyNumberFormat="1" applyFont="1" applyFill="1" applyBorder="1" applyAlignment="1" applyProtection="1">
      <alignment horizontal="center" vertical="center"/>
      <protection locked="0"/>
    </xf>
    <xf numFmtId="0" fontId="35" fillId="0" borderId="67" xfId="5" applyNumberFormat="1" applyFont="1" applyFill="1" applyBorder="1" applyAlignment="1" applyProtection="1">
      <alignment horizontal="center" vertical="center" wrapText="1"/>
      <protection locked="0"/>
    </xf>
    <xf numFmtId="0" fontId="41" fillId="0" borderId="48" xfId="5" applyNumberFormat="1" applyFont="1" applyFill="1" applyBorder="1" applyAlignment="1" applyProtection="1">
      <alignment vertical="center"/>
      <protection locked="0"/>
    </xf>
    <xf numFmtId="0" fontId="44" fillId="0" borderId="158" xfId="5" applyNumberFormat="1" applyFont="1" applyFill="1" applyBorder="1" applyAlignment="1" applyProtection="1">
      <alignment horizontal="center" vertical="center" wrapText="1"/>
      <protection locked="0"/>
    </xf>
    <xf numFmtId="0" fontId="40" fillId="0" borderId="159" xfId="5" applyNumberFormat="1" applyFont="1" applyFill="1" applyBorder="1" applyAlignment="1" applyProtection="1">
      <alignment vertical="center"/>
      <protection locked="0"/>
    </xf>
    <xf numFmtId="0" fontId="35" fillId="0" borderId="23" xfId="7" applyFont="1" applyFill="1" applyBorder="1" applyAlignment="1" applyProtection="1">
      <alignment horizontal="center" vertical="center"/>
      <protection locked="0"/>
    </xf>
    <xf numFmtId="0" fontId="35" fillId="0" borderId="23" xfId="7" applyFont="1" applyFill="1" applyBorder="1" applyAlignment="1" applyProtection="1">
      <alignment horizontal="center" vertical="center" wrapText="1"/>
      <protection locked="0"/>
    </xf>
    <xf numFmtId="0" fontId="35" fillId="0" borderId="155" xfId="7" applyFont="1" applyFill="1" applyBorder="1" applyAlignment="1" applyProtection="1">
      <alignment horizontal="center" vertical="center"/>
      <protection locked="0"/>
    </xf>
    <xf numFmtId="0" fontId="44" fillId="0" borderId="23" xfId="5" applyNumberFormat="1" applyFont="1" applyFill="1" applyBorder="1" applyAlignment="1" applyProtection="1">
      <alignment horizontal="center" vertical="center" wrapText="1"/>
      <protection locked="0"/>
    </xf>
    <xf numFmtId="0" fontId="40" fillId="0" borderId="48" xfId="5" applyNumberFormat="1" applyFont="1" applyFill="1" applyBorder="1" applyAlignment="1" applyProtection="1">
      <alignment vertical="center"/>
      <protection locked="0"/>
    </xf>
    <xf numFmtId="0" fontId="30" fillId="0" borderId="23" xfId="5" applyNumberFormat="1" applyBorder="1" applyAlignment="1" applyProtection="1">
      <alignment horizontal="center" vertical="center" wrapText="1"/>
      <protection locked="0"/>
    </xf>
    <xf numFmtId="0" fontId="30" fillId="0" borderId="48" xfId="5" applyNumberFormat="1" applyBorder="1" applyAlignment="1" applyProtection="1">
      <alignment vertical="center"/>
      <protection locked="0"/>
    </xf>
    <xf numFmtId="0" fontId="30" fillId="0" borderId="155" xfId="5" applyNumberFormat="1" applyBorder="1" applyAlignment="1" applyProtection="1">
      <alignment horizontal="center" vertical="center" wrapText="1"/>
      <protection locked="0"/>
    </xf>
    <xf numFmtId="0" fontId="30" fillId="0" borderId="159" xfId="5" applyNumberFormat="1" applyBorder="1" applyAlignment="1" applyProtection="1">
      <alignment vertical="center"/>
      <protection locked="0"/>
    </xf>
    <xf numFmtId="0" fontId="4" fillId="0" borderId="0" xfId="0" quotePrefix="1" applyFont="1">
      <alignment vertical="center"/>
    </xf>
    <xf numFmtId="190" fontId="35" fillId="0" borderId="22" xfId="3" applyNumberFormat="1" applyFont="1" applyFill="1" applyBorder="1" applyAlignment="1" applyProtection="1">
      <alignment horizontal="right" vertical="center"/>
      <protection locked="0"/>
    </xf>
    <xf numFmtId="190" fontId="35" fillId="0" borderId="23" xfId="3" applyNumberFormat="1" applyFont="1" applyFill="1" applyBorder="1" applyAlignment="1" applyProtection="1">
      <alignment horizontal="right" vertical="center"/>
      <protection locked="0"/>
    </xf>
    <xf numFmtId="190" fontId="44" fillId="0" borderId="157" xfId="3" applyNumberFormat="1" applyFont="1" applyFill="1" applyBorder="1" applyAlignment="1" applyProtection="1">
      <alignment horizontal="right" vertical="center"/>
      <protection locked="0"/>
    </xf>
    <xf numFmtId="190" fontId="44" fillId="0" borderId="155" xfId="3" applyNumberFormat="1" applyFont="1" applyFill="1" applyBorder="1" applyAlignment="1" applyProtection="1">
      <alignment horizontal="right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150" xfId="0" applyFont="1" applyBorder="1" applyAlignment="1">
      <alignment horizontal="center" vertical="center" wrapText="1"/>
    </xf>
    <xf numFmtId="0" fontId="4" fillId="0" borderId="4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105" xfId="0" applyFont="1" applyBorder="1">
      <alignment vertical="center"/>
    </xf>
    <xf numFmtId="0" fontId="7" fillId="0" borderId="13" xfId="0" applyFont="1" applyBorder="1" applyAlignment="1">
      <alignment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9" fillId="0" borderId="67" xfId="0" applyFont="1" applyBorder="1">
      <alignment vertical="center"/>
    </xf>
    <xf numFmtId="0" fontId="7" fillId="0" borderId="93" xfId="0" applyFont="1" applyBorder="1" applyAlignment="1">
      <alignment vertical="center" wrapText="1"/>
    </xf>
    <xf numFmtId="0" fontId="4" fillId="0" borderId="35" xfId="0" applyFont="1" applyBorder="1">
      <alignment vertical="center"/>
    </xf>
    <xf numFmtId="0" fontId="4" fillId="0" borderId="0" xfId="0" applyFont="1" applyBorder="1" applyAlignment="1">
      <alignment horizontal="center"/>
    </xf>
    <xf numFmtId="0" fontId="5" fillId="0" borderId="6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5" fillId="0" borderId="97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/>
    </xf>
    <xf numFmtId="0" fontId="4" fillId="0" borderId="45" xfId="0" applyFont="1" applyBorder="1" applyProtection="1">
      <alignment vertical="center"/>
      <protection locked="0"/>
    </xf>
    <xf numFmtId="0" fontId="4" fillId="0" borderId="72" xfId="0" applyFont="1" applyBorder="1" applyAlignment="1">
      <alignment horizontal="center" vertical="center" wrapText="1"/>
    </xf>
    <xf numFmtId="0" fontId="4" fillId="0" borderId="168" xfId="0" applyFont="1" applyBorder="1" applyAlignment="1">
      <alignment horizontal="center" vertical="center" wrapText="1"/>
    </xf>
    <xf numFmtId="0" fontId="4" fillId="0" borderId="170" xfId="0" applyFont="1" applyBorder="1" applyAlignment="1">
      <alignment horizontal="center" vertical="center" wrapText="1"/>
    </xf>
    <xf numFmtId="0" fontId="4" fillId="0" borderId="169" xfId="0" applyFont="1" applyBorder="1" applyAlignment="1">
      <alignment vertical="center"/>
    </xf>
    <xf numFmtId="0" fontId="4" fillId="0" borderId="171" xfId="0" applyFont="1" applyBorder="1" applyAlignment="1">
      <alignment vertical="center" wrapText="1"/>
    </xf>
    <xf numFmtId="0" fontId="5" fillId="0" borderId="150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/>
    </xf>
    <xf numFmtId="0" fontId="4" fillId="0" borderId="172" xfId="0" applyFont="1" applyBorder="1" applyProtection="1">
      <alignment vertical="center"/>
      <protection locked="0"/>
    </xf>
    <xf numFmtId="0" fontId="4" fillId="0" borderId="63" xfId="0" applyFont="1" applyBorder="1" applyAlignment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154" xfId="0" applyFont="1" applyBorder="1" applyAlignment="1" applyProtection="1">
      <alignment horizontal="center" vertical="center" wrapText="1"/>
      <protection locked="0"/>
    </xf>
    <xf numFmtId="0" fontId="4" fillId="0" borderId="155" xfId="0" applyFont="1" applyBorder="1" applyAlignment="1" applyProtection="1">
      <alignment horizontal="center" vertical="center" wrapText="1"/>
      <protection locked="0"/>
    </xf>
    <xf numFmtId="0" fontId="4" fillId="0" borderId="158" xfId="0" applyFont="1" applyBorder="1" applyAlignment="1" applyProtection="1">
      <alignment horizontal="center" vertical="center" wrapText="1"/>
      <protection locked="0"/>
    </xf>
    <xf numFmtId="0" fontId="4" fillId="0" borderId="159" xfId="0" applyFont="1" applyBorder="1" applyAlignment="1" applyProtection="1">
      <alignment horizontal="center" vertical="center" wrapText="1"/>
      <protection locked="0"/>
    </xf>
    <xf numFmtId="178" fontId="4" fillId="0" borderId="54" xfId="0" applyNumberFormat="1" applyFont="1" applyBorder="1" applyAlignment="1" applyProtection="1">
      <alignment vertical="top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177" fontId="51" fillId="0" borderId="51" xfId="0" applyNumberFormat="1" applyFont="1" applyBorder="1" applyProtection="1">
      <alignment vertical="center"/>
      <protection locked="0"/>
    </xf>
    <xf numFmtId="0" fontId="51" fillId="0" borderId="51" xfId="0" applyFont="1" applyBorder="1">
      <alignment vertical="center"/>
    </xf>
    <xf numFmtId="177" fontId="51" fillId="0" borderId="0" xfId="0" applyNumberFormat="1" applyFont="1" applyBorder="1" applyProtection="1">
      <alignment vertical="center"/>
      <protection locked="0"/>
    </xf>
    <xf numFmtId="0" fontId="51" fillId="0" borderId="0" xfId="0" applyFont="1" applyBorder="1">
      <alignment vertical="center"/>
    </xf>
    <xf numFmtId="177" fontId="51" fillId="0" borderId="0" xfId="0" applyNumberFormat="1" applyFont="1" applyBorder="1" applyAlignment="1" applyProtection="1">
      <protection locked="0"/>
    </xf>
    <xf numFmtId="0" fontId="51" fillId="0" borderId="0" xfId="0" applyFont="1" applyBorder="1" applyAlignment="1">
      <alignment vertical="top"/>
    </xf>
    <xf numFmtId="178" fontId="51" fillId="0" borderId="52" xfId="0" applyNumberFormat="1" applyFont="1" applyBorder="1" applyProtection="1">
      <alignment vertical="center"/>
    </xf>
    <xf numFmtId="178" fontId="51" fillId="0" borderId="54" xfId="0" applyNumberFormat="1" applyFont="1" applyBorder="1" applyProtection="1">
      <alignment vertical="center"/>
    </xf>
    <xf numFmtId="178" fontId="51" fillId="0" borderId="54" xfId="0" applyNumberFormat="1" applyFont="1" applyBorder="1" applyAlignment="1" applyProtection="1">
      <alignment vertical="top"/>
    </xf>
    <xf numFmtId="0" fontId="4" fillId="0" borderId="38" xfId="0" applyFont="1" applyBorder="1">
      <alignment vertical="center"/>
    </xf>
    <xf numFmtId="0" fontId="46" fillId="2" borderId="85" xfId="5" applyNumberFormat="1" applyFont="1" applyFill="1" applyBorder="1" applyAlignment="1" applyProtection="1">
      <alignment horizontal="center" vertical="center"/>
    </xf>
    <xf numFmtId="0" fontId="7" fillId="0" borderId="125" xfId="0" applyFont="1" applyBorder="1" applyAlignment="1">
      <alignment horizontal="center" vertical="center" wrapText="1"/>
    </xf>
    <xf numFmtId="0" fontId="51" fillId="0" borderId="30" xfId="0" applyFont="1" applyBorder="1" applyAlignment="1">
      <alignment horizontal="center" vertical="center" wrapText="1"/>
    </xf>
    <xf numFmtId="0" fontId="4" fillId="0" borderId="151" xfId="0" applyFont="1" applyBorder="1" applyAlignment="1">
      <alignment horizontal="center" vertical="center" wrapText="1"/>
    </xf>
    <xf numFmtId="49" fontId="55" fillId="0" borderId="0" xfId="2" applyNumberFormat="1" applyFont="1" applyBorder="1" applyAlignment="1">
      <alignment horizontal="center" vertical="center"/>
    </xf>
    <xf numFmtId="49" fontId="55" fillId="0" borderId="0" xfId="2" applyNumberFormat="1" applyFont="1" applyAlignment="1">
      <alignment horizontal="center" vertical="center"/>
    </xf>
    <xf numFmtId="0" fontId="5" fillId="0" borderId="107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59" fillId="0" borderId="64" xfId="7" applyFont="1" applyFill="1" applyBorder="1" applyAlignment="1" applyProtection="1">
      <alignment horizontal="center" vertical="center"/>
      <protection locked="0"/>
    </xf>
    <xf numFmtId="0" fontId="59" fillId="0" borderId="64" xfId="7" applyFont="1" applyFill="1" applyBorder="1" applyAlignment="1" applyProtection="1">
      <alignment horizontal="center" vertical="center" wrapText="1"/>
      <protection locked="0"/>
    </xf>
    <xf numFmtId="0" fontId="59" fillId="0" borderId="55" xfId="5" applyNumberFormat="1" applyFont="1" applyFill="1" applyBorder="1" applyAlignment="1" applyProtection="1">
      <alignment horizontal="center" vertical="center" wrapText="1"/>
      <protection locked="0"/>
    </xf>
    <xf numFmtId="0" fontId="59" fillId="0" borderId="64" xfId="5" applyNumberFormat="1" applyFont="1" applyFill="1" applyBorder="1" applyAlignment="1" applyProtection="1">
      <alignment horizontal="center" vertical="center" wrapText="1"/>
      <protection locked="0"/>
    </xf>
    <xf numFmtId="0" fontId="60" fillId="0" borderId="65" xfId="5" applyNumberFormat="1" applyFont="1" applyFill="1" applyBorder="1" applyAlignment="1" applyProtection="1">
      <alignment vertical="center"/>
      <protection locked="0"/>
    </xf>
    <xf numFmtId="0" fontId="59" fillId="0" borderId="64" xfId="5" applyNumberFormat="1" applyFont="1" applyFill="1" applyBorder="1" applyAlignment="1" applyProtection="1">
      <alignment horizontal="center" vertical="center"/>
      <protection locked="0"/>
    </xf>
    <xf numFmtId="0" fontId="60" fillId="0" borderId="64" xfId="5" applyFont="1" applyBorder="1" applyAlignment="1" applyProtection="1">
      <alignment horizontal="center" vertical="center" wrapText="1"/>
      <protection locked="0"/>
    </xf>
    <xf numFmtId="189" fontId="59" fillId="0" borderId="64" xfId="4" applyNumberFormat="1" applyFont="1" applyFill="1" applyBorder="1" applyAlignment="1" applyProtection="1">
      <alignment horizontal="center" vertical="center"/>
      <protection locked="0"/>
    </xf>
    <xf numFmtId="41" fontId="46" fillId="2" borderId="85" xfId="6" applyNumberFormat="1" applyFont="1" applyFill="1" applyBorder="1" applyAlignment="1" applyProtection="1">
      <alignment horizontal="center" vertical="center"/>
    </xf>
    <xf numFmtId="41" fontId="46" fillId="2" borderId="119" xfId="6" applyNumberFormat="1" applyFont="1" applyFill="1" applyBorder="1" applyAlignment="1" applyProtection="1">
      <alignment horizontal="center" vertical="center"/>
    </xf>
    <xf numFmtId="41" fontId="46" fillId="2" borderId="119" xfId="5" applyNumberFormat="1" applyFont="1" applyFill="1" applyBorder="1" applyAlignment="1" applyProtection="1">
      <alignment horizontal="center" vertical="center"/>
    </xf>
    <xf numFmtId="0" fontId="46" fillId="2" borderId="120" xfId="5" applyNumberFormat="1" applyFont="1" applyFill="1" applyBorder="1" applyAlignment="1" applyProtection="1">
      <alignment horizontal="center" vertical="center"/>
    </xf>
    <xf numFmtId="0" fontId="46" fillId="2" borderId="119" xfId="5" applyNumberFormat="1" applyFont="1" applyFill="1" applyBorder="1" applyAlignment="1" applyProtection="1">
      <alignment horizontal="center" vertical="center"/>
    </xf>
    <xf numFmtId="0" fontId="36" fillId="0" borderId="0" xfId="4" applyNumberFormat="1" applyFont="1" applyFill="1" applyBorder="1" applyAlignment="1" applyProtection="1">
      <alignment horizontal="center" vertical="center"/>
    </xf>
    <xf numFmtId="0" fontId="37" fillId="0" borderId="0" xfId="4" applyNumberFormat="1" applyFont="1" applyFill="1" applyBorder="1" applyAlignment="1">
      <alignment horizontal="center" vertical="center"/>
    </xf>
    <xf numFmtId="0" fontId="41" fillId="0" borderId="0" xfId="5" applyNumberFormat="1" applyFont="1" applyFill="1" applyBorder="1" applyAlignment="1">
      <alignment horizontal="right"/>
    </xf>
    <xf numFmtId="0" fontId="46" fillId="2" borderId="119" xfId="7" applyFont="1" applyFill="1" applyBorder="1" applyAlignment="1" applyProtection="1">
      <alignment horizontal="center" vertical="center"/>
    </xf>
    <xf numFmtId="0" fontId="46" fillId="2" borderId="175" xfId="7" applyFont="1" applyFill="1" applyBorder="1" applyAlignment="1" applyProtection="1">
      <alignment horizontal="center" vertical="center"/>
    </xf>
    <xf numFmtId="0" fontId="46" fillId="2" borderId="176" xfId="7" applyFont="1" applyFill="1" applyBorder="1" applyAlignment="1" applyProtection="1">
      <alignment horizontal="center" vertical="center"/>
    </xf>
    <xf numFmtId="0" fontId="37" fillId="0" borderId="0" xfId="4" applyNumberFormat="1" applyFont="1" applyFill="1" applyBorder="1" applyAlignment="1" applyProtection="1">
      <alignment horizontal="right" vertical="center"/>
    </xf>
    <xf numFmtId="190" fontId="46" fillId="2" borderId="119" xfId="5" applyNumberFormat="1" applyFont="1" applyFill="1" applyBorder="1" applyAlignment="1" applyProtection="1">
      <alignment horizontal="center" vertical="center"/>
    </xf>
    <xf numFmtId="0" fontId="59" fillId="0" borderId="63" xfId="7" applyFont="1" applyFill="1" applyBorder="1" applyAlignment="1" applyProtection="1">
      <alignment horizontal="center" vertical="center"/>
    </xf>
    <xf numFmtId="0" fontId="59" fillId="0" borderId="64" xfId="5" applyNumberFormat="1" applyFont="1" applyFill="1" applyBorder="1" applyAlignment="1" applyProtection="1">
      <alignment horizontal="center" vertical="center"/>
    </xf>
    <xf numFmtId="0" fontId="62" fillId="0" borderId="64" xfId="7" applyFont="1" applyFill="1" applyBorder="1" applyAlignment="1" applyProtection="1">
      <alignment horizontal="center" vertical="center" shrinkToFit="1"/>
      <protection locked="0"/>
    </xf>
    <xf numFmtId="9" fontId="59" fillId="0" borderId="64" xfId="7" applyNumberFormat="1" applyFont="1" applyFill="1" applyBorder="1" applyAlignment="1" applyProtection="1">
      <alignment horizontal="center" vertical="center"/>
      <protection locked="0"/>
    </xf>
    <xf numFmtId="179" fontId="59" fillId="0" borderId="64" xfId="7" applyNumberFormat="1" applyFont="1" applyFill="1" applyBorder="1" applyAlignment="1" applyProtection="1">
      <alignment horizontal="center" vertical="center"/>
    </xf>
    <xf numFmtId="0" fontId="35" fillId="0" borderId="23" xfId="5" applyNumberFormat="1" applyFont="1" applyFill="1" applyBorder="1" applyAlignment="1" applyProtection="1">
      <alignment horizontal="center" vertical="center"/>
    </xf>
    <xf numFmtId="0" fontId="63" fillId="0" borderId="23" xfId="7" applyFont="1" applyFill="1" applyBorder="1" applyAlignment="1" applyProtection="1">
      <alignment horizontal="center" vertical="center" shrinkToFit="1"/>
      <protection locked="0"/>
    </xf>
    <xf numFmtId="9" fontId="35" fillId="0" borderId="23" xfId="7" applyNumberFormat="1" applyFont="1" applyFill="1" applyBorder="1" applyAlignment="1" applyProtection="1">
      <alignment horizontal="center" vertical="center"/>
      <protection locked="0"/>
    </xf>
    <xf numFmtId="179" fontId="35" fillId="0" borderId="23" xfId="7" applyNumberFormat="1" applyFont="1" applyFill="1" applyBorder="1" applyAlignment="1" applyProtection="1">
      <alignment horizontal="center" vertical="center"/>
    </xf>
    <xf numFmtId="0" fontId="35" fillId="0" borderId="155" xfId="7" applyFont="1" applyFill="1" applyBorder="1" applyAlignment="1" applyProtection="1">
      <alignment horizontal="center" vertical="center" wrapText="1"/>
      <protection locked="0"/>
    </xf>
    <xf numFmtId="0" fontId="35" fillId="0" borderId="155" xfId="5" applyNumberFormat="1" applyFont="1" applyFill="1" applyBorder="1" applyAlignment="1" applyProtection="1">
      <alignment horizontal="center" vertical="center"/>
    </xf>
    <xf numFmtId="0" fontId="63" fillId="0" borderId="155" xfId="7" applyFont="1" applyFill="1" applyBorder="1" applyAlignment="1" applyProtection="1">
      <alignment horizontal="center" vertical="center" shrinkToFit="1"/>
      <protection locked="0"/>
    </xf>
    <xf numFmtId="9" fontId="35" fillId="0" borderId="155" xfId="7" applyNumberFormat="1" applyFont="1" applyFill="1" applyBorder="1" applyAlignment="1" applyProtection="1">
      <alignment horizontal="center" vertical="center"/>
      <protection locked="0"/>
    </xf>
    <xf numFmtId="179" fontId="35" fillId="0" borderId="155" xfId="7" applyNumberFormat="1" applyFont="1" applyFill="1" applyBorder="1" applyAlignment="1" applyProtection="1">
      <alignment horizontal="center" vertical="center"/>
    </xf>
    <xf numFmtId="0" fontId="35" fillId="0" borderId="63" xfId="5" applyNumberFormat="1" applyFont="1" applyFill="1" applyBorder="1" applyAlignment="1" applyProtection="1">
      <alignment horizontal="center" vertical="center"/>
    </xf>
    <xf numFmtId="189" fontId="59" fillId="0" borderId="89" xfId="4" applyNumberFormat="1" applyFont="1" applyFill="1" applyBorder="1" applyAlignment="1" applyProtection="1">
      <alignment horizontal="center" vertical="center"/>
      <protection locked="0"/>
    </xf>
    <xf numFmtId="179" fontId="42" fillId="0" borderId="99" xfId="3" applyNumberFormat="1" applyFont="1" applyFill="1" applyBorder="1" applyAlignment="1" applyProtection="1">
      <alignment horizontal="center" vertical="center"/>
    </xf>
    <xf numFmtId="0" fontId="41" fillId="0" borderId="65" xfId="5" applyNumberFormat="1" applyFont="1" applyFill="1" applyBorder="1" applyAlignment="1" applyProtection="1">
      <alignment vertical="center"/>
      <protection locked="0"/>
    </xf>
    <xf numFmtId="189" fontId="35" fillId="0" borderId="93" xfId="4" applyNumberFormat="1" applyFont="1" applyFill="1" applyBorder="1" applyAlignment="1" applyProtection="1">
      <alignment horizontal="center" vertical="center"/>
      <protection locked="0"/>
    </xf>
    <xf numFmtId="0" fontId="35" fillId="0" borderId="155" xfId="5" applyNumberFormat="1" applyFont="1" applyFill="1" applyBorder="1" applyAlignment="1" applyProtection="1">
      <alignment horizontal="center" vertical="center"/>
      <protection locked="0"/>
    </xf>
    <xf numFmtId="189" fontId="44" fillId="0" borderId="156" xfId="4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49" fontId="17" fillId="0" borderId="23" xfId="2" applyNumberFormat="1" applyFont="1" applyBorder="1" applyAlignment="1">
      <alignment horizontal="distributed" vertical="center" indent="2"/>
    </xf>
    <xf numFmtId="191" fontId="4" fillId="0" borderId="48" xfId="0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49" fontId="17" fillId="0" borderId="64" xfId="2" applyNumberFormat="1" applyFont="1" applyBorder="1" applyAlignment="1">
      <alignment horizontal="distributed" vertical="center" indent="2"/>
    </xf>
    <xf numFmtId="191" fontId="4" fillId="0" borderId="65" xfId="0" applyNumberFormat="1" applyFont="1" applyBorder="1" applyAlignment="1">
      <alignment horizontal="center" vertical="center"/>
    </xf>
    <xf numFmtId="49" fontId="32" fillId="2" borderId="189" xfId="2" applyNumberFormat="1" applyFont="1" applyFill="1" applyBorder="1" applyAlignment="1">
      <alignment horizontal="distributed" vertical="center" indent="2"/>
    </xf>
    <xf numFmtId="49" fontId="56" fillId="2" borderId="191" xfId="2" applyNumberFormat="1" applyFont="1" applyFill="1" applyBorder="1" applyAlignment="1">
      <alignment horizontal="center" vertical="center"/>
    </xf>
    <xf numFmtId="191" fontId="4" fillId="0" borderId="45" xfId="0" applyNumberFormat="1" applyFont="1" applyBorder="1" applyAlignment="1">
      <alignment horizontal="center" vertical="center"/>
    </xf>
    <xf numFmtId="191" fontId="4" fillId="5" borderId="65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8" xfId="0" applyFont="1" applyBorder="1">
      <alignment vertical="center"/>
    </xf>
    <xf numFmtId="0" fontId="4" fillId="0" borderId="98" xfId="0" applyFont="1" applyBorder="1" applyAlignment="1">
      <alignment vertical="center"/>
    </xf>
    <xf numFmtId="0" fontId="4" fillId="0" borderId="98" xfId="0" applyFont="1" applyBorder="1" applyAlignment="1">
      <alignment vertical="center" wrapText="1"/>
    </xf>
    <xf numFmtId="0" fontId="4" fillId="0" borderId="98" xfId="0" applyFont="1" applyBorder="1" applyAlignment="1">
      <alignment horizontal="left" vertical="center"/>
    </xf>
    <xf numFmtId="0" fontId="4" fillId="0" borderId="98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41" fontId="4" fillId="0" borderId="106" xfId="3" applyFont="1" applyBorder="1" applyAlignment="1">
      <alignment horizontal="center" vertical="center"/>
    </xf>
    <xf numFmtId="41" fontId="4" fillId="0" borderId="108" xfId="3" applyFont="1" applyBorder="1" applyAlignment="1">
      <alignment horizontal="center" vertical="center"/>
    </xf>
    <xf numFmtId="0" fontId="51" fillId="0" borderId="92" xfId="0" applyFont="1" applyBorder="1" applyAlignment="1">
      <alignment horizontal="center" vertical="center"/>
    </xf>
    <xf numFmtId="14" fontId="51" fillId="0" borderId="92" xfId="0" applyNumberFormat="1" applyFont="1" applyBorder="1" applyAlignment="1">
      <alignment horizontal="center" vertical="center"/>
    </xf>
    <xf numFmtId="41" fontId="51" fillId="0" borderId="197" xfId="3" applyFont="1" applyBorder="1" applyAlignment="1">
      <alignment horizontal="center" vertical="center"/>
    </xf>
    <xf numFmtId="0" fontId="13" fillId="6" borderId="193" xfId="0" applyFont="1" applyFill="1" applyBorder="1" applyAlignment="1">
      <alignment horizontal="center" vertical="center"/>
    </xf>
    <xf numFmtId="0" fontId="13" fillId="6" borderId="150" xfId="0" applyFont="1" applyFill="1" applyBorder="1" applyAlignment="1">
      <alignment horizontal="center" vertical="center"/>
    </xf>
    <xf numFmtId="0" fontId="13" fillId="6" borderId="153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13" fillId="6" borderId="199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16" fillId="0" borderId="26" xfId="2" applyNumberFormat="1" applyFont="1" applyBorder="1" applyAlignment="1">
      <alignment horizontal="distributed" vertical="center" indent="2"/>
    </xf>
    <xf numFmtId="0" fontId="6" fillId="0" borderId="64" xfId="0" applyFont="1" applyBorder="1" applyAlignment="1">
      <alignment horizontal="center" vertical="center"/>
    </xf>
    <xf numFmtId="49" fontId="16" fillId="0" borderId="64" xfId="2" applyNumberFormat="1" applyFont="1" applyBorder="1" applyAlignment="1">
      <alignment horizontal="distributed" vertical="center" indent="2"/>
    </xf>
    <xf numFmtId="0" fontId="6" fillId="0" borderId="23" xfId="0" applyFont="1" applyBorder="1" applyAlignment="1">
      <alignment horizontal="center" vertical="center"/>
    </xf>
    <xf numFmtId="49" fontId="16" fillId="0" borderId="23" xfId="2" applyNumberFormat="1" applyFont="1" applyBorder="1" applyAlignment="1">
      <alignment horizontal="distributed" vertical="center" indent="2"/>
    </xf>
    <xf numFmtId="0" fontId="6" fillId="5" borderId="64" xfId="0" applyFont="1" applyFill="1" applyBorder="1" applyAlignment="1">
      <alignment horizontal="center" vertical="center"/>
    </xf>
    <xf numFmtId="49" fontId="65" fillId="5" borderId="64" xfId="2" applyNumberFormat="1" applyFont="1" applyFill="1" applyBorder="1" applyAlignment="1">
      <alignment horizontal="distributed" vertical="center" indent="2"/>
    </xf>
    <xf numFmtId="0" fontId="6" fillId="5" borderId="155" xfId="0" applyFont="1" applyFill="1" applyBorder="1" applyAlignment="1">
      <alignment horizontal="center" vertical="center"/>
    </xf>
    <xf numFmtId="49" fontId="65" fillId="5" borderId="155" xfId="2" applyNumberFormat="1" applyFont="1" applyFill="1" applyBorder="1" applyAlignment="1">
      <alignment horizontal="distributed" vertical="center" indent="2"/>
    </xf>
    <xf numFmtId="191" fontId="4" fillId="5" borderId="159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107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7" fillId="4" borderId="42" xfId="0" applyFont="1" applyFill="1" applyBorder="1" applyAlignment="1" applyProtection="1">
      <alignment horizontal="right" vertical="center" wrapText="1"/>
      <protection locked="0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/>
    </xf>
    <xf numFmtId="0" fontId="21" fillId="0" borderId="53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66" fillId="0" borderId="0" xfId="0" applyFont="1" applyAlignment="1">
      <alignment horizontal="center" vertical="center"/>
    </xf>
    <xf numFmtId="0" fontId="68" fillId="0" borderId="0" xfId="0" applyFont="1" applyBorder="1" applyAlignment="1">
      <alignment horizontal="center" vertical="center" wrapText="1"/>
    </xf>
    <xf numFmtId="0" fontId="70" fillId="0" borderId="0" xfId="0" applyFont="1">
      <alignment vertical="center"/>
    </xf>
    <xf numFmtId="0" fontId="67" fillId="0" borderId="0" xfId="0" applyFont="1" applyAlignment="1">
      <alignment vertical="center"/>
    </xf>
    <xf numFmtId="0" fontId="66" fillId="0" borderId="0" xfId="0" applyFont="1" applyAlignment="1">
      <alignment horizontal="center" vertical="center" wrapText="1"/>
    </xf>
    <xf numFmtId="0" fontId="70" fillId="0" borderId="0" xfId="0" applyFont="1" applyBorder="1">
      <alignment vertical="center"/>
    </xf>
    <xf numFmtId="0" fontId="72" fillId="0" borderId="0" xfId="0" applyFont="1" applyAlignment="1">
      <alignment wrapText="1"/>
    </xf>
    <xf numFmtId="0" fontId="73" fillId="0" borderId="0" xfId="0" applyFont="1">
      <alignment vertical="center"/>
    </xf>
    <xf numFmtId="0" fontId="74" fillId="0" borderId="0" xfId="0" applyFont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13" fillId="6" borderId="194" xfId="0" applyFont="1" applyFill="1" applyBorder="1" applyAlignment="1">
      <alignment horizontal="center" vertical="center"/>
    </xf>
    <xf numFmtId="0" fontId="13" fillId="6" borderId="195" xfId="0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178" fontId="59" fillId="0" borderId="99" xfId="3" applyNumberFormat="1" applyFont="1" applyFill="1" applyBorder="1" applyAlignment="1" applyProtection="1">
      <alignment horizontal="right" vertical="center"/>
      <protection locked="0"/>
    </xf>
    <xf numFmtId="178" fontId="59" fillId="0" borderId="64" xfId="3" applyNumberFormat="1" applyFont="1" applyFill="1" applyBorder="1" applyAlignment="1" applyProtection="1">
      <alignment horizontal="right" vertical="center"/>
      <protection locked="0"/>
    </xf>
    <xf numFmtId="178" fontId="42" fillId="3" borderId="69" xfId="3" applyNumberFormat="1" applyFont="1" applyFill="1" applyBorder="1" applyAlignment="1" applyProtection="1">
      <alignment horizontal="right" vertical="center"/>
    </xf>
    <xf numFmtId="178" fontId="42" fillId="0" borderId="64" xfId="3" applyNumberFormat="1" applyFont="1" applyFill="1" applyBorder="1" applyAlignment="1" applyProtection="1">
      <alignment horizontal="right" vertical="center"/>
    </xf>
    <xf numFmtId="178" fontId="47" fillId="0" borderId="69" xfId="3" applyNumberFormat="1" applyFont="1" applyFill="1" applyBorder="1" applyAlignment="1" applyProtection="1">
      <alignment horizontal="right" vertical="center"/>
    </xf>
    <xf numFmtId="178" fontId="59" fillId="3" borderId="64" xfId="7" applyNumberFormat="1" applyFont="1" applyFill="1" applyBorder="1" applyAlignment="1" applyProtection="1">
      <alignment horizontal="center" vertical="center"/>
      <protection locked="0"/>
    </xf>
    <xf numFmtId="178" fontId="35" fillId="3" borderId="23" xfId="7" applyNumberFormat="1" applyFont="1" applyFill="1" applyBorder="1" applyAlignment="1" applyProtection="1">
      <alignment horizontal="center" vertical="center"/>
      <protection locked="0"/>
    </xf>
    <xf numFmtId="178" fontId="35" fillId="3" borderId="155" xfId="7" applyNumberFormat="1" applyFont="1" applyFill="1" applyBorder="1" applyAlignment="1" applyProtection="1">
      <alignment horizontal="center" vertical="center"/>
      <protection locked="0"/>
    </xf>
    <xf numFmtId="178" fontId="0" fillId="0" borderId="0" xfId="0" applyNumberFormat="1">
      <alignment vertical="center"/>
    </xf>
    <xf numFmtId="178" fontId="59" fillId="0" borderId="64" xfId="7" applyNumberFormat="1" applyFont="1" applyFill="1" applyBorder="1" applyAlignment="1" applyProtection="1">
      <alignment horizontal="center" vertical="center"/>
    </xf>
    <xf numFmtId="178" fontId="35" fillId="0" borderId="23" xfId="7" applyNumberFormat="1" applyFont="1" applyFill="1" applyBorder="1" applyAlignment="1" applyProtection="1">
      <alignment horizontal="center" vertical="center"/>
    </xf>
    <xf numFmtId="178" fontId="35" fillId="0" borderId="155" xfId="7" applyNumberFormat="1" applyFont="1" applyFill="1" applyBorder="1" applyAlignment="1" applyProtection="1">
      <alignment horizontal="center" vertical="center"/>
    </xf>
    <xf numFmtId="178" fontId="61" fillId="0" borderId="64" xfId="7" applyNumberFormat="1" applyFont="1" applyFill="1" applyBorder="1" applyAlignment="1" applyProtection="1">
      <alignment horizontal="center" vertical="center"/>
    </xf>
    <xf numFmtId="178" fontId="47" fillId="0" borderId="64" xfId="7" applyNumberFormat="1" applyFont="1" applyFill="1" applyBorder="1" applyAlignment="1" applyProtection="1">
      <alignment horizontal="center" vertical="center"/>
    </xf>
    <xf numFmtId="49" fontId="48" fillId="5" borderId="187" xfId="2" applyNumberFormat="1" applyFont="1" applyFill="1" applyBorder="1" applyAlignment="1">
      <alignment horizontal="center" vertical="center" wrapText="1"/>
    </xf>
    <xf numFmtId="49" fontId="48" fillId="5" borderId="188" xfId="2" applyNumberFormat="1" applyFont="1" applyFill="1" applyBorder="1" applyAlignment="1">
      <alignment horizontal="center" vertical="center"/>
    </xf>
    <xf numFmtId="49" fontId="17" fillId="0" borderId="63" xfId="2" applyNumberFormat="1" applyFont="1" applyBorder="1" applyAlignment="1">
      <alignment horizontal="center" vertical="center"/>
    </xf>
    <xf numFmtId="49" fontId="17" fillId="0" borderId="49" xfId="2" applyNumberFormat="1" applyFont="1" applyBorder="1" applyAlignment="1">
      <alignment horizontal="center" vertical="center"/>
    </xf>
    <xf numFmtId="49" fontId="17" fillId="0" borderId="63" xfId="2" applyNumberFormat="1" applyFont="1" applyBorder="1" applyAlignment="1">
      <alignment horizontal="center" vertical="center" wrapText="1"/>
    </xf>
    <xf numFmtId="49" fontId="17" fillId="0" borderId="47" xfId="2" applyNumberFormat="1" applyFont="1" applyBorder="1" applyAlignment="1">
      <alignment horizontal="center" vertical="center" wrapText="1"/>
    </xf>
    <xf numFmtId="49" fontId="17" fillId="0" borderId="49" xfId="2" applyNumberFormat="1" applyFont="1" applyBorder="1" applyAlignment="1">
      <alignment horizontal="center" vertical="center" wrapText="1"/>
    </xf>
    <xf numFmtId="49" fontId="71" fillId="0" borderId="0" xfId="2" applyNumberFormat="1" applyFont="1" applyAlignment="1">
      <alignment horizontal="center" vertical="center"/>
    </xf>
    <xf numFmtId="49" fontId="33" fillId="2" borderId="190" xfId="2" applyNumberFormat="1" applyFont="1" applyFill="1" applyBorder="1" applyAlignment="1">
      <alignment horizontal="distributed" vertical="center" indent="7"/>
    </xf>
    <xf numFmtId="49" fontId="17" fillId="0" borderId="187" xfId="2" applyNumberFormat="1" applyFont="1" applyBorder="1" applyAlignment="1">
      <alignment horizontal="center" vertical="center"/>
    </xf>
    <xf numFmtId="49" fontId="17" fillId="0" borderId="192" xfId="2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60" xfId="0" applyFont="1" applyBorder="1" applyAlignment="1" applyProtection="1">
      <alignment horizontal="center" vertical="center"/>
      <protection locked="0"/>
    </xf>
    <xf numFmtId="0" fontId="4" fillId="0" borderId="161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129" xfId="0" applyFont="1" applyBorder="1" applyAlignment="1" applyProtection="1">
      <alignment horizontal="center" vertical="center"/>
      <protection locked="0"/>
    </xf>
    <xf numFmtId="0" fontId="4" fillId="0" borderId="130" xfId="0" applyFont="1" applyBorder="1" applyAlignment="1" applyProtection="1">
      <alignment horizontal="center" vertical="center"/>
      <protection locked="0"/>
    </xf>
    <xf numFmtId="0" fontId="4" fillId="0" borderId="131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51" fillId="0" borderId="0" xfId="0" applyFont="1" applyBorder="1" applyAlignment="1">
      <alignment horizontal="center" vertical="center"/>
    </xf>
    <xf numFmtId="0" fontId="51" fillId="0" borderId="0" xfId="0" quotePrefix="1" applyFont="1" applyBorder="1" applyAlignment="1">
      <alignment horizontal="center"/>
    </xf>
    <xf numFmtId="179" fontId="51" fillId="0" borderId="0" xfId="0" quotePrefix="1" applyNumberFormat="1" applyFont="1" applyBorder="1" applyAlignment="1" applyProtection="1">
      <alignment horizontal="center" vertical="top" shrinkToFit="1"/>
      <protection locked="0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69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52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112" xfId="0" applyFont="1" applyBorder="1" applyAlignment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76" fontId="51" fillId="0" borderId="14" xfId="0" applyNumberFormat="1" applyFont="1" applyBorder="1" applyAlignment="1" applyProtection="1">
      <alignment horizontal="center" vertical="center"/>
      <protection locked="0"/>
    </xf>
    <xf numFmtId="176" fontId="51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1" fillId="0" borderId="26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1" fillId="0" borderId="23" xfId="0" applyFont="1" applyBorder="1" applyAlignment="1" applyProtection="1">
      <alignment horizontal="center" vertical="center"/>
      <protection locked="0"/>
    </xf>
    <xf numFmtId="0" fontId="51" fillId="0" borderId="48" xfId="0" applyFont="1" applyBorder="1" applyAlignment="1" applyProtection="1">
      <alignment horizontal="center" vertical="center"/>
      <protection locked="0"/>
    </xf>
    <xf numFmtId="0" fontId="51" fillId="0" borderId="26" xfId="0" applyFont="1" applyBorder="1" applyAlignment="1" applyProtection="1">
      <alignment horizontal="center" vertical="center"/>
      <protection locked="0"/>
    </xf>
    <xf numFmtId="0" fontId="51" fillId="0" borderId="45" xfId="0" applyFont="1" applyBorder="1" applyAlignment="1" applyProtection="1">
      <alignment horizontal="center" vertical="center"/>
      <protection locked="0"/>
    </xf>
    <xf numFmtId="0" fontId="51" fillId="0" borderId="18" xfId="0" applyFont="1" applyBorder="1" applyAlignment="1" applyProtection="1">
      <alignment horizontal="center" vertical="center"/>
      <protection locked="0"/>
    </xf>
    <xf numFmtId="0" fontId="4" fillId="0" borderId="7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1" fillId="0" borderId="23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51" fillId="0" borderId="18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6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178" fontId="51" fillId="0" borderId="61" xfId="0" applyNumberFormat="1" applyFont="1" applyBorder="1" applyAlignment="1" applyProtection="1">
      <alignment horizontal="center" vertical="center"/>
      <protection locked="0"/>
    </xf>
    <xf numFmtId="0" fontId="51" fillId="0" borderId="61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177" xfId="0" applyFont="1" applyBorder="1" applyAlignment="1" applyProtection="1">
      <alignment horizontal="center" vertical="center"/>
      <protection locked="0"/>
    </xf>
    <xf numFmtId="0" fontId="4" fillId="0" borderId="14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75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51" fillId="0" borderId="75" xfId="0" applyNumberFormat="1" applyFont="1" applyBorder="1" applyAlignment="1" applyProtection="1">
      <alignment horizontal="left" vertical="center" wrapText="1"/>
      <protection locked="0"/>
    </xf>
    <xf numFmtId="0" fontId="51" fillId="0" borderId="30" xfId="0" applyNumberFormat="1" applyFont="1" applyBorder="1" applyAlignment="1" applyProtection="1">
      <alignment horizontal="left" vertical="center" wrapText="1"/>
      <protection locked="0"/>
    </xf>
    <xf numFmtId="0" fontId="51" fillId="0" borderId="31" xfId="0" applyNumberFormat="1" applyFont="1" applyBorder="1" applyAlignment="1" applyProtection="1">
      <alignment horizontal="left" vertical="center" wrapText="1"/>
      <protection locked="0"/>
    </xf>
    <xf numFmtId="0" fontId="51" fillId="0" borderId="19" xfId="0" applyFont="1" applyBorder="1" applyAlignment="1" applyProtection="1">
      <alignment horizontal="center" vertical="center" shrinkToFit="1"/>
      <protection locked="0"/>
    </xf>
    <xf numFmtId="49" fontId="4" fillId="0" borderId="75" xfId="0" applyNumberFormat="1" applyFont="1" applyBorder="1" applyAlignment="1" applyProtection="1">
      <alignment horizontal="left" vertical="center" wrapText="1"/>
      <protection locked="0"/>
    </xf>
    <xf numFmtId="49" fontId="4" fillId="0" borderId="30" xfId="0" applyNumberFormat="1" applyFont="1" applyBorder="1" applyAlignment="1" applyProtection="1">
      <alignment horizontal="left" vertical="center" wrapText="1"/>
      <protection locked="0"/>
    </xf>
    <xf numFmtId="49" fontId="4" fillId="0" borderId="31" xfId="0" applyNumberFormat="1" applyFont="1" applyBorder="1" applyAlignment="1" applyProtection="1">
      <alignment horizontal="left" vertical="center" wrapText="1"/>
      <protection locked="0"/>
    </xf>
    <xf numFmtId="0" fontId="4" fillId="0" borderId="71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109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114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96" xfId="0" applyFont="1" applyFill="1" applyBorder="1" applyAlignment="1">
      <alignment horizontal="left" vertical="center" wrapText="1"/>
    </xf>
    <xf numFmtId="0" fontId="4" fillId="0" borderId="144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51" fillId="0" borderId="50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  <protection locked="0"/>
    </xf>
    <xf numFmtId="0" fontId="51" fillId="0" borderId="52" xfId="0" applyFont="1" applyBorder="1" applyAlignment="1" applyProtection="1">
      <alignment horizontal="center" vertical="center"/>
      <protection locked="0"/>
    </xf>
    <xf numFmtId="0" fontId="51" fillId="0" borderId="91" xfId="0" applyFont="1" applyBorder="1" applyAlignment="1" applyProtection="1">
      <alignment horizontal="center" vertical="center"/>
      <protection locked="0"/>
    </xf>
    <xf numFmtId="0" fontId="51" fillId="0" borderId="35" xfId="0" applyFont="1" applyBorder="1" applyAlignment="1" applyProtection="1">
      <alignment horizontal="center" vertical="center"/>
      <protection locked="0"/>
    </xf>
    <xf numFmtId="0" fontId="51" fillId="0" borderId="83" xfId="0" applyFont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77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76" xfId="0" applyFont="1" applyBorder="1" applyAlignment="1" applyProtection="1">
      <alignment vertical="center"/>
      <protection locked="0"/>
    </xf>
    <xf numFmtId="0" fontId="4" fillId="0" borderId="9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83" xfId="0" applyFont="1" applyBorder="1" applyAlignment="1" applyProtection="1">
      <alignment horizontal="center" vertical="center"/>
      <protection locked="0"/>
    </xf>
    <xf numFmtId="0" fontId="64" fillId="0" borderId="0" xfId="0" applyFont="1" applyAlignment="1" applyProtection="1">
      <alignment horizontal="right" vertical="center" indent="3" shrinkToFit="1"/>
      <protection locked="0"/>
    </xf>
    <xf numFmtId="180" fontId="51" fillId="0" borderId="1" xfId="0" applyNumberFormat="1" applyFont="1" applyBorder="1" applyAlignment="1">
      <alignment horizontal="center" vertical="center"/>
    </xf>
    <xf numFmtId="180" fontId="51" fillId="0" borderId="0" xfId="0" applyNumberFormat="1" applyFont="1" applyBorder="1" applyAlignment="1">
      <alignment horizontal="center" vertical="center"/>
    </xf>
    <xf numFmtId="180" fontId="51" fillId="0" borderId="2" xfId="0" applyNumberFormat="1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49" fontId="4" fillId="0" borderId="98" xfId="0" applyNumberFormat="1" applyFont="1" applyBorder="1" applyAlignment="1">
      <alignment horizontal="left" vertical="center" wrapText="1" indent="1"/>
    </xf>
    <xf numFmtId="49" fontId="4" fillId="0" borderId="98" xfId="0" applyNumberFormat="1" applyFont="1" applyBorder="1" applyAlignment="1">
      <alignment horizontal="left" vertical="center" indent="1"/>
    </xf>
    <xf numFmtId="49" fontId="4" fillId="0" borderId="106" xfId="0" applyNumberFormat="1" applyFont="1" applyBorder="1" applyAlignment="1">
      <alignment horizontal="left" vertical="center" indent="1"/>
    </xf>
    <xf numFmtId="49" fontId="4" fillId="0" borderId="107" xfId="0" applyNumberFormat="1" applyFont="1" applyBorder="1" applyAlignment="1">
      <alignment horizontal="left" vertical="center" indent="1"/>
    </xf>
    <xf numFmtId="49" fontId="4" fillId="0" borderId="108" xfId="0" applyNumberFormat="1" applyFont="1" applyBorder="1" applyAlignment="1">
      <alignment horizontal="left" vertical="center" indent="1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51" fillId="0" borderId="35" xfId="0" applyFont="1" applyBorder="1" applyAlignment="1" applyProtection="1">
      <alignment horizontal="center" vertical="center" shrinkToFit="1"/>
      <protection locked="0"/>
    </xf>
    <xf numFmtId="0" fontId="51" fillId="0" borderId="162" xfId="0" applyFont="1" applyBorder="1" applyAlignment="1" applyProtection="1">
      <alignment horizontal="center" vertical="center"/>
      <protection locked="0"/>
    </xf>
    <xf numFmtId="0" fontId="51" fillId="0" borderId="74" xfId="0" applyFont="1" applyBorder="1" applyAlignment="1" applyProtection="1">
      <alignment horizontal="center" vertical="center"/>
      <protection locked="0"/>
    </xf>
    <xf numFmtId="0" fontId="51" fillId="0" borderId="73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162" xfId="0" applyFont="1" applyBorder="1" applyAlignment="1" applyProtection="1">
      <alignment horizontal="center" vertical="center" wrapText="1"/>
      <protection locked="0"/>
    </xf>
    <xf numFmtId="0" fontId="4" fillId="0" borderId="74" xfId="0" applyFont="1" applyBorder="1" applyAlignment="1" applyProtection="1">
      <alignment horizontal="center" vertical="center" wrapText="1"/>
      <protection locked="0"/>
    </xf>
    <xf numFmtId="0" fontId="4" fillId="0" borderId="73" xfId="0" applyFont="1" applyBorder="1" applyAlignment="1" applyProtection="1">
      <alignment horizontal="center" vertical="center" wrapText="1"/>
      <protection locked="0"/>
    </xf>
    <xf numFmtId="0" fontId="51" fillId="0" borderId="3" xfId="0" applyFont="1" applyBorder="1" applyAlignment="1" applyProtection="1">
      <alignment horizontal="center" vertical="center"/>
      <protection locked="0"/>
    </xf>
    <xf numFmtId="0" fontId="51" fillId="0" borderId="4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71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67" xfId="0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49" fontId="4" fillId="0" borderId="114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96" xfId="0" applyNumberFormat="1" applyFont="1" applyBorder="1" applyAlignment="1" applyProtection="1">
      <alignment horizontal="center" vertical="center" wrapText="1"/>
      <protection locked="0"/>
    </xf>
    <xf numFmtId="49" fontId="4" fillId="0" borderId="101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113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0" fontId="4" fillId="0" borderId="114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NumberFormat="1" applyFont="1" applyBorder="1" applyAlignment="1" applyProtection="1">
      <alignment horizontal="center" vertical="center" wrapText="1"/>
      <protection locked="0"/>
    </xf>
    <xf numFmtId="0" fontId="4" fillId="0" borderId="96" xfId="0" applyNumberFormat="1" applyFont="1" applyBorder="1" applyAlignment="1" applyProtection="1">
      <alignment horizontal="center" vertical="center" wrapText="1"/>
      <protection locked="0"/>
    </xf>
    <xf numFmtId="0" fontId="4" fillId="0" borderId="10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113" xfId="0" applyNumberFormat="1" applyFont="1" applyBorder="1" applyAlignment="1" applyProtection="1">
      <alignment horizontal="center" vertical="center" wrapText="1"/>
      <protection locked="0"/>
    </xf>
    <xf numFmtId="0" fontId="4" fillId="0" borderId="35" xfId="0" applyNumberFormat="1" applyFont="1" applyBorder="1" applyAlignment="1" applyProtection="1">
      <alignment horizontal="center" vertical="center" wrapText="1"/>
      <protection locked="0"/>
    </xf>
    <xf numFmtId="0" fontId="4" fillId="0" borderId="36" xfId="0" applyNumberFormat="1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/>
    </xf>
    <xf numFmtId="0" fontId="4" fillId="0" borderId="14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88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182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vertical="center" wrapText="1"/>
    </xf>
    <xf numFmtId="0" fontId="4" fillId="0" borderId="154" xfId="0" applyFont="1" applyBorder="1" applyAlignment="1">
      <alignment horizontal="center" vertical="center"/>
    </xf>
    <xf numFmtId="0" fontId="4" fillId="0" borderId="159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75" xfId="0" applyNumberFormat="1" applyFont="1" applyBorder="1" applyAlignment="1" applyProtection="1">
      <alignment horizontal="left" vertical="center" wrapText="1"/>
      <protection locked="0"/>
    </xf>
    <xf numFmtId="0" fontId="4" fillId="0" borderId="30" xfId="0" applyNumberFormat="1" applyFont="1" applyBorder="1" applyAlignment="1" applyProtection="1">
      <alignment horizontal="left" vertical="center" wrapText="1"/>
      <protection locked="0"/>
    </xf>
    <xf numFmtId="0" fontId="4" fillId="0" borderId="31" xfId="0" applyNumberFormat="1" applyFont="1" applyBorder="1" applyAlignment="1" applyProtection="1">
      <alignment horizontal="left" vertical="center" wrapText="1"/>
      <protection locked="0"/>
    </xf>
    <xf numFmtId="14" fontId="51" fillId="0" borderId="75" xfId="0" applyNumberFormat="1" applyFont="1" applyBorder="1" applyAlignment="1" applyProtection="1">
      <alignment horizontal="center" vertical="center" wrapText="1"/>
      <protection locked="0"/>
    </xf>
    <xf numFmtId="0" fontId="51" fillId="0" borderId="32" xfId="0" applyNumberFormat="1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26" fontId="51" fillId="0" borderId="93" xfId="0" applyNumberFormat="1" applyFont="1" applyBorder="1" applyAlignment="1" applyProtection="1">
      <alignment horizontal="center" vertical="center" wrapText="1"/>
      <protection locked="0"/>
    </xf>
    <xf numFmtId="26" fontId="51" fillId="0" borderId="14" xfId="0" applyNumberFormat="1" applyFont="1" applyBorder="1" applyAlignment="1" applyProtection="1">
      <alignment horizontal="center" vertical="center" wrapText="1"/>
      <protection locked="0"/>
    </xf>
    <xf numFmtId="26" fontId="51" fillId="0" borderId="67" xfId="0" applyNumberFormat="1" applyFont="1" applyBorder="1" applyAlignment="1" applyProtection="1">
      <alignment horizontal="center" vertical="center" wrapText="1"/>
      <protection locked="0"/>
    </xf>
    <xf numFmtId="0" fontId="51" fillId="0" borderId="75" xfId="0" applyFont="1" applyBorder="1" applyAlignment="1" applyProtection="1">
      <alignment horizontal="center" vertical="center" wrapText="1"/>
      <protection locked="0"/>
    </xf>
    <xf numFmtId="0" fontId="51" fillId="0" borderId="30" xfId="0" applyFont="1" applyBorder="1" applyAlignment="1" applyProtection="1">
      <alignment horizontal="center" vertical="center" wrapText="1"/>
      <protection locked="0"/>
    </xf>
    <xf numFmtId="0" fontId="51" fillId="0" borderId="76" xfId="0" applyFont="1" applyBorder="1" applyAlignment="1" applyProtection="1">
      <alignment horizontal="center" vertical="center" wrapText="1"/>
      <protection locked="0"/>
    </xf>
    <xf numFmtId="0" fontId="5" fillId="0" borderId="95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 wrapText="1"/>
    </xf>
    <xf numFmtId="0" fontId="5" fillId="0" borderId="141" xfId="0" applyFont="1" applyBorder="1" applyAlignment="1">
      <alignment horizontal="center" vertical="center" wrapText="1"/>
    </xf>
    <xf numFmtId="178" fontId="51" fillId="0" borderId="93" xfId="0" applyNumberFormat="1" applyFont="1" applyBorder="1" applyAlignment="1" applyProtection="1">
      <alignment horizontal="right" vertical="center" indent="2"/>
      <protection locked="0"/>
    </xf>
    <xf numFmtId="178" fontId="51" fillId="0" borderId="14" xfId="0" applyNumberFormat="1" applyFont="1" applyBorder="1" applyAlignment="1" applyProtection="1">
      <alignment horizontal="right" vertical="center" indent="2"/>
      <protection locked="0"/>
    </xf>
    <xf numFmtId="178" fontId="51" fillId="0" borderId="67" xfId="0" applyNumberFormat="1" applyFont="1" applyBorder="1" applyAlignment="1" applyProtection="1">
      <alignment horizontal="right" vertical="center" indent="2"/>
      <protection locked="0"/>
    </xf>
    <xf numFmtId="26" fontId="51" fillId="0" borderId="93" xfId="3" applyNumberFormat="1" applyFont="1" applyBorder="1" applyAlignment="1" applyProtection="1">
      <alignment horizontal="right" vertical="center" indent="2"/>
      <protection locked="0"/>
    </xf>
    <xf numFmtId="26" fontId="51" fillId="0" borderId="14" xfId="3" applyNumberFormat="1" applyFont="1" applyBorder="1" applyAlignment="1" applyProtection="1">
      <alignment horizontal="right" vertical="center" indent="2"/>
      <protection locked="0"/>
    </xf>
    <xf numFmtId="26" fontId="51" fillId="0" borderId="67" xfId="3" applyNumberFormat="1" applyFont="1" applyBorder="1" applyAlignment="1" applyProtection="1">
      <alignment horizontal="right" vertical="center" indent="2"/>
      <protection locked="0"/>
    </xf>
    <xf numFmtId="0" fontId="5" fillId="0" borderId="4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26" fontId="51" fillId="0" borderId="23" xfId="0" applyNumberFormat="1" applyFont="1" applyBorder="1" applyAlignment="1" applyProtection="1">
      <alignment horizontal="right" vertical="center" wrapText="1" indent="2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174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162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30" xfId="0" applyFont="1" applyBorder="1" applyAlignment="1" applyProtection="1">
      <alignment horizontal="left" vertical="center" wrapText="1" indent="1"/>
      <protection locked="0"/>
    </xf>
    <xf numFmtId="0" fontId="5" fillId="0" borderId="31" xfId="0" applyFont="1" applyBorder="1" applyAlignment="1" applyProtection="1">
      <alignment horizontal="left" vertical="center" wrapText="1" indent="1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71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5" fillId="0" borderId="10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78" fontId="4" fillId="0" borderId="109" xfId="0" applyNumberFormat="1" applyFont="1" applyBorder="1" applyAlignment="1">
      <alignment horizontal="center" vertical="top" wrapText="1"/>
    </xf>
    <xf numFmtId="178" fontId="4" fillId="0" borderId="39" xfId="0" applyNumberFormat="1" applyFont="1" applyBorder="1" applyAlignment="1">
      <alignment horizontal="center" vertical="top"/>
    </xf>
    <xf numFmtId="26" fontId="52" fillId="0" borderId="23" xfId="3" applyNumberFormat="1" applyFont="1" applyBorder="1" applyAlignment="1">
      <alignment horizontal="right" vertical="center" wrapText="1" indent="2"/>
    </xf>
    <xf numFmtId="0" fontId="5" fillId="0" borderId="162" xfId="0" applyFont="1" applyBorder="1" applyAlignment="1" applyProtection="1">
      <alignment horizontal="center" vertical="center" wrapText="1"/>
      <protection locked="0"/>
    </xf>
    <xf numFmtId="0" fontId="5" fillId="0" borderId="73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>
      <alignment horizontal="left" vertical="center" wrapText="1" indent="10"/>
    </xf>
    <xf numFmtId="0" fontId="5" fillId="0" borderId="28" xfId="0" applyFont="1" applyBorder="1" applyAlignment="1">
      <alignment horizontal="left" vertical="center" indent="10"/>
    </xf>
    <xf numFmtId="0" fontId="5" fillId="0" borderId="34" xfId="0" applyFont="1" applyBorder="1" applyAlignment="1">
      <alignment horizontal="left" vertical="center" indent="10"/>
    </xf>
    <xf numFmtId="0" fontId="5" fillId="0" borderId="35" xfId="0" applyFont="1" applyBorder="1" applyAlignment="1">
      <alignment horizontal="left" vertical="center" indent="10"/>
    </xf>
    <xf numFmtId="178" fontId="52" fillId="0" borderId="23" xfId="0" applyNumberFormat="1" applyFont="1" applyBorder="1" applyAlignment="1">
      <alignment horizontal="right" vertical="center" indent="2"/>
    </xf>
    <xf numFmtId="180" fontId="5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4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96" xfId="0" applyFont="1" applyBorder="1" applyAlignment="1">
      <alignment vertical="center" wrapText="1"/>
    </xf>
    <xf numFmtId="0" fontId="4" fillId="0" borderId="113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98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182" fontId="51" fillId="0" borderId="51" xfId="3" applyNumberFormat="1" applyFont="1" applyBorder="1" applyAlignment="1" applyProtection="1">
      <alignment horizontal="center" vertical="center"/>
      <protection locked="0"/>
    </xf>
    <xf numFmtId="182" fontId="51" fillId="0" borderId="111" xfId="3" applyNumberFormat="1" applyFont="1" applyBorder="1" applyAlignment="1" applyProtection="1">
      <alignment horizontal="center" vertical="center"/>
      <protection locked="0"/>
    </xf>
    <xf numFmtId="182" fontId="51" fillId="0" borderId="0" xfId="3" applyNumberFormat="1" applyFont="1" applyBorder="1" applyAlignment="1" applyProtection="1">
      <alignment horizontal="center" vertical="center"/>
      <protection locked="0"/>
    </xf>
    <xf numFmtId="182" fontId="51" fillId="0" borderId="2" xfId="3" applyNumberFormat="1" applyFont="1" applyBorder="1" applyAlignment="1" applyProtection="1">
      <alignment horizontal="center" vertical="center"/>
      <protection locked="0"/>
    </xf>
    <xf numFmtId="182" fontId="51" fillId="0" borderId="35" xfId="3" applyNumberFormat="1" applyFont="1" applyBorder="1" applyAlignment="1" applyProtection="1">
      <alignment horizontal="center" vertical="center"/>
      <protection locked="0"/>
    </xf>
    <xf numFmtId="182" fontId="51" fillId="0" borderId="36" xfId="3" applyNumberFormat="1" applyFont="1" applyBorder="1" applyAlignment="1" applyProtection="1">
      <alignment horizontal="center" vertical="center"/>
      <protection locked="0"/>
    </xf>
    <xf numFmtId="0" fontId="4" fillId="0" borderId="107" xfId="0" applyFont="1" applyBorder="1" applyAlignment="1">
      <alignment horizontal="left" vertical="center" wrapText="1"/>
    </xf>
    <xf numFmtId="0" fontId="4" fillId="0" borderId="162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wrapText="1"/>
    </xf>
    <xf numFmtId="0" fontId="4" fillId="0" borderId="171" xfId="0" applyFont="1" applyBorder="1" applyAlignment="1">
      <alignment horizontal="left" vertical="center" wrapText="1"/>
    </xf>
    <xf numFmtId="0" fontId="13" fillId="6" borderId="195" xfId="0" applyFont="1" applyFill="1" applyBorder="1" applyAlignment="1">
      <alignment horizontal="center" vertical="center"/>
    </xf>
    <xf numFmtId="0" fontId="13" fillId="6" borderId="199" xfId="0" applyFont="1" applyFill="1" applyBorder="1" applyAlignment="1">
      <alignment horizontal="center" vertical="center"/>
    </xf>
    <xf numFmtId="0" fontId="13" fillId="6" borderId="196" xfId="0" applyFont="1" applyFill="1" applyBorder="1" applyAlignment="1">
      <alignment horizontal="center" vertical="center"/>
    </xf>
    <xf numFmtId="0" fontId="13" fillId="6" borderId="200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" fillId="0" borderId="78" xfId="0" applyFont="1" applyBorder="1" applyAlignment="1">
      <alignment horizontal="center" vertical="center" wrapText="1"/>
    </xf>
    <xf numFmtId="0" fontId="4" fillId="0" borderId="150" xfId="0" applyFont="1" applyBorder="1" applyAlignment="1">
      <alignment horizontal="center" vertical="center" wrapText="1"/>
    </xf>
    <xf numFmtId="0" fontId="4" fillId="0" borderId="153" xfId="0" applyFont="1" applyBorder="1" applyAlignment="1">
      <alignment horizontal="center" vertical="center" wrapText="1"/>
    </xf>
    <xf numFmtId="0" fontId="51" fillId="0" borderId="56" xfId="0" applyFont="1" applyBorder="1" applyAlignment="1" applyProtection="1">
      <alignment horizontal="center" vertical="center" wrapText="1"/>
      <protection locked="0"/>
    </xf>
    <xf numFmtId="0" fontId="51" fillId="0" borderId="44" xfId="0" applyFont="1" applyBorder="1" applyAlignment="1" applyProtection="1">
      <alignment horizontal="center" vertical="center" wrapText="1"/>
      <protection locked="0"/>
    </xf>
    <xf numFmtId="0" fontId="5" fillId="0" borderId="102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4" fillId="0" borderId="75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1" fillId="0" borderId="93" xfId="0" applyFont="1" applyBorder="1" applyAlignment="1" applyProtection="1">
      <alignment horizontal="center" vertical="center" wrapText="1"/>
      <protection locked="0"/>
    </xf>
    <xf numFmtId="0" fontId="51" fillId="0" borderId="67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1" fillId="0" borderId="77" xfId="0" applyFont="1" applyBorder="1" applyAlignment="1" applyProtection="1">
      <alignment horizontal="center" vertical="center"/>
      <protection locked="0"/>
    </xf>
    <xf numFmtId="0" fontId="51" fillId="0" borderId="31" xfId="0" applyFont="1" applyBorder="1" applyAlignment="1" applyProtection="1">
      <alignment horizontal="center" vertical="center"/>
      <protection locked="0"/>
    </xf>
    <xf numFmtId="0" fontId="4" fillId="0" borderId="96" xfId="0" applyFont="1" applyBorder="1" applyAlignment="1">
      <alignment horizontal="center" vertical="center" wrapText="1"/>
    </xf>
    <xf numFmtId="0" fontId="4" fillId="0" borderId="98" xfId="0" applyFont="1" applyBorder="1" applyAlignment="1">
      <alignment vertical="center"/>
    </xf>
    <xf numFmtId="0" fontId="4" fillId="0" borderId="9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3" fillId="6" borderId="194" xfId="0" applyFont="1" applyFill="1" applyBorder="1" applyAlignment="1">
      <alignment horizontal="center" vertical="center"/>
    </xf>
    <xf numFmtId="0" fontId="13" fillId="6" borderId="198" xfId="0" applyFont="1" applyFill="1" applyBorder="1" applyAlignment="1">
      <alignment horizontal="center" vertical="center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113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 wrapText="1"/>
    </xf>
    <xf numFmtId="0" fontId="4" fillId="0" borderId="117" xfId="0" applyFont="1" applyBorder="1" applyAlignment="1">
      <alignment horizontal="center" vertical="center"/>
    </xf>
    <xf numFmtId="0" fontId="4" fillId="0" borderId="14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 wrapText="1"/>
    </xf>
    <xf numFmtId="180" fontId="51" fillId="0" borderId="101" xfId="0" applyNumberFormat="1" applyFont="1" applyBorder="1" applyAlignment="1">
      <alignment horizontal="center" vertical="center"/>
    </xf>
    <xf numFmtId="180" fontId="51" fillId="0" borderId="8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4" fillId="0" borderId="86" xfId="0" applyFont="1" applyBorder="1" applyAlignment="1">
      <alignment wrapText="1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01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4" fillId="0" borderId="38" xfId="0" applyFont="1" applyBorder="1" applyAlignment="1">
      <alignment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5" xfId="0" applyFont="1" applyBorder="1" applyAlignment="1" applyProtection="1">
      <alignment horizontal="center" wrapText="1"/>
      <protection locked="0"/>
    </xf>
    <xf numFmtId="0" fontId="5" fillId="0" borderId="113" xfId="0" applyFont="1" applyBorder="1" applyAlignment="1">
      <alignment horizontal="right" wrapText="1"/>
    </xf>
    <xf numFmtId="0" fontId="5" fillId="0" borderId="35" xfId="0" applyFont="1" applyBorder="1" applyAlignment="1">
      <alignment horizontal="right" wrapText="1"/>
    </xf>
    <xf numFmtId="178" fontId="4" fillId="0" borderId="146" xfId="0" applyNumberFormat="1" applyFont="1" applyBorder="1" applyAlignment="1" applyProtection="1">
      <alignment horizontal="center" vertical="center"/>
      <protection locked="0"/>
    </xf>
    <xf numFmtId="178" fontId="4" fillId="0" borderId="23" xfId="0" applyNumberFormat="1" applyFont="1" applyBorder="1" applyAlignment="1" applyProtection="1">
      <alignment horizontal="center" vertical="center"/>
      <protection locked="0"/>
    </xf>
    <xf numFmtId="178" fontId="4" fillId="0" borderId="147" xfId="0" applyNumberFormat="1" applyFont="1" applyBorder="1" applyAlignment="1" applyProtection="1">
      <alignment horizontal="center" vertical="center"/>
      <protection locked="0"/>
    </xf>
    <xf numFmtId="178" fontId="4" fillId="0" borderId="118" xfId="0" applyNumberFormat="1" applyFont="1" applyBorder="1" applyAlignment="1" applyProtection="1">
      <alignment horizontal="center" vertical="center"/>
      <protection locked="0"/>
    </xf>
    <xf numFmtId="178" fontId="4" fillId="0" borderId="119" xfId="0" applyNumberFormat="1" applyFont="1" applyBorder="1" applyAlignment="1" applyProtection="1">
      <alignment horizontal="center" vertical="center"/>
      <protection locked="0"/>
    </xf>
    <xf numFmtId="178" fontId="4" fillId="0" borderId="148" xfId="0" applyNumberFormat="1" applyFont="1" applyBorder="1" applyAlignment="1" applyProtection="1">
      <alignment horizontal="center" vertical="center"/>
      <protection locked="0"/>
    </xf>
    <xf numFmtId="178" fontId="5" fillId="0" borderId="23" xfId="0" applyNumberFormat="1" applyFont="1" applyBorder="1" applyAlignment="1" applyProtection="1">
      <alignment horizontal="center" vertical="center"/>
      <protection locked="0"/>
    </xf>
    <xf numFmtId="178" fontId="5" fillId="0" borderId="93" xfId="0" applyNumberFormat="1" applyFont="1" applyBorder="1" applyAlignment="1" applyProtection="1">
      <alignment horizontal="center" vertical="center"/>
      <protection locked="0"/>
    </xf>
    <xf numFmtId="178" fontId="5" fillId="0" borderId="26" xfId="0" applyNumberFormat="1" applyFont="1" applyBorder="1" applyAlignment="1" applyProtection="1">
      <alignment horizontal="center" vertical="center"/>
      <protection locked="0"/>
    </xf>
    <xf numFmtId="178" fontId="5" fillId="0" borderId="56" xfId="0" applyNumberFormat="1" applyFont="1" applyBorder="1" applyAlignment="1" applyProtection="1">
      <alignment horizontal="center" vertical="center"/>
      <protection locked="0"/>
    </xf>
    <xf numFmtId="178" fontId="5" fillId="0" borderId="22" xfId="0" applyNumberFormat="1" applyFont="1" applyBorder="1" applyAlignment="1">
      <alignment horizontal="center" vertical="center" wrapText="1"/>
    </xf>
    <xf numFmtId="178" fontId="5" fillId="0" borderId="23" xfId="0" applyNumberFormat="1" applyFont="1" applyBorder="1" applyAlignment="1">
      <alignment horizontal="center" vertical="center" wrapText="1"/>
    </xf>
    <xf numFmtId="178" fontId="5" fillId="0" borderId="25" xfId="0" applyNumberFormat="1" applyFont="1" applyBorder="1" applyAlignment="1">
      <alignment horizontal="center" vertical="center" wrapText="1"/>
    </xf>
    <xf numFmtId="178" fontId="5" fillId="0" borderId="26" xfId="0" applyNumberFormat="1" applyFont="1" applyBorder="1" applyAlignment="1">
      <alignment horizontal="center" vertical="center" wrapText="1"/>
    </xf>
    <xf numFmtId="0" fontId="5" fillId="0" borderId="71" xfId="0" applyFont="1" applyBorder="1" applyAlignment="1">
      <alignment horizontal="left" vertical="center" wrapText="1" indent="1"/>
    </xf>
    <xf numFmtId="0" fontId="5" fillId="0" borderId="41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67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wrapText="1" indent="1"/>
    </xf>
    <xf numFmtId="0" fontId="5" fillId="0" borderId="18" xfId="0" applyFont="1" applyBorder="1" applyAlignment="1">
      <alignment horizontal="left" vertical="center" indent="1"/>
    </xf>
    <xf numFmtId="0" fontId="5" fillId="0" borderId="44" xfId="0" applyFont="1" applyBorder="1" applyAlignment="1">
      <alignment horizontal="left" vertical="center" indent="1"/>
    </xf>
    <xf numFmtId="0" fontId="5" fillId="0" borderId="0" xfId="0" applyFont="1" applyAlignment="1"/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center" vertical="center"/>
    </xf>
    <xf numFmtId="0" fontId="4" fillId="0" borderId="24" xfId="0" applyFont="1" applyBorder="1" applyProtection="1">
      <alignment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178" fontId="5" fillId="0" borderId="50" xfId="0" applyNumberFormat="1" applyFont="1" applyBorder="1" applyAlignment="1">
      <alignment horizontal="center" vertical="center"/>
    </xf>
    <xf numFmtId="178" fontId="5" fillId="0" borderId="52" xfId="0" applyNumberFormat="1" applyFont="1" applyBorder="1" applyAlignment="1">
      <alignment horizontal="center" vertical="center"/>
    </xf>
    <xf numFmtId="178" fontId="5" fillId="0" borderId="91" xfId="0" applyNumberFormat="1" applyFont="1" applyBorder="1" applyAlignment="1">
      <alignment horizontal="center" vertical="center"/>
    </xf>
    <xf numFmtId="178" fontId="5" fillId="0" borderId="83" xfId="0" applyNumberFormat="1" applyFont="1" applyBorder="1" applyAlignment="1">
      <alignment horizontal="center" vertical="center"/>
    </xf>
    <xf numFmtId="0" fontId="4" fillId="0" borderId="9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133" xfId="0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5" fillId="0" borderId="9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133" xfId="0" applyFont="1" applyBorder="1" applyAlignment="1" applyProtection="1">
      <alignment horizontal="left" vertical="center"/>
      <protection locked="0"/>
    </xf>
    <xf numFmtId="0" fontId="4" fillId="0" borderId="89" xfId="0" applyFont="1" applyBorder="1" applyAlignment="1" applyProtection="1">
      <alignment horizontal="left" vertical="center"/>
      <protection locked="0"/>
    </xf>
    <xf numFmtId="0" fontId="4" fillId="0" borderId="94" xfId="0" applyFont="1" applyBorder="1" applyAlignment="1" applyProtection="1">
      <alignment horizontal="left" vertical="center"/>
      <protection locked="0"/>
    </xf>
    <xf numFmtId="0" fontId="4" fillId="0" borderId="105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4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14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178" fontId="5" fillId="0" borderId="2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5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38" xfId="0" applyFont="1" applyBorder="1" applyAlignment="1">
      <alignment horizontal="left" vertical="center"/>
    </xf>
    <xf numFmtId="0" fontId="5" fillId="0" borderId="122" xfId="0" applyFont="1" applyBorder="1" applyAlignment="1">
      <alignment horizontal="center" vertical="center" wrapText="1"/>
    </xf>
    <xf numFmtId="0" fontId="5" fillId="0" borderId="124" xfId="0" applyFont="1" applyBorder="1" applyAlignment="1">
      <alignment horizontal="center" vertical="center" wrapText="1"/>
    </xf>
    <xf numFmtId="178" fontId="5" fillId="0" borderId="64" xfId="0" applyNumberFormat="1" applyFont="1" applyBorder="1" applyAlignment="1" applyProtection="1">
      <alignment horizontal="center" vertical="center"/>
      <protection locked="0"/>
    </xf>
    <xf numFmtId="0" fontId="4" fillId="0" borderId="122" xfId="0" applyFont="1" applyBorder="1" applyAlignment="1">
      <alignment horizontal="center" vertical="center" wrapText="1"/>
    </xf>
    <xf numFmtId="0" fontId="4" fillId="0" borderId="123" xfId="0" applyFont="1" applyBorder="1" applyAlignment="1">
      <alignment horizontal="center" vertical="center" wrapText="1"/>
    </xf>
    <xf numFmtId="0" fontId="4" fillId="0" borderId="139" xfId="0" applyFont="1" applyBorder="1" applyAlignment="1">
      <alignment horizontal="center" vertical="center" wrapText="1"/>
    </xf>
    <xf numFmtId="0" fontId="5" fillId="0" borderId="123" xfId="0" applyFont="1" applyBorder="1" applyAlignment="1">
      <alignment horizontal="center" vertical="center" wrapText="1"/>
    </xf>
    <xf numFmtId="0" fontId="4" fillId="0" borderId="134" xfId="0" applyFont="1" applyBorder="1" applyAlignment="1" applyProtection="1">
      <alignment horizontal="left" vertical="center"/>
      <protection locked="0"/>
    </xf>
    <xf numFmtId="0" fontId="4" fillId="0" borderId="135" xfId="0" applyFont="1" applyBorder="1" applyAlignment="1" applyProtection="1">
      <alignment horizontal="left" vertical="center"/>
      <protection locked="0"/>
    </xf>
    <xf numFmtId="0" fontId="4" fillId="0" borderId="136" xfId="0" applyFont="1" applyBorder="1" applyAlignment="1" applyProtection="1">
      <alignment horizontal="left" vertical="center"/>
      <protection locked="0"/>
    </xf>
    <xf numFmtId="0" fontId="5" fillId="0" borderId="134" xfId="0" applyFont="1" applyBorder="1" applyAlignment="1" applyProtection="1">
      <alignment horizontal="center" vertical="center"/>
      <protection locked="0"/>
    </xf>
    <xf numFmtId="0" fontId="5" fillId="0" borderId="135" xfId="0" applyFont="1" applyBorder="1" applyAlignment="1" applyProtection="1">
      <alignment horizontal="center" vertical="center"/>
      <protection locked="0"/>
    </xf>
    <xf numFmtId="0" fontId="5" fillId="0" borderId="137" xfId="0" applyFont="1" applyBorder="1" applyAlignment="1" applyProtection="1">
      <alignment horizontal="center" vertical="center"/>
      <protection locked="0"/>
    </xf>
    <xf numFmtId="0" fontId="5" fillId="0" borderId="119" xfId="0" applyFont="1" applyBorder="1" applyAlignment="1">
      <alignment horizontal="center" vertical="center"/>
    </xf>
    <xf numFmtId="0" fontId="5" fillId="0" borderId="9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67" xfId="0" applyFont="1" applyBorder="1" applyAlignment="1" applyProtection="1">
      <alignment horizontal="center" vertical="center"/>
    </xf>
    <xf numFmtId="0" fontId="5" fillId="0" borderId="134" xfId="0" applyFont="1" applyBorder="1" applyAlignment="1" applyProtection="1">
      <alignment horizontal="center" vertical="center"/>
    </xf>
    <xf numFmtId="0" fontId="5" fillId="0" borderId="135" xfId="0" applyFont="1" applyBorder="1" applyAlignment="1" applyProtection="1">
      <alignment horizontal="center" vertical="center"/>
    </xf>
    <xf numFmtId="0" fontId="5" fillId="0" borderId="137" xfId="0" applyFont="1" applyBorder="1" applyAlignment="1" applyProtection="1">
      <alignment horizontal="center" vertical="center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4" fillId="0" borderId="126" xfId="0" applyFont="1" applyBorder="1" applyProtection="1">
      <alignment vertical="center"/>
      <protection locked="0"/>
    </xf>
    <xf numFmtId="0" fontId="4" fillId="0" borderId="127" xfId="0" applyFont="1" applyBorder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66" fillId="0" borderId="0" xfId="0" applyFont="1" applyAlignment="1">
      <alignment vertical="center"/>
    </xf>
    <xf numFmtId="0" fontId="68" fillId="0" borderId="0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top" shrinkToFit="1"/>
    </xf>
    <xf numFmtId="0" fontId="5" fillId="0" borderId="79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 wrapText="1"/>
    </xf>
    <xf numFmtId="0" fontId="5" fillId="0" borderId="129" xfId="0" applyFont="1" applyBorder="1" applyAlignment="1">
      <alignment horizontal="center" vertical="center" wrapText="1"/>
    </xf>
    <xf numFmtId="0" fontId="5" fillId="0" borderId="130" xfId="0" applyFont="1" applyBorder="1" applyAlignment="1">
      <alignment horizontal="center" vertical="center" wrapText="1"/>
    </xf>
    <xf numFmtId="0" fontId="5" fillId="0" borderId="13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 wrapText="1"/>
    </xf>
    <xf numFmtId="0" fontId="4" fillId="0" borderId="130" xfId="0" applyFont="1" applyBorder="1" applyAlignment="1">
      <alignment horizontal="center" vertical="center" wrapText="1"/>
    </xf>
    <xf numFmtId="0" fontId="4" fillId="0" borderId="132" xfId="0" applyFont="1" applyBorder="1" applyAlignment="1">
      <alignment horizontal="center" vertical="center" wrapText="1"/>
    </xf>
    <xf numFmtId="0" fontId="4" fillId="0" borderId="89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176" fontId="51" fillId="0" borderId="75" xfId="0" applyNumberFormat="1" applyFont="1" applyBorder="1" applyAlignment="1" applyProtection="1">
      <alignment horizontal="center" vertical="center"/>
      <protection locked="0"/>
    </xf>
    <xf numFmtId="176" fontId="51" fillId="0" borderId="30" xfId="0" applyNumberFormat="1" applyFont="1" applyBorder="1" applyAlignment="1" applyProtection="1">
      <alignment horizontal="center" vertical="center"/>
      <protection locked="0"/>
    </xf>
    <xf numFmtId="176" fontId="51" fillId="0" borderId="28" xfId="0" applyNumberFormat="1" applyFont="1" applyBorder="1" applyAlignment="1" applyProtection="1">
      <alignment horizontal="center" vertical="center"/>
      <protection locked="0"/>
    </xf>
    <xf numFmtId="176" fontId="5" fillId="0" borderId="77" xfId="0" applyNumberFormat="1" applyFont="1" applyBorder="1" applyAlignment="1" applyProtection="1">
      <alignment horizontal="center" vertical="center"/>
      <protection locked="0"/>
    </xf>
    <xf numFmtId="176" fontId="5" fillId="0" borderId="30" xfId="0" applyNumberFormat="1" applyFont="1" applyBorder="1" applyAlignment="1" applyProtection="1">
      <alignment horizontal="center" vertical="center"/>
      <protection locked="0"/>
    </xf>
    <xf numFmtId="176" fontId="5" fillId="0" borderId="32" xfId="0" applyNumberFormat="1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left" vertical="top" wrapText="1" indent="1"/>
      <protection locked="0"/>
    </xf>
    <xf numFmtId="0" fontId="4" fillId="0" borderId="37" xfId="0" applyFont="1" applyBorder="1" applyAlignment="1" applyProtection="1">
      <alignment horizontal="left" vertical="top" wrapText="1" indent="1"/>
      <protection locked="0"/>
    </xf>
    <xf numFmtId="0" fontId="4" fillId="0" borderId="0" xfId="0" applyFont="1" applyBorder="1" applyAlignment="1" applyProtection="1">
      <alignment horizontal="left" vertical="top" wrapText="1" indent="1"/>
      <protection locked="0"/>
    </xf>
    <xf numFmtId="0" fontId="4" fillId="0" borderId="86" xfId="0" applyFont="1" applyBorder="1" applyAlignment="1" applyProtection="1">
      <alignment horizontal="left" vertical="top" wrapText="1" indent="1"/>
      <protection locked="0"/>
    </xf>
    <xf numFmtId="0" fontId="5" fillId="0" borderId="101" xfId="0" applyFont="1" applyBorder="1" applyAlignment="1">
      <alignment horizontal="center" vertical="center" wrapText="1"/>
    </xf>
    <xf numFmtId="0" fontId="4" fillId="0" borderId="120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51" fillId="0" borderId="114" xfId="0" applyFont="1" applyBorder="1" applyAlignment="1" applyProtection="1">
      <alignment horizontal="center" vertical="center"/>
      <protection locked="0"/>
    </xf>
    <xf numFmtId="0" fontId="51" fillId="0" borderId="28" xfId="0" applyFont="1" applyBorder="1" applyAlignment="1" applyProtection="1">
      <alignment horizontal="center" vertical="center"/>
      <protection locked="0"/>
    </xf>
    <xf numFmtId="0" fontId="51" fillId="0" borderId="37" xfId="0" applyFont="1" applyBorder="1" applyAlignment="1" applyProtection="1">
      <alignment horizontal="center" vertical="center"/>
      <protection locked="0"/>
    </xf>
    <xf numFmtId="0" fontId="51" fillId="0" borderId="113" xfId="0" applyFont="1" applyBorder="1" applyAlignment="1" applyProtection="1">
      <alignment horizontal="center" vertical="center"/>
      <protection locked="0"/>
    </xf>
    <xf numFmtId="0" fontId="51" fillId="0" borderId="38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26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38" xfId="0" applyFont="1" applyBorder="1" applyAlignment="1" applyProtection="1">
      <alignment horizontal="center" vertical="center" wrapText="1"/>
      <protection locked="0"/>
    </xf>
    <xf numFmtId="0" fontId="4" fillId="0" borderId="10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144" xfId="0" applyFont="1" applyBorder="1" applyAlignment="1" applyProtection="1">
      <alignment horizontal="center" vertical="center" wrapText="1"/>
      <protection locked="0"/>
    </xf>
    <xf numFmtId="0" fontId="51" fillId="0" borderId="24" xfId="0" applyFont="1" applyBorder="1" applyAlignment="1" applyProtection="1">
      <alignment horizontal="center" vertical="center" wrapText="1"/>
      <protection locked="0"/>
    </xf>
    <xf numFmtId="0" fontId="51" fillId="0" borderId="27" xfId="0" applyFont="1" applyBorder="1" applyAlignment="1" applyProtection="1">
      <alignment horizontal="center" vertical="center" wrapText="1"/>
      <protection locked="0"/>
    </xf>
    <xf numFmtId="0" fontId="5" fillId="0" borderId="75" xfId="0" applyFont="1" applyBorder="1" applyAlignment="1">
      <alignment horizontal="center" vertical="center" wrapText="1"/>
    </xf>
    <xf numFmtId="176" fontId="5" fillId="0" borderId="28" xfId="0" applyNumberFormat="1" applyFont="1" applyBorder="1" applyAlignment="1" applyProtection="1">
      <alignment horizontal="center" vertical="center"/>
      <protection locked="0"/>
    </xf>
    <xf numFmtId="176" fontId="5" fillId="0" borderId="37" xfId="0" applyNumberFormat="1" applyFont="1" applyBorder="1" applyAlignment="1" applyProtection="1">
      <alignment horizontal="center" vertical="center"/>
      <protection locked="0"/>
    </xf>
    <xf numFmtId="41" fontId="5" fillId="0" borderId="75" xfId="3" applyFont="1" applyBorder="1" applyAlignment="1" applyProtection="1">
      <alignment horizontal="center" vertical="center" wrapText="1"/>
      <protection locked="0"/>
    </xf>
    <xf numFmtId="41" fontId="5" fillId="0" borderId="30" xfId="3" applyFont="1" applyBorder="1" applyAlignment="1" applyProtection="1">
      <alignment horizontal="center" vertical="center" wrapText="1"/>
      <protection locked="0"/>
    </xf>
    <xf numFmtId="41" fontId="5" fillId="0" borderId="115" xfId="3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41" fontId="5" fillId="0" borderId="61" xfId="3" applyFont="1" applyBorder="1" applyAlignment="1" applyProtection="1">
      <alignment horizontal="center" vertical="center" wrapText="1"/>
      <protection locked="0"/>
    </xf>
    <xf numFmtId="41" fontId="5" fillId="0" borderId="62" xfId="3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left" vertical="top" wrapText="1" indent="1"/>
      <protection locked="0"/>
    </xf>
    <xf numFmtId="0" fontId="5" fillId="0" borderId="28" xfId="0" applyFont="1" applyBorder="1" applyAlignment="1" applyProtection="1">
      <alignment horizontal="left" vertical="top" indent="1"/>
      <protection locked="0"/>
    </xf>
    <xf numFmtId="0" fontId="5" fillId="0" borderId="37" xfId="0" applyFont="1" applyBorder="1" applyAlignment="1" applyProtection="1">
      <alignment horizontal="left" vertical="top" indent="1"/>
      <protection locked="0"/>
    </xf>
    <xf numFmtId="0" fontId="5" fillId="0" borderId="0" xfId="0" applyFont="1" applyBorder="1" applyAlignment="1" applyProtection="1">
      <alignment horizontal="left" vertical="top" indent="1"/>
      <protection locked="0"/>
    </xf>
    <xf numFmtId="0" fontId="5" fillId="0" borderId="86" xfId="0" applyFont="1" applyBorder="1" applyAlignment="1" applyProtection="1">
      <alignment horizontal="left" vertical="top" indent="1"/>
      <protection locked="0"/>
    </xf>
    <xf numFmtId="0" fontId="5" fillId="0" borderId="35" xfId="0" applyFont="1" applyBorder="1" applyAlignment="1" applyProtection="1">
      <alignment horizontal="left" vertical="top" indent="1"/>
      <protection locked="0"/>
    </xf>
    <xf numFmtId="0" fontId="5" fillId="0" borderId="38" xfId="0" applyFont="1" applyBorder="1" applyAlignment="1" applyProtection="1">
      <alignment horizontal="left" vertical="top" indent="1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51" fillId="0" borderId="114" xfId="0" applyFont="1" applyBorder="1" applyAlignment="1" applyProtection="1">
      <alignment horizontal="center" vertical="center" wrapText="1"/>
      <protection locked="0"/>
    </xf>
    <xf numFmtId="0" fontId="51" fillId="0" borderId="28" xfId="0" applyFont="1" applyBorder="1" applyAlignment="1" applyProtection="1">
      <alignment horizontal="center" vertical="center" wrapText="1"/>
      <protection locked="0"/>
    </xf>
    <xf numFmtId="0" fontId="51" fillId="0" borderId="37" xfId="0" applyFont="1" applyBorder="1" applyAlignment="1" applyProtection="1">
      <alignment horizontal="center" vertical="center" wrapText="1"/>
      <protection locked="0"/>
    </xf>
    <xf numFmtId="0" fontId="51" fillId="0" borderId="113" xfId="0" applyFont="1" applyBorder="1" applyAlignment="1" applyProtection="1">
      <alignment horizontal="center" vertical="center" wrapText="1"/>
      <protection locked="0"/>
    </xf>
    <xf numFmtId="0" fontId="51" fillId="0" borderId="35" xfId="0" applyFont="1" applyBorder="1" applyAlignment="1" applyProtection="1">
      <alignment horizontal="center" vertical="center" wrapText="1"/>
      <protection locked="0"/>
    </xf>
    <xf numFmtId="0" fontId="51" fillId="0" borderId="38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1" fillId="0" borderId="26" xfId="0" applyFont="1" applyBorder="1" applyAlignment="1" applyProtection="1">
      <alignment horizontal="center" vertical="center" shrinkToFit="1"/>
      <protection locked="0"/>
    </xf>
    <xf numFmtId="0" fontId="5" fillId="0" borderId="88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7" fillId="0" borderId="50" xfId="0" applyFont="1" applyBorder="1" applyAlignment="1" applyProtection="1">
      <alignment vertical="center" wrapText="1"/>
      <protection locked="0"/>
    </xf>
    <xf numFmtId="0" fontId="7" fillId="0" borderId="51" xfId="0" applyFont="1" applyBorder="1" applyAlignment="1" applyProtection="1">
      <alignment vertical="center" wrapText="1"/>
      <protection locked="0"/>
    </xf>
    <xf numFmtId="0" fontId="7" fillId="0" borderId="52" xfId="0" applyFont="1" applyBorder="1" applyAlignment="1" applyProtection="1">
      <alignment vertical="center" wrapText="1"/>
      <protection locked="0"/>
    </xf>
    <xf numFmtId="0" fontId="7" fillId="0" borderId="91" xfId="0" applyFont="1" applyBorder="1" applyAlignment="1" applyProtection="1">
      <alignment vertical="center" wrapText="1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7" fillId="0" borderId="83" xfId="0" applyFont="1" applyBorder="1" applyAlignment="1" applyProtection="1">
      <alignment vertical="center" wrapText="1"/>
      <protection locked="0"/>
    </xf>
    <xf numFmtId="0" fontId="7" fillId="0" borderId="142" xfId="0" applyFont="1" applyBorder="1" applyAlignment="1" applyProtection="1">
      <alignment vertical="center" wrapText="1"/>
      <protection locked="0"/>
    </xf>
    <xf numFmtId="0" fontId="7" fillId="0" borderId="113" xfId="0" applyFont="1" applyBorder="1" applyAlignment="1" applyProtection="1">
      <alignment vertical="center" wrapText="1"/>
      <protection locked="0"/>
    </xf>
    <xf numFmtId="0" fontId="51" fillId="0" borderId="0" xfId="0" applyFont="1" applyBorder="1" applyAlignment="1" applyProtection="1">
      <alignment horizontal="center" vertical="center"/>
      <protection locked="0"/>
    </xf>
    <xf numFmtId="0" fontId="51" fillId="0" borderId="86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133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94" xfId="0" applyFont="1" applyBorder="1" applyAlignment="1" applyProtection="1">
      <alignment horizontal="center" vertical="center" wrapText="1"/>
      <protection locked="0"/>
    </xf>
    <xf numFmtId="0" fontId="4" fillId="0" borderId="105" xfId="0" applyFont="1" applyBorder="1" applyAlignment="1" applyProtection="1">
      <alignment horizontal="center" vertical="center" wrapText="1"/>
      <protection locked="0"/>
    </xf>
    <xf numFmtId="0" fontId="5" fillId="0" borderId="142" xfId="0" applyFont="1" applyBorder="1" applyAlignment="1">
      <alignment horizontal="center" vertical="center" wrapText="1"/>
    </xf>
    <xf numFmtId="0" fontId="4" fillId="0" borderId="114" xfId="0" applyFont="1" applyBorder="1" applyAlignment="1">
      <alignment horizontal="center" vertical="center" wrapText="1"/>
    </xf>
    <xf numFmtId="0" fontId="4" fillId="0" borderId="141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178" fontId="2" fillId="0" borderId="42" xfId="0" applyNumberFormat="1" applyFont="1" applyBorder="1" applyAlignment="1">
      <alignment horizontal="center" vertical="center" wrapText="1"/>
    </xf>
    <xf numFmtId="178" fontId="2" fillId="0" borderId="23" xfId="0" applyNumberFormat="1" applyFont="1" applyBorder="1" applyAlignment="1">
      <alignment horizontal="center" vertical="center" wrapText="1"/>
    </xf>
    <xf numFmtId="178" fontId="2" fillId="0" borderId="26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178" fontId="2" fillId="0" borderId="23" xfId="0" applyNumberFormat="1" applyFont="1" applyBorder="1" applyAlignment="1" applyProtection="1">
      <alignment horizontal="center" vertical="center" wrapText="1"/>
      <protection locked="0"/>
    </xf>
    <xf numFmtId="178" fontId="2" fillId="0" borderId="24" xfId="0" applyNumberFormat="1" applyFont="1" applyBorder="1" applyAlignment="1" applyProtection="1">
      <alignment horizontal="center" vertical="center" wrapText="1"/>
      <protection locked="0"/>
    </xf>
    <xf numFmtId="178" fontId="2" fillId="0" borderId="26" xfId="0" applyNumberFormat="1" applyFont="1" applyBorder="1" applyAlignment="1" applyProtection="1">
      <alignment horizontal="center" vertical="center" wrapText="1"/>
      <protection locked="0"/>
    </xf>
    <xf numFmtId="178" fontId="2" fillId="0" borderId="27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78" fontId="4" fillId="0" borderId="50" xfId="0" applyNumberFormat="1" applyFont="1" applyBorder="1" applyAlignment="1" applyProtection="1">
      <alignment horizontal="center" vertical="center" wrapText="1"/>
      <protection locked="0"/>
    </xf>
    <xf numFmtId="178" fontId="4" fillId="0" borderId="52" xfId="0" applyNumberFormat="1" applyFont="1" applyBorder="1" applyAlignment="1" applyProtection="1">
      <alignment horizontal="center" vertical="center" wrapText="1"/>
      <protection locked="0"/>
    </xf>
    <xf numFmtId="178" fontId="4" fillId="0" borderId="91" xfId="0" applyNumberFormat="1" applyFont="1" applyBorder="1" applyAlignment="1" applyProtection="1">
      <alignment horizontal="center" vertical="center" wrapText="1"/>
      <protection locked="0"/>
    </xf>
    <xf numFmtId="178" fontId="4" fillId="0" borderId="83" xfId="0" applyNumberFormat="1" applyFont="1" applyBorder="1" applyAlignment="1" applyProtection="1">
      <alignment horizontal="center" vertical="center" wrapText="1"/>
      <protection locked="0"/>
    </xf>
    <xf numFmtId="178" fontId="5" fillId="0" borderId="142" xfId="0" applyNumberFormat="1" applyFont="1" applyBorder="1" applyAlignment="1" applyProtection="1">
      <alignment horizontal="center" vertical="center" wrapText="1"/>
      <protection locked="0"/>
    </xf>
    <xf numFmtId="178" fontId="5" fillId="0" borderId="51" xfId="0" applyNumberFormat="1" applyFont="1" applyBorder="1" applyAlignment="1" applyProtection="1">
      <alignment horizontal="center" vertical="center" wrapText="1"/>
      <protection locked="0"/>
    </xf>
    <xf numFmtId="178" fontId="5" fillId="0" borderId="52" xfId="0" applyNumberFormat="1" applyFont="1" applyBorder="1" applyAlignment="1" applyProtection="1">
      <alignment horizontal="center" vertical="center" wrapText="1"/>
      <protection locked="0"/>
    </xf>
    <xf numFmtId="178" fontId="5" fillId="0" borderId="113" xfId="0" applyNumberFormat="1" applyFont="1" applyBorder="1" applyAlignment="1" applyProtection="1">
      <alignment horizontal="center" vertical="center" wrapText="1"/>
      <protection locked="0"/>
    </xf>
    <xf numFmtId="178" fontId="5" fillId="0" borderId="35" xfId="0" applyNumberFormat="1" applyFont="1" applyBorder="1" applyAlignment="1" applyProtection="1">
      <alignment horizontal="center" vertical="center" wrapText="1"/>
      <protection locked="0"/>
    </xf>
    <xf numFmtId="178" fontId="5" fillId="0" borderId="83" xfId="0" applyNumberFormat="1" applyFont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>
      <alignment horizontal="center" vertical="center"/>
    </xf>
    <xf numFmtId="178" fontId="5" fillId="0" borderId="50" xfId="0" applyNumberFormat="1" applyFont="1" applyBorder="1" applyAlignment="1">
      <alignment horizontal="center" vertical="center" wrapText="1"/>
    </xf>
    <xf numFmtId="178" fontId="5" fillId="0" borderId="51" xfId="0" applyNumberFormat="1" applyFont="1" applyBorder="1" applyAlignment="1">
      <alignment horizontal="center" vertical="center" wrapText="1"/>
    </xf>
    <xf numFmtId="178" fontId="5" fillId="0" borderId="133" xfId="0" applyNumberFormat="1" applyFont="1" applyBorder="1" applyAlignment="1">
      <alignment horizontal="center" vertical="center" wrapText="1"/>
    </xf>
    <xf numFmtId="178" fontId="5" fillId="0" borderId="91" xfId="0" applyNumberFormat="1" applyFont="1" applyBorder="1" applyAlignment="1">
      <alignment horizontal="center" vertical="center" wrapText="1"/>
    </xf>
    <xf numFmtId="178" fontId="5" fillId="0" borderId="35" xfId="0" applyNumberFormat="1" applyFont="1" applyBorder="1" applyAlignment="1">
      <alignment horizontal="center" vertical="center" wrapText="1"/>
    </xf>
    <xf numFmtId="178" fontId="5" fillId="0" borderId="38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5" fillId="0" borderId="28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6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5" fillId="0" borderId="133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 applyProtection="1">
      <alignment horizontal="center" vertical="center" wrapText="1"/>
      <protection locked="0"/>
    </xf>
    <xf numFmtId="176" fontId="51" fillId="0" borderId="0" xfId="0" applyNumberFormat="1" applyFont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left" vertical="top" indent="1"/>
      <protection locked="0"/>
    </xf>
    <xf numFmtId="0" fontId="4" fillId="0" borderId="37" xfId="0" applyFont="1" applyBorder="1" applyAlignment="1" applyProtection="1">
      <alignment horizontal="left" vertical="top" indent="1"/>
      <protection locked="0"/>
    </xf>
    <xf numFmtId="0" fontId="4" fillId="0" borderId="0" xfId="0" applyFont="1" applyBorder="1" applyAlignment="1" applyProtection="1">
      <alignment horizontal="left" vertical="top" indent="1"/>
      <protection locked="0"/>
    </xf>
    <xf numFmtId="0" fontId="4" fillId="0" borderId="86" xfId="0" applyFont="1" applyBorder="1" applyAlignment="1" applyProtection="1">
      <alignment horizontal="left" vertical="top" indent="1"/>
      <protection locked="0"/>
    </xf>
    <xf numFmtId="0" fontId="4" fillId="0" borderId="35" xfId="0" applyFont="1" applyBorder="1" applyAlignment="1" applyProtection="1">
      <alignment horizontal="left" vertical="top" indent="1"/>
      <protection locked="0"/>
    </xf>
    <xf numFmtId="0" fontId="4" fillId="0" borderId="38" xfId="0" applyFont="1" applyBorder="1" applyAlignment="1" applyProtection="1">
      <alignment horizontal="left" vertical="top" indent="1"/>
      <protection locked="0"/>
    </xf>
    <xf numFmtId="0" fontId="5" fillId="0" borderId="114" xfId="0" applyFont="1" applyBorder="1" applyAlignment="1" applyProtection="1">
      <alignment horizontal="left" vertical="top" wrapText="1" indent="1"/>
      <protection locked="0"/>
    </xf>
    <xf numFmtId="0" fontId="5" fillId="0" borderId="37" xfId="0" applyFont="1" applyBorder="1" applyAlignment="1" applyProtection="1">
      <alignment horizontal="left" vertical="top" wrapText="1" indent="1"/>
      <protection locked="0"/>
    </xf>
    <xf numFmtId="0" fontId="5" fillId="0" borderId="113" xfId="0" applyFont="1" applyBorder="1" applyAlignment="1" applyProtection="1">
      <alignment horizontal="left" vertical="top" wrapText="1" indent="1"/>
      <protection locked="0"/>
    </xf>
    <xf numFmtId="0" fontId="5" fillId="0" borderId="35" xfId="0" applyFont="1" applyBorder="1" applyAlignment="1" applyProtection="1">
      <alignment horizontal="left" vertical="top" wrapText="1" indent="1"/>
      <protection locked="0"/>
    </xf>
    <xf numFmtId="0" fontId="5" fillId="0" borderId="38" xfId="0" applyFont="1" applyBorder="1" applyAlignment="1" applyProtection="1">
      <alignment horizontal="left" vertical="top" wrapText="1" inden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01" xfId="0" applyFont="1" applyBorder="1" applyAlignment="1" applyProtection="1">
      <alignment horizontal="left" vertical="top" wrapText="1" indent="1"/>
      <protection locked="0"/>
    </xf>
    <xf numFmtId="0" fontId="5" fillId="0" borderId="0" xfId="0" applyFont="1" applyBorder="1" applyAlignment="1" applyProtection="1">
      <alignment horizontal="left" vertical="top" wrapText="1" indent="1"/>
      <protection locked="0"/>
    </xf>
    <xf numFmtId="0" fontId="5" fillId="0" borderId="86" xfId="0" applyFont="1" applyBorder="1" applyAlignment="1" applyProtection="1">
      <alignment horizontal="left" vertical="top" wrapText="1" indent="1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3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10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4" fillId="0" borderId="75" xfId="0" applyNumberFormat="1" applyFont="1" applyBorder="1" applyAlignment="1" applyProtection="1">
      <alignment horizontal="center" vertical="center"/>
      <protection locked="0"/>
    </xf>
    <xf numFmtId="176" fontId="4" fillId="0" borderId="30" xfId="0" applyNumberFormat="1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>
      <alignment horizontal="center" vertical="center" wrapText="1"/>
    </xf>
    <xf numFmtId="0" fontId="5" fillId="0" borderId="57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>
      <alignment horizontal="center" vertical="center" wrapText="1"/>
    </xf>
    <xf numFmtId="0" fontId="5" fillId="0" borderId="64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4" fillId="0" borderId="82" xfId="0" applyFont="1" applyBorder="1" applyAlignment="1">
      <alignment horizontal="center" vertical="center" wrapText="1"/>
    </xf>
    <xf numFmtId="0" fontId="5" fillId="0" borderId="114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0" fontId="5" fillId="0" borderId="113" xfId="0" applyFont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vertical="center"/>
      <protection locked="0"/>
    </xf>
    <xf numFmtId="0" fontId="5" fillId="0" borderId="10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/>
    <xf numFmtId="0" fontId="5" fillId="0" borderId="6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5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178" fontId="2" fillId="0" borderId="41" xfId="0" applyNumberFormat="1" applyFont="1" applyBorder="1" applyAlignment="1" applyProtection="1">
      <alignment horizontal="left" vertical="top" wrapText="1" indent="1"/>
      <protection locked="0"/>
    </xf>
    <xf numFmtId="178" fontId="2" fillId="0" borderId="42" xfId="0" applyNumberFormat="1" applyFont="1" applyBorder="1" applyAlignment="1" applyProtection="1">
      <alignment horizontal="left" vertical="top" wrapText="1" indent="1"/>
      <protection locked="0"/>
    </xf>
    <xf numFmtId="178" fontId="2" fillId="0" borderId="68" xfId="0" applyNumberFormat="1" applyFont="1" applyBorder="1" applyAlignment="1" applyProtection="1">
      <alignment horizontal="left" vertical="top" wrapText="1" indent="1"/>
      <protection locked="0"/>
    </xf>
    <xf numFmtId="178" fontId="2" fillId="0" borderId="67" xfId="0" applyNumberFormat="1" applyFont="1" applyBorder="1" applyAlignment="1" applyProtection="1">
      <alignment horizontal="left" vertical="top" wrapText="1" indent="1"/>
      <protection locked="0"/>
    </xf>
    <xf numFmtId="178" fontId="2" fillId="0" borderId="23" xfId="0" applyNumberFormat="1" applyFont="1" applyBorder="1" applyAlignment="1" applyProtection="1">
      <alignment horizontal="left" vertical="top" wrapText="1" indent="1"/>
      <protection locked="0"/>
    </xf>
    <xf numFmtId="178" fontId="2" fillId="0" borderId="24" xfId="0" applyNumberFormat="1" applyFont="1" applyBorder="1" applyAlignment="1" applyProtection="1">
      <alignment horizontal="left" vertical="top" wrapText="1" inden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 wrapText="1"/>
    </xf>
    <xf numFmtId="0" fontId="5" fillId="0" borderId="75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98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109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93" xfId="0" applyFont="1" applyBorder="1" applyAlignment="1" applyProtection="1">
      <alignment horizontal="center" vertical="center" wrapText="1"/>
      <protection locked="0"/>
    </xf>
    <xf numFmtId="0" fontId="5" fillId="0" borderId="67" xfId="0" applyFont="1" applyBorder="1" applyAlignment="1" applyProtection="1">
      <alignment horizontal="center" vertical="center" wrapText="1"/>
      <protection locked="0"/>
    </xf>
    <xf numFmtId="182" fontId="5" fillId="0" borderId="22" xfId="0" applyNumberFormat="1" applyFont="1" applyBorder="1" applyAlignment="1" applyProtection="1">
      <alignment horizontal="center" vertical="center"/>
      <protection locked="0"/>
    </xf>
    <xf numFmtId="182" fontId="5" fillId="0" borderId="23" xfId="0" applyNumberFormat="1" applyFont="1" applyBorder="1" applyAlignment="1" applyProtection="1">
      <alignment horizontal="center" vertical="center"/>
      <protection locked="0"/>
    </xf>
    <xf numFmtId="182" fontId="5" fillId="0" borderId="25" xfId="0" applyNumberFormat="1" applyFont="1" applyBorder="1" applyAlignment="1" applyProtection="1">
      <alignment horizontal="center" vertical="center"/>
      <protection locked="0"/>
    </xf>
    <xf numFmtId="182" fontId="5" fillId="0" borderId="26" xfId="0" applyNumberFormat="1" applyFont="1" applyBorder="1" applyAlignment="1" applyProtection="1">
      <alignment horizontal="center" vertical="center"/>
      <protection locked="0"/>
    </xf>
    <xf numFmtId="177" fontId="51" fillId="0" borderId="67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178" fontId="2" fillId="0" borderId="142" xfId="0" applyNumberFormat="1" applyFont="1" applyBorder="1" applyAlignment="1" applyProtection="1">
      <alignment horizontal="left" vertical="top" wrapText="1" indent="1"/>
      <protection locked="0"/>
    </xf>
    <xf numFmtId="178" fontId="2" fillId="0" borderId="51" xfId="0" applyNumberFormat="1" applyFont="1" applyBorder="1" applyAlignment="1" applyProtection="1">
      <alignment horizontal="left" vertical="top" wrapText="1" indent="1"/>
      <protection locked="0"/>
    </xf>
    <xf numFmtId="178" fontId="2" fillId="0" borderId="133" xfId="0" applyNumberFormat="1" applyFont="1" applyBorder="1" applyAlignment="1" applyProtection="1">
      <alignment horizontal="left" vertical="top" wrapText="1" indent="1"/>
      <protection locked="0"/>
    </xf>
    <xf numFmtId="178" fontId="2" fillId="0" borderId="101" xfId="0" applyNumberFormat="1" applyFont="1" applyBorder="1" applyAlignment="1" applyProtection="1">
      <alignment horizontal="left" vertical="top" wrapText="1" indent="1"/>
      <protection locked="0"/>
    </xf>
    <xf numFmtId="178" fontId="2" fillId="0" borderId="0" xfId="0" applyNumberFormat="1" applyFont="1" applyBorder="1" applyAlignment="1" applyProtection="1">
      <alignment horizontal="left" vertical="top" wrapText="1" indent="1"/>
      <protection locked="0"/>
    </xf>
    <xf numFmtId="178" fontId="2" fillId="0" borderId="86" xfId="0" applyNumberFormat="1" applyFont="1" applyBorder="1" applyAlignment="1" applyProtection="1">
      <alignment horizontal="left" vertical="top" wrapText="1" indent="1"/>
      <protection locked="0"/>
    </xf>
    <xf numFmtId="178" fontId="2" fillId="0" borderId="141" xfId="0" applyNumberFormat="1" applyFont="1" applyBorder="1" applyAlignment="1" applyProtection="1">
      <alignment horizontal="left" vertical="top" wrapText="1" indent="1"/>
      <protection locked="0"/>
    </xf>
    <xf numFmtId="178" fontId="2" fillId="0" borderId="94" xfId="0" applyNumberFormat="1" applyFont="1" applyBorder="1" applyAlignment="1" applyProtection="1">
      <alignment horizontal="left" vertical="top" wrapText="1" indent="1"/>
      <protection locked="0"/>
    </xf>
    <xf numFmtId="178" fontId="2" fillId="0" borderId="105" xfId="0" applyNumberFormat="1" applyFont="1" applyBorder="1" applyAlignment="1" applyProtection="1">
      <alignment horizontal="left" vertical="top" wrapText="1" indent="1"/>
      <protection locked="0"/>
    </xf>
    <xf numFmtId="0" fontId="5" fillId="0" borderId="51" xfId="0" applyFont="1" applyBorder="1" applyAlignment="1">
      <alignment horizontal="center" vertical="center" wrapText="1"/>
    </xf>
    <xf numFmtId="0" fontId="5" fillId="0" borderId="133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wrapText="1"/>
    </xf>
    <xf numFmtId="178" fontId="2" fillId="0" borderId="44" xfId="0" applyNumberFormat="1" applyFont="1" applyBorder="1" applyAlignment="1" applyProtection="1">
      <alignment horizontal="left" vertical="top" wrapText="1" indent="1"/>
      <protection locked="0"/>
    </xf>
    <xf numFmtId="178" fontId="2" fillId="0" borderId="26" xfId="0" applyNumberFormat="1" applyFont="1" applyBorder="1" applyAlignment="1" applyProtection="1">
      <alignment horizontal="left" vertical="top" wrapText="1" indent="1"/>
      <protection locked="0"/>
    </xf>
    <xf numFmtId="178" fontId="2" fillId="0" borderId="27" xfId="0" applyNumberFormat="1" applyFont="1" applyBorder="1" applyAlignment="1" applyProtection="1">
      <alignment horizontal="left" vertical="top" wrapText="1" indent="1"/>
      <protection locked="0"/>
    </xf>
    <xf numFmtId="0" fontId="4" fillId="0" borderId="0" xfId="0" applyFont="1" applyAlignment="1">
      <alignment wrapText="1"/>
    </xf>
    <xf numFmtId="176" fontId="5" fillId="0" borderId="75" xfId="0" applyNumberFormat="1" applyFont="1" applyBorder="1" applyAlignment="1" applyProtection="1">
      <alignment horizontal="right" vertical="center"/>
      <protection locked="0"/>
    </xf>
    <xf numFmtId="176" fontId="5" fillId="0" borderId="30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 applyProtection="1">
      <alignment horizontal="center" vertical="center" wrapText="1"/>
      <protection locked="0"/>
    </xf>
    <xf numFmtId="176" fontId="5" fillId="0" borderId="30" xfId="0" applyNumberFormat="1" applyFont="1" applyBorder="1" applyAlignment="1" applyProtection="1">
      <alignment horizontal="left" vertical="center"/>
      <protection locked="0"/>
    </xf>
    <xf numFmtId="0" fontId="5" fillId="0" borderId="30" xfId="0" applyNumberFormat="1" applyFont="1" applyBorder="1" applyAlignment="1">
      <alignment horizontal="left" vertical="center"/>
    </xf>
    <xf numFmtId="0" fontId="5" fillId="0" borderId="32" xfId="0" applyNumberFormat="1" applyFont="1" applyBorder="1" applyAlignment="1">
      <alignment horizontal="left" vertical="center"/>
    </xf>
    <xf numFmtId="182" fontId="5" fillId="0" borderId="93" xfId="0" applyNumberFormat="1" applyFont="1" applyBorder="1" applyAlignment="1" applyProtection="1">
      <alignment horizontal="center" vertical="center"/>
      <protection locked="0"/>
    </xf>
    <xf numFmtId="181" fontId="5" fillId="0" borderId="23" xfId="0" applyNumberFormat="1" applyFont="1" applyBorder="1" applyAlignment="1">
      <alignment horizontal="center" vertical="center"/>
    </xf>
    <xf numFmtId="181" fontId="5" fillId="0" borderId="26" xfId="0" applyNumberFormat="1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44" xfId="0" applyFont="1" applyBorder="1" applyAlignment="1">
      <alignment horizontal="center" vertical="center"/>
    </xf>
    <xf numFmtId="179" fontId="51" fillId="0" borderId="67" xfId="0" applyNumberFormat="1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left" vertical="center" wrapText="1" indent="1"/>
    </xf>
    <xf numFmtId="0" fontId="5" fillId="0" borderId="51" xfId="0" applyFont="1" applyBorder="1" applyAlignment="1">
      <alignment horizontal="left" vertical="center" wrapText="1" indent="1"/>
    </xf>
    <xf numFmtId="0" fontId="5" fillId="0" borderId="52" xfId="0" applyFont="1" applyBorder="1" applyAlignment="1">
      <alignment horizontal="left" vertical="center" wrapText="1" indent="1"/>
    </xf>
    <xf numFmtId="0" fontId="5" fillId="0" borderId="89" xfId="0" applyFont="1" applyBorder="1" applyAlignment="1">
      <alignment horizontal="left" vertical="center" wrapText="1" indent="1"/>
    </xf>
    <xf numFmtId="0" fontId="5" fillId="0" borderId="94" xfId="0" applyFont="1" applyBorder="1" applyAlignment="1">
      <alignment horizontal="left" vertical="center" wrapText="1" indent="1"/>
    </xf>
    <xf numFmtId="0" fontId="5" fillId="0" borderId="55" xfId="0" applyFont="1" applyBorder="1" applyAlignment="1">
      <alignment horizontal="left" vertical="center" wrapText="1" indent="1"/>
    </xf>
    <xf numFmtId="0" fontId="26" fillId="0" borderId="126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5" fillId="0" borderId="57" xfId="0" applyFont="1" applyBorder="1" applyAlignment="1">
      <alignment horizontal="left" vertical="center" wrapText="1" indent="1"/>
    </xf>
    <xf numFmtId="0" fontId="5" fillId="0" borderId="100" xfId="0" applyFont="1" applyBorder="1" applyAlignment="1">
      <alignment horizontal="left" vertical="center" wrapText="1" indent="1"/>
    </xf>
    <xf numFmtId="0" fontId="4" fillId="0" borderId="126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126" xfId="0" applyFont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5" fillId="0" borderId="10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22" fillId="0" borderId="79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4" fillId="0" borderId="86" xfId="0" applyFont="1" applyBorder="1" applyAlignment="1">
      <alignment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114" xfId="0" applyFont="1" applyBorder="1" applyAlignment="1" applyProtection="1">
      <alignment horizontal="left" vertical="center" wrapText="1" indent="1"/>
      <protection locked="0"/>
    </xf>
    <xf numFmtId="0" fontId="5" fillId="0" borderId="28" xfId="0" applyFont="1" applyBorder="1" applyAlignment="1" applyProtection="1">
      <alignment horizontal="left" vertical="center" wrapText="1" indent="1"/>
      <protection locked="0"/>
    </xf>
    <xf numFmtId="0" fontId="5" fillId="0" borderId="37" xfId="0" applyFont="1" applyBorder="1" applyAlignment="1" applyProtection="1">
      <alignment horizontal="left" vertical="center" wrapText="1" indent="1"/>
      <protection locked="0"/>
    </xf>
    <xf numFmtId="0" fontId="5" fillId="0" borderId="101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Border="1" applyAlignment="1" applyProtection="1">
      <alignment horizontal="left" vertical="center" wrapText="1" indent="1"/>
      <protection locked="0"/>
    </xf>
    <xf numFmtId="0" fontId="5" fillId="0" borderId="86" xfId="0" applyFont="1" applyBorder="1" applyAlignment="1" applyProtection="1">
      <alignment horizontal="left" vertical="center" wrapText="1" indent="1"/>
      <protection locked="0"/>
    </xf>
    <xf numFmtId="0" fontId="5" fillId="0" borderId="113" xfId="0" applyFont="1" applyBorder="1" applyAlignment="1" applyProtection="1">
      <alignment horizontal="left" vertical="center" wrapText="1" indent="1"/>
      <protection locked="0"/>
    </xf>
    <xf numFmtId="0" fontId="5" fillId="0" borderId="35" xfId="0" applyFont="1" applyBorder="1" applyAlignment="1" applyProtection="1">
      <alignment horizontal="left" vertical="center" wrapText="1" indent="1"/>
      <protection locked="0"/>
    </xf>
    <xf numFmtId="0" fontId="5" fillId="0" borderId="38" xfId="0" applyFont="1" applyBorder="1" applyAlignment="1" applyProtection="1">
      <alignment horizontal="left" vertical="center" wrapText="1" indent="1"/>
      <protection locked="0"/>
    </xf>
    <xf numFmtId="182" fontId="51" fillId="0" borderId="50" xfId="0" applyNumberFormat="1" applyFont="1" applyBorder="1" applyAlignment="1" applyProtection="1">
      <alignment horizontal="center" vertical="center"/>
      <protection locked="0"/>
    </xf>
    <xf numFmtId="182" fontId="51" fillId="0" borderId="133" xfId="0" applyNumberFormat="1" applyFont="1" applyBorder="1" applyAlignment="1" applyProtection="1">
      <alignment horizontal="center" vertical="center"/>
      <protection locked="0"/>
    </xf>
    <xf numFmtId="182" fontId="51" fillId="0" borderId="53" xfId="0" applyNumberFormat="1" applyFont="1" applyBorder="1" applyAlignment="1" applyProtection="1">
      <alignment horizontal="center" vertical="center"/>
      <protection locked="0"/>
    </xf>
    <xf numFmtId="182" fontId="51" fillId="0" borderId="86" xfId="0" applyNumberFormat="1" applyFont="1" applyBorder="1" applyAlignment="1" applyProtection="1">
      <alignment horizontal="center" vertical="center"/>
      <protection locked="0"/>
    </xf>
    <xf numFmtId="182" fontId="51" fillId="0" borderId="91" xfId="0" applyNumberFormat="1" applyFont="1" applyBorder="1" applyAlignment="1" applyProtection="1">
      <alignment horizontal="center" vertical="center"/>
      <protection locked="0"/>
    </xf>
    <xf numFmtId="182" fontId="51" fillId="0" borderId="38" xfId="0" applyNumberFormat="1" applyFont="1" applyBorder="1" applyAlignment="1" applyProtection="1">
      <alignment horizontal="center" vertical="center"/>
      <protection locked="0"/>
    </xf>
    <xf numFmtId="180" fontId="51" fillId="0" borderId="114" xfId="0" applyNumberFormat="1" applyFont="1" applyBorder="1" applyAlignment="1" applyProtection="1">
      <alignment horizontal="center" vertical="center"/>
      <protection locked="0"/>
    </xf>
    <xf numFmtId="180" fontId="51" fillId="0" borderId="28" xfId="0" applyNumberFormat="1" applyFont="1" applyBorder="1" applyAlignment="1" applyProtection="1">
      <alignment horizontal="center" vertical="center"/>
      <protection locked="0"/>
    </xf>
    <xf numFmtId="180" fontId="51" fillId="0" borderId="37" xfId="0" applyNumberFormat="1" applyFont="1" applyBorder="1" applyAlignment="1" applyProtection="1">
      <alignment horizontal="center" vertical="center"/>
      <protection locked="0"/>
    </xf>
    <xf numFmtId="0" fontId="5" fillId="0" borderId="42" xfId="0" applyNumberFormat="1" applyFont="1" applyBorder="1" applyAlignment="1" applyProtection="1">
      <alignment horizontal="center" vertical="center" wrapText="1"/>
      <protection locked="0"/>
    </xf>
    <xf numFmtId="0" fontId="5" fillId="0" borderId="42" xfId="0" applyNumberFormat="1" applyFont="1" applyBorder="1" applyAlignment="1" applyProtection="1">
      <alignment horizontal="center" vertical="center"/>
      <protection locked="0"/>
    </xf>
    <xf numFmtId="0" fontId="5" fillId="0" borderId="109" xfId="0" applyNumberFormat="1" applyFont="1" applyBorder="1" applyAlignment="1" applyProtection="1">
      <alignment horizontal="center" vertical="center"/>
      <protection locked="0"/>
    </xf>
    <xf numFmtId="0" fontId="5" fillId="0" borderId="68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 wrapText="1"/>
      <protection locked="0"/>
    </xf>
    <xf numFmtId="49" fontId="5" fillId="0" borderId="53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91" xfId="0" applyNumberFormat="1" applyFont="1" applyBorder="1" applyAlignment="1" applyProtection="1">
      <alignment horizontal="center" vertical="center" wrapText="1"/>
      <protection locked="0"/>
    </xf>
    <xf numFmtId="49" fontId="5" fillId="0" borderId="35" xfId="0" applyNumberFormat="1" applyFont="1" applyBorder="1" applyAlignment="1" applyProtection="1">
      <alignment horizontal="center" vertical="center" wrapText="1"/>
      <protection locked="0"/>
    </xf>
    <xf numFmtId="49" fontId="5" fillId="0" borderId="50" xfId="0" applyNumberFormat="1" applyFont="1" applyBorder="1" applyAlignment="1" applyProtection="1">
      <alignment horizontal="center" vertical="center"/>
      <protection locked="0"/>
    </xf>
    <xf numFmtId="49" fontId="5" fillId="0" borderId="51" xfId="0" applyNumberFormat="1" applyFont="1" applyBorder="1" applyAlignment="1" applyProtection="1">
      <alignment horizontal="center" vertical="center"/>
      <protection locked="0"/>
    </xf>
    <xf numFmtId="49" fontId="5" fillId="0" borderId="133" xfId="0" applyNumberFormat="1" applyFont="1" applyBorder="1" applyAlignment="1" applyProtection="1">
      <alignment horizontal="center" vertical="center"/>
      <protection locked="0"/>
    </xf>
    <xf numFmtId="49" fontId="5" fillId="0" borderId="91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0" fontId="2" fillId="0" borderId="23" xfId="0" applyNumberFormat="1" applyFont="1" applyBorder="1" applyAlignment="1" applyProtection="1">
      <alignment vertical="center" wrapText="1"/>
      <protection locked="0"/>
    </xf>
    <xf numFmtId="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6" xfId="0" applyNumberFormat="1" applyFont="1" applyBorder="1" applyAlignment="1" applyProtection="1">
      <alignment vertical="center" wrapText="1"/>
      <protection locked="0"/>
    </xf>
    <xf numFmtId="0" fontId="2" fillId="0" borderId="27" xfId="0" applyNumberFormat="1" applyFont="1" applyBorder="1" applyAlignment="1" applyProtection="1">
      <alignment vertical="center" wrapText="1"/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5" fillId="0" borderId="98" xfId="0" applyFont="1" applyBorder="1" applyAlignment="1">
      <alignment horizontal="center" vertical="center" wrapText="1"/>
    </xf>
    <xf numFmtId="0" fontId="5" fillId="0" borderId="98" xfId="0" applyFont="1" applyBorder="1" applyAlignment="1" applyProtection="1">
      <alignment horizontal="left" vertical="top" wrapText="1" indent="1"/>
      <protection locked="0"/>
    </xf>
    <xf numFmtId="0" fontId="5" fillId="0" borderId="26" xfId="0" applyFont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5" fillId="0" borderId="98" xfId="0" applyFont="1" applyBorder="1" applyAlignment="1">
      <alignment horizontal="left" vertical="center" wrapText="1" indent="1"/>
    </xf>
    <xf numFmtId="0" fontId="5" fillId="0" borderId="25" xfId="0" applyFont="1" applyBorder="1" applyAlignment="1" applyProtection="1">
      <alignment horizontal="center" vertical="top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91" xfId="0" applyFont="1" applyBorder="1" applyAlignment="1" applyProtection="1">
      <alignment horizontal="center" vertical="center" wrapText="1"/>
      <protection locked="0"/>
    </xf>
    <xf numFmtId="0" fontId="4" fillId="0" borderId="83" xfId="0" applyFont="1" applyBorder="1" applyAlignment="1" applyProtection="1">
      <alignment horizontal="center" vertical="center" wrapText="1"/>
      <protection locked="0"/>
    </xf>
    <xf numFmtId="178" fontId="2" fillId="0" borderId="23" xfId="0" applyNumberFormat="1" applyFont="1" applyBorder="1" applyAlignment="1" applyProtection="1">
      <alignment vertical="center" wrapText="1"/>
      <protection locked="0"/>
    </xf>
    <xf numFmtId="178" fontId="2" fillId="0" borderId="26" xfId="0" applyNumberFormat="1" applyFont="1" applyBorder="1" applyAlignment="1" applyProtection="1">
      <alignment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5" fillId="0" borderId="113" xfId="0" applyFont="1" applyBorder="1" applyAlignment="1" applyProtection="1">
      <alignment horizontal="center" vertical="center" wrapText="1"/>
      <protection locked="0"/>
    </xf>
    <xf numFmtId="0" fontId="5" fillId="0" borderId="83" xfId="0" applyFont="1" applyBorder="1" applyAlignment="1" applyProtection="1">
      <alignment horizontal="center" vertical="center" wrapText="1"/>
      <protection locked="0"/>
    </xf>
    <xf numFmtId="49" fontId="5" fillId="0" borderId="57" xfId="0" applyNumberFormat="1" applyFont="1" applyBorder="1" applyAlignment="1" applyProtection="1">
      <alignment horizontal="center" vertical="center" wrapText="1"/>
      <protection locked="0"/>
    </xf>
    <xf numFmtId="49" fontId="5" fillId="0" borderId="100" xfId="0" applyNumberFormat="1" applyFont="1" applyBorder="1" applyAlignment="1" applyProtection="1">
      <alignment horizontal="center" vertical="center" wrapText="1"/>
      <protection locked="0"/>
    </xf>
    <xf numFmtId="0" fontId="5" fillId="0" borderId="50" xfId="0" applyNumberFormat="1" applyFont="1" applyBorder="1" applyAlignment="1" applyProtection="1">
      <alignment horizontal="center" vertical="center"/>
      <protection locked="0"/>
    </xf>
    <xf numFmtId="0" fontId="5" fillId="0" borderId="51" xfId="0" applyNumberFormat="1" applyFont="1" applyBorder="1" applyAlignment="1" applyProtection="1">
      <alignment horizontal="center" vertical="center"/>
      <protection locked="0"/>
    </xf>
    <xf numFmtId="0" fontId="5" fillId="0" borderId="133" xfId="0" applyNumberFormat="1" applyFont="1" applyBorder="1" applyAlignment="1" applyProtection="1">
      <alignment horizontal="center" vertical="center"/>
      <protection locked="0"/>
    </xf>
    <xf numFmtId="0" fontId="5" fillId="0" borderId="91" xfId="0" applyNumberFormat="1" applyFont="1" applyBorder="1" applyAlignment="1" applyProtection="1">
      <alignment horizontal="center" vertical="center"/>
      <protection locked="0"/>
    </xf>
    <xf numFmtId="0" fontId="5" fillId="0" borderId="35" xfId="0" applyNumberFormat="1" applyFont="1" applyBorder="1" applyAlignment="1" applyProtection="1">
      <alignment horizontal="center" vertical="center"/>
      <protection locked="0"/>
    </xf>
    <xf numFmtId="0" fontId="5" fillId="0" borderId="38" xfId="0" applyNumberFormat="1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5" fillId="0" borderId="23" xfId="0" applyNumberFormat="1" applyFont="1" applyBorder="1" applyAlignment="1" applyProtection="1">
      <alignment horizontal="center" vertical="center" wrapText="1"/>
      <protection locked="0"/>
    </xf>
    <xf numFmtId="0" fontId="5" fillId="0" borderId="93" xfId="0" applyNumberFormat="1" applyFont="1" applyBorder="1" applyAlignment="1" applyProtection="1">
      <alignment horizontal="center" vertical="center" wrapText="1"/>
      <protection locked="0"/>
    </xf>
    <xf numFmtId="0" fontId="5" fillId="0" borderId="67" xfId="0" applyNumberFormat="1" applyFont="1" applyBorder="1" applyAlignment="1" applyProtection="1">
      <alignment horizontal="center" vertical="center" wrapText="1"/>
      <protection locked="0"/>
    </xf>
    <xf numFmtId="0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93" xfId="0" applyNumberFormat="1" applyFont="1" applyBorder="1" applyAlignment="1" applyProtection="1">
      <alignment horizontal="center" vertical="center"/>
      <protection locked="0"/>
    </xf>
    <xf numFmtId="0" fontId="5" fillId="0" borderId="24" xfId="0" applyNumberFormat="1" applyFont="1" applyBorder="1" applyAlignment="1" applyProtection="1">
      <alignment horizontal="center" vertical="center"/>
      <protection locked="0"/>
    </xf>
    <xf numFmtId="0" fontId="5" fillId="0" borderId="100" xfId="0" applyFont="1" applyBorder="1" applyAlignment="1">
      <alignment horizontal="center" vertical="center" wrapText="1"/>
    </xf>
    <xf numFmtId="0" fontId="5" fillId="0" borderId="50" xfId="0" applyNumberFormat="1" applyFont="1" applyBorder="1" applyAlignment="1" applyProtection="1">
      <alignment horizontal="center" vertical="center" wrapText="1"/>
      <protection locked="0"/>
    </xf>
    <xf numFmtId="0" fontId="5" fillId="0" borderId="51" xfId="0" applyNumberFormat="1" applyFont="1" applyBorder="1" applyAlignment="1" applyProtection="1">
      <alignment horizontal="center" vertical="center" wrapText="1"/>
      <protection locked="0"/>
    </xf>
    <xf numFmtId="0" fontId="5" fillId="0" borderId="52" xfId="0" applyNumberFormat="1" applyFont="1" applyBorder="1" applyAlignment="1" applyProtection="1">
      <alignment horizontal="center" vertical="center" wrapText="1"/>
      <protection locked="0"/>
    </xf>
    <xf numFmtId="0" fontId="5" fillId="0" borderId="91" xfId="0" applyNumberFormat="1" applyFont="1" applyBorder="1" applyAlignment="1" applyProtection="1">
      <alignment horizontal="center" vertical="center" wrapText="1"/>
      <protection locked="0"/>
    </xf>
    <xf numFmtId="0" fontId="5" fillId="0" borderId="35" xfId="0" applyNumberFormat="1" applyFont="1" applyBorder="1" applyAlignment="1" applyProtection="1">
      <alignment horizontal="center" vertical="center" wrapText="1"/>
      <protection locked="0"/>
    </xf>
    <xf numFmtId="0" fontId="5" fillId="0" borderId="83" xfId="0" applyNumberFormat="1" applyFont="1" applyBorder="1" applyAlignment="1" applyProtection="1">
      <alignment horizontal="center" vertical="center" wrapText="1"/>
      <protection locked="0"/>
    </xf>
    <xf numFmtId="0" fontId="75" fillId="0" borderId="0" xfId="0" applyFont="1" applyAlignment="1">
      <alignment horizontal="center" vertical="center"/>
    </xf>
    <xf numFmtId="0" fontId="5" fillId="0" borderId="150" xfId="0" applyFont="1" applyBorder="1" applyAlignment="1">
      <alignment horizontal="center" vertical="center" wrapText="1"/>
    </xf>
    <xf numFmtId="0" fontId="5" fillId="0" borderId="153" xfId="0" applyFont="1" applyBorder="1" applyAlignment="1">
      <alignment horizontal="center" vertical="center" wrapText="1"/>
    </xf>
    <xf numFmtId="0" fontId="5" fillId="0" borderId="1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76" xfId="0" applyFont="1" applyBorder="1" applyAlignment="1" applyProtection="1">
      <alignment horizontal="left" vertical="center" indent="1"/>
      <protection locked="0"/>
    </xf>
    <xf numFmtId="0" fontId="4" fillId="0" borderId="140" xfId="0" applyFont="1" applyBorder="1" applyAlignment="1" applyProtection="1">
      <alignment horizontal="left" vertical="center" indent="1"/>
      <protection locked="0"/>
    </xf>
    <xf numFmtId="0" fontId="4" fillId="0" borderId="172" xfId="0" applyFont="1" applyBorder="1" applyAlignment="1" applyProtection="1">
      <alignment horizontal="left" vertical="center" indent="1"/>
      <protection locked="0"/>
    </xf>
    <xf numFmtId="0" fontId="4" fillId="0" borderId="140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55" xfId="0" applyFont="1" applyBorder="1" applyAlignment="1" applyProtection="1">
      <alignment horizontal="center" vertical="center" wrapText="1"/>
      <protection locked="0"/>
    </xf>
    <xf numFmtId="0" fontId="4" fillId="0" borderId="173" xfId="0" applyFont="1" applyBorder="1" applyAlignment="1" applyProtection="1">
      <alignment horizontal="center" vertical="center" wrapText="1"/>
      <protection locked="0"/>
    </xf>
    <xf numFmtId="0" fontId="5" fillId="0" borderId="151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163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165" xfId="0" applyFont="1" applyBorder="1" applyAlignment="1">
      <alignment horizontal="center" vertical="center"/>
    </xf>
    <xf numFmtId="0" fontId="4" fillId="0" borderId="166" xfId="0" applyFont="1" applyBorder="1" applyAlignment="1">
      <alignment horizontal="center" vertical="center"/>
    </xf>
    <xf numFmtId="186" fontId="20" fillId="0" borderId="18" xfId="2" applyNumberFormat="1" applyFont="1" applyBorder="1" applyAlignment="1" applyProtection="1">
      <alignment horizontal="center" vertical="center" wrapText="1"/>
      <protection locked="0"/>
    </xf>
    <xf numFmtId="184" fontId="20" fillId="0" borderId="40" xfId="2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164" xfId="0" applyFont="1" applyBorder="1" applyAlignment="1">
      <alignment horizontal="center" vertical="center" wrapText="1"/>
    </xf>
    <xf numFmtId="0" fontId="5" fillId="0" borderId="149" xfId="0" applyFont="1" applyBorder="1" applyAlignment="1">
      <alignment horizontal="center" vertical="center" wrapText="1"/>
    </xf>
    <xf numFmtId="0" fontId="4" fillId="0" borderId="9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79" fontId="20" fillId="0" borderId="18" xfId="2" applyNumberFormat="1" applyFont="1" applyBorder="1" applyAlignment="1" applyProtection="1">
      <alignment horizontal="center" vertical="center" wrapText="1"/>
      <protection locked="0"/>
    </xf>
    <xf numFmtId="179" fontId="20" fillId="0" borderId="19" xfId="2" applyNumberFormat="1" applyFont="1" applyBorder="1" applyAlignment="1" applyProtection="1">
      <alignment horizontal="center" vertical="center" wrapText="1"/>
      <protection locked="0"/>
    </xf>
    <xf numFmtId="185" fontId="20" fillId="0" borderId="40" xfId="2" applyNumberFormat="1" applyFont="1" applyBorder="1" applyAlignment="1" applyProtection="1">
      <alignment horizontal="center" vertical="center" wrapText="1"/>
      <protection locked="0"/>
    </xf>
    <xf numFmtId="185" fontId="20" fillId="0" borderId="39" xfId="2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left" vertical="center" wrapText="1" indent="1"/>
      <protection locked="0"/>
    </xf>
    <xf numFmtId="49" fontId="4" fillId="0" borderId="96" xfId="0" applyNumberFormat="1" applyFont="1" applyBorder="1" applyAlignment="1" applyProtection="1">
      <alignment horizontal="left" vertical="center" wrapText="1" indent="1"/>
      <protection locked="0"/>
    </xf>
    <xf numFmtId="182" fontId="4" fillId="0" borderId="42" xfId="0" applyNumberFormat="1" applyFont="1" applyBorder="1" applyAlignment="1" applyProtection="1">
      <alignment horizontal="center" vertical="center"/>
      <protection locked="0"/>
    </xf>
    <xf numFmtId="0" fontId="4" fillId="0" borderId="88" xfId="0" applyFont="1" applyBorder="1" applyAlignment="1">
      <alignment horizontal="distributed" vertical="center" indent="1"/>
    </xf>
    <xf numFmtId="187" fontId="4" fillId="0" borderId="30" xfId="0" applyNumberFormat="1" applyFont="1" applyBorder="1" applyAlignment="1" applyProtection="1">
      <alignment horizontal="center" vertical="center"/>
      <protection locked="0"/>
    </xf>
    <xf numFmtId="187" fontId="4" fillId="0" borderId="76" xfId="0" applyNumberFormat="1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95" xfId="0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49" fontId="4" fillId="0" borderId="169" xfId="0" applyNumberFormat="1" applyFont="1" applyBorder="1" applyAlignment="1" applyProtection="1">
      <alignment horizontal="left" vertical="center" wrapText="1" indent="1"/>
      <protection locked="0"/>
    </xf>
    <xf numFmtId="49" fontId="4" fillId="0" borderId="74" xfId="0" applyNumberFormat="1" applyFont="1" applyBorder="1" applyAlignment="1" applyProtection="1">
      <alignment horizontal="left" vertical="center" wrapText="1" indent="1"/>
      <protection locked="0"/>
    </xf>
    <xf numFmtId="49" fontId="4" fillId="0" borderId="73" xfId="0" applyNumberFormat="1" applyFont="1" applyBorder="1" applyAlignment="1" applyProtection="1">
      <alignment horizontal="left" vertical="center" wrapText="1" indent="1"/>
      <protection locked="0"/>
    </xf>
    <xf numFmtId="0" fontId="4" fillId="0" borderId="7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left" vertical="top" wrapText="1"/>
    </xf>
    <xf numFmtId="0" fontId="31" fillId="0" borderId="31" xfId="0" applyFont="1" applyBorder="1" applyAlignment="1">
      <alignment horizontal="left" vertical="top" wrapText="1"/>
    </xf>
    <xf numFmtId="182" fontId="4" fillId="0" borderId="23" xfId="0" applyNumberFormat="1" applyFont="1" applyBorder="1" applyAlignment="1" applyProtection="1">
      <alignment horizontal="center" vertical="center"/>
      <protection locked="0"/>
    </xf>
    <xf numFmtId="182" fontId="4" fillId="0" borderId="50" xfId="0" applyNumberFormat="1" applyFont="1" applyBorder="1" applyAlignment="1" applyProtection="1">
      <alignment horizontal="center" vertical="center"/>
      <protection locked="0"/>
    </xf>
    <xf numFmtId="182" fontId="4" fillId="0" borderId="52" xfId="0" applyNumberFormat="1" applyFont="1" applyBorder="1" applyAlignment="1" applyProtection="1">
      <alignment horizontal="center" vertical="center"/>
      <protection locked="0"/>
    </xf>
    <xf numFmtId="0" fontId="4" fillId="0" borderId="167" xfId="0" applyFont="1" applyBorder="1" applyAlignment="1">
      <alignment horizontal="center" vertical="center" wrapText="1"/>
    </xf>
    <xf numFmtId="182" fontId="4" fillId="0" borderId="111" xfId="0" applyNumberFormat="1" applyFont="1" applyBorder="1" applyAlignment="1" applyProtection="1">
      <alignment horizontal="center" vertical="center"/>
      <protection locked="0"/>
    </xf>
    <xf numFmtId="182" fontId="4" fillId="0" borderId="89" xfId="0" applyNumberFormat="1" applyFont="1" applyBorder="1" applyAlignment="1" applyProtection="1">
      <alignment horizontal="center" vertical="center"/>
      <protection locked="0"/>
    </xf>
    <xf numFmtId="182" fontId="4" fillId="0" borderId="167" xfId="0" applyNumberFormat="1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>
      <alignment horizontal="distributed" vertical="center" indent="1"/>
    </xf>
    <xf numFmtId="182" fontId="4" fillId="0" borderId="64" xfId="0" applyNumberFormat="1" applyFont="1" applyBorder="1" applyAlignment="1" applyProtection="1">
      <alignment horizontal="center" vertical="center"/>
    </xf>
    <xf numFmtId="182" fontId="4" fillId="0" borderId="88" xfId="0" applyNumberFormat="1" applyFont="1" applyBorder="1" applyAlignment="1" applyProtection="1">
      <alignment horizontal="center" vertical="center"/>
      <protection locked="0"/>
    </xf>
    <xf numFmtId="0" fontId="46" fillId="2" borderId="184" xfId="5" applyNumberFormat="1" applyFont="1" applyFill="1" applyBorder="1" applyAlignment="1" applyProtection="1">
      <alignment horizontal="center" vertical="center"/>
    </xf>
    <xf numFmtId="0" fontId="46" fillId="2" borderId="186" xfId="5" applyNumberFormat="1" applyFont="1" applyFill="1" applyBorder="1" applyAlignment="1" applyProtection="1">
      <alignment horizontal="center" vertical="center"/>
    </xf>
    <xf numFmtId="0" fontId="46" fillId="2" borderId="175" xfId="5" applyNumberFormat="1" applyFont="1" applyFill="1" applyBorder="1" applyAlignment="1" applyProtection="1">
      <alignment horizontal="center" vertical="center"/>
    </xf>
    <xf numFmtId="0" fontId="46" fillId="2" borderId="176" xfId="5" applyNumberFormat="1" applyFont="1" applyFill="1" applyBorder="1" applyAlignment="1" applyProtection="1">
      <alignment horizontal="center" vertical="center"/>
    </xf>
    <xf numFmtId="0" fontId="46" fillId="2" borderId="179" xfId="5" applyNumberFormat="1" applyFont="1" applyFill="1" applyBorder="1" applyAlignment="1" applyProtection="1">
      <alignment horizontal="center" vertical="center"/>
    </xf>
    <xf numFmtId="0" fontId="46" fillId="2" borderId="181" xfId="5" applyNumberFormat="1" applyFont="1" applyFill="1" applyBorder="1" applyAlignment="1" applyProtection="1">
      <alignment horizontal="center" vertical="center"/>
    </xf>
    <xf numFmtId="0" fontId="36" fillId="0" borderId="0" xfId="4" applyNumberFormat="1" applyFont="1" applyFill="1" applyBorder="1" applyAlignment="1" applyProtection="1">
      <alignment horizontal="center" vertical="center"/>
    </xf>
    <xf numFmtId="41" fontId="46" fillId="2" borderId="152" xfId="6" applyNumberFormat="1" applyFont="1" applyFill="1" applyBorder="1" applyAlignment="1" applyProtection="1">
      <alignment horizontal="center" vertical="center"/>
    </xf>
    <xf numFmtId="41" fontId="46" fillId="2" borderId="84" xfId="6" applyNumberFormat="1" applyFont="1" applyFill="1" applyBorder="1" applyAlignment="1" applyProtection="1">
      <alignment horizontal="center" vertical="center"/>
    </xf>
    <xf numFmtId="41" fontId="46" fillId="2" borderId="66" xfId="6" applyNumberFormat="1" applyFont="1" applyFill="1" applyBorder="1" applyAlignment="1" applyProtection="1">
      <alignment horizontal="center" vertical="center"/>
    </xf>
    <xf numFmtId="0" fontId="46" fillId="2" borderId="151" xfId="5" applyNumberFormat="1" applyFont="1" applyFill="1" applyBorder="1" applyAlignment="1" applyProtection="1">
      <alignment horizontal="center" vertical="center"/>
    </xf>
    <xf numFmtId="0" fontId="46" fillId="2" borderId="84" xfId="5" applyNumberFormat="1" applyFont="1" applyFill="1" applyBorder="1" applyAlignment="1" applyProtection="1">
      <alignment horizontal="center" vertical="center"/>
    </xf>
    <xf numFmtId="0" fontId="46" fillId="2" borderId="112" xfId="5" applyNumberFormat="1" applyFont="1" applyFill="1" applyBorder="1" applyAlignment="1" applyProtection="1">
      <alignment horizontal="center" vertical="center"/>
    </xf>
    <xf numFmtId="0" fontId="46" fillId="2" borderId="178" xfId="5" applyNumberFormat="1" applyFont="1" applyFill="1" applyBorder="1" applyAlignment="1" applyProtection="1">
      <alignment horizontal="center" vertical="center"/>
    </xf>
    <xf numFmtId="0" fontId="46" fillId="2" borderId="180" xfId="5" applyNumberFormat="1" applyFont="1" applyFill="1" applyBorder="1" applyAlignment="1" applyProtection="1">
      <alignment horizontal="center" vertical="center"/>
    </xf>
    <xf numFmtId="0" fontId="46" fillId="2" borderId="183" xfId="5" applyNumberFormat="1" applyFont="1" applyFill="1" applyBorder="1" applyAlignment="1" applyProtection="1">
      <alignment horizontal="center" vertical="center"/>
    </xf>
    <xf numFmtId="0" fontId="46" fillId="2" borderId="185" xfId="5" applyNumberFormat="1" applyFont="1" applyFill="1" applyBorder="1" applyAlignment="1" applyProtection="1">
      <alignment horizontal="center" vertical="center"/>
    </xf>
    <xf numFmtId="188" fontId="46" fillId="2" borderId="152" xfId="6" applyNumberFormat="1" applyFont="1" applyFill="1" applyBorder="1" applyAlignment="1" applyProtection="1">
      <alignment horizontal="center" vertical="center"/>
    </xf>
    <xf numFmtId="188" fontId="46" fillId="2" borderId="84" xfId="6" applyNumberFormat="1" applyFont="1" applyFill="1" applyBorder="1" applyAlignment="1" applyProtection="1">
      <alignment horizontal="center" vertical="center"/>
    </xf>
    <xf numFmtId="188" fontId="46" fillId="2" borderId="66" xfId="6" applyNumberFormat="1" applyFont="1" applyFill="1" applyBorder="1" applyAlignment="1" applyProtection="1">
      <alignment horizontal="center" vertical="center"/>
    </xf>
    <xf numFmtId="188" fontId="46" fillId="2" borderId="151" xfId="6" applyNumberFormat="1" applyFont="1" applyFill="1" applyBorder="1" applyAlignment="1" applyProtection="1">
      <alignment horizontal="center" vertical="center" wrapText="1"/>
    </xf>
    <xf numFmtId="188" fontId="46" fillId="2" borderId="84" xfId="6" applyNumberFormat="1" applyFont="1" applyFill="1" applyBorder="1" applyAlignment="1" applyProtection="1">
      <alignment horizontal="center" vertical="center" wrapText="1"/>
    </xf>
    <xf numFmtId="188" fontId="46" fillId="2" borderId="112" xfId="6" applyNumberFormat="1" applyFont="1" applyFill="1" applyBorder="1" applyAlignment="1" applyProtection="1">
      <alignment horizontal="center" vertical="center" wrapText="1"/>
    </xf>
    <xf numFmtId="0" fontId="46" fillId="2" borderId="175" xfId="7" applyFont="1" applyFill="1" applyBorder="1" applyAlignment="1" applyProtection="1">
      <alignment horizontal="center" vertical="center"/>
    </xf>
    <xf numFmtId="0" fontId="46" fillId="2" borderId="176" xfId="7" applyFont="1" applyFill="1" applyBorder="1" applyAlignment="1" applyProtection="1">
      <alignment horizontal="center" vertical="center"/>
    </xf>
    <xf numFmtId="0" fontId="46" fillId="2" borderId="175" xfId="5" applyNumberFormat="1" applyFont="1" applyFill="1" applyBorder="1" applyAlignment="1" applyProtection="1">
      <alignment horizontal="center" vertical="center" wrapText="1"/>
    </xf>
    <xf numFmtId="0" fontId="46" fillId="2" borderId="176" xfId="5" applyNumberFormat="1" applyFont="1" applyFill="1" applyBorder="1" applyAlignment="1" applyProtection="1">
      <alignment horizontal="center" vertical="center" wrapText="1"/>
    </xf>
    <xf numFmtId="0" fontId="46" fillId="2" borderId="151" xfId="7" applyFont="1" applyFill="1" applyBorder="1" applyAlignment="1" applyProtection="1">
      <alignment horizontal="center" vertical="center"/>
    </xf>
    <xf numFmtId="0" fontId="46" fillId="2" borderId="84" xfId="7" applyFont="1" applyFill="1" applyBorder="1" applyAlignment="1" applyProtection="1">
      <alignment horizontal="center" vertical="center"/>
    </xf>
    <xf numFmtId="0" fontId="46" fillId="2" borderId="112" xfId="7" applyFont="1" applyFill="1" applyBorder="1" applyAlignment="1" applyProtection="1">
      <alignment horizontal="center" vertical="center"/>
    </xf>
    <xf numFmtId="0" fontId="46" fillId="2" borderId="178" xfId="7" applyFont="1" applyFill="1" applyBorder="1" applyAlignment="1" applyProtection="1">
      <alignment horizontal="center" vertical="center"/>
    </xf>
    <xf numFmtId="0" fontId="46" fillId="2" borderId="180" xfId="7" applyFont="1" applyFill="1" applyBorder="1" applyAlignment="1" applyProtection="1">
      <alignment horizontal="center" vertical="center"/>
    </xf>
    <xf numFmtId="182" fontId="46" fillId="2" borderId="175" xfId="7" applyNumberFormat="1" applyFont="1" applyFill="1" applyBorder="1" applyAlignment="1" applyProtection="1">
      <alignment horizontal="center" vertical="center" wrapText="1"/>
    </xf>
    <xf numFmtId="182" fontId="46" fillId="2" borderId="176" xfId="7" applyNumberFormat="1" applyFont="1" applyFill="1" applyBorder="1" applyAlignment="1" applyProtection="1">
      <alignment horizontal="center" vertical="center" wrapText="1"/>
    </xf>
    <xf numFmtId="0" fontId="46" fillId="2" borderId="175" xfId="7" applyFont="1" applyFill="1" applyBorder="1" applyAlignment="1" applyProtection="1">
      <alignment horizontal="center" vertical="center" wrapText="1"/>
    </xf>
    <xf numFmtId="0" fontId="46" fillId="2" borderId="176" xfId="7" applyFont="1" applyFill="1" applyBorder="1" applyAlignment="1" applyProtection="1">
      <alignment horizontal="center" vertical="center" wrapText="1"/>
    </xf>
  </cellXfs>
  <cellStyles count="10">
    <cellStyle name="Standaard_SCLUP - New Categories with rt" xfId="9"/>
    <cellStyle name="쉼표 [0]" xfId="3" builtinId="6"/>
    <cellStyle name="쉼표 [0] 4" xfId="6"/>
    <cellStyle name="표준" xfId="0" builtinId="0"/>
    <cellStyle name="표준 2" xfId="8"/>
    <cellStyle name="표준 2 2" xfId="4"/>
    <cellStyle name="표준 3" xfId="7"/>
    <cellStyle name="표준 3 2" xfId="5"/>
    <cellStyle name="표준 5 2" xfId="2"/>
    <cellStyle name="표준 6" xfId="1"/>
  </cellStyles>
  <dxfs count="0"/>
  <tableStyles count="0" defaultTableStyle="TableStyleMedium2" defaultPivotStyle="PivotStyleLight16"/>
  <colors>
    <mruColors>
      <color rgb="FF0000FF"/>
      <color rgb="FF0F1271"/>
      <color rgb="FFF9EDF5"/>
      <color rgb="FFFFCCCC"/>
      <color rgb="FFFFCCFF"/>
      <color rgb="FFDAD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Radio" checked="Checked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Radio" checked="Checked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mjl.clarivate.com/home?PC=K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26</xdr:row>
          <xdr:rowOff>22860</xdr:rowOff>
        </xdr:from>
        <xdr:to>
          <xdr:col>15</xdr:col>
          <xdr:colOff>419100</xdr:colOff>
          <xdr:row>27</xdr:row>
          <xdr:rowOff>7620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1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457200</xdr:colOff>
          <xdr:row>11</xdr:row>
          <xdr:rowOff>60960</xdr:rowOff>
        </xdr:from>
        <xdr:to>
          <xdr:col>4</xdr:col>
          <xdr:colOff>670560</xdr:colOff>
          <xdr:row>11</xdr:row>
          <xdr:rowOff>312420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1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525780</xdr:colOff>
          <xdr:row>11</xdr:row>
          <xdr:rowOff>60960</xdr:rowOff>
        </xdr:from>
        <xdr:to>
          <xdr:col>8</xdr:col>
          <xdr:colOff>106680</xdr:colOff>
          <xdr:row>11</xdr:row>
          <xdr:rowOff>297180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1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259080</xdr:colOff>
          <xdr:row>10</xdr:row>
          <xdr:rowOff>342900</xdr:rowOff>
        </xdr:from>
        <xdr:to>
          <xdr:col>16</xdr:col>
          <xdr:colOff>464820</xdr:colOff>
          <xdr:row>11</xdr:row>
          <xdr:rowOff>220980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1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350520</xdr:colOff>
          <xdr:row>12</xdr:row>
          <xdr:rowOff>60960</xdr:rowOff>
        </xdr:from>
        <xdr:to>
          <xdr:col>7</xdr:col>
          <xdr:colOff>563880</xdr:colOff>
          <xdr:row>12</xdr:row>
          <xdr:rowOff>274320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1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236220</xdr:colOff>
          <xdr:row>11</xdr:row>
          <xdr:rowOff>487680</xdr:rowOff>
        </xdr:from>
        <xdr:to>
          <xdr:col>16</xdr:col>
          <xdr:colOff>449580</xdr:colOff>
          <xdr:row>12</xdr:row>
          <xdr:rowOff>236220</xdr:rowOff>
        </xdr:to>
        <xdr:sp macro="" textlink="">
          <xdr:nvSpPr>
            <xdr:cNvPr id="39943" name="Check Box 7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00000000-0008-0000-0100-00000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26</xdr:row>
          <xdr:rowOff>22860</xdr:rowOff>
        </xdr:from>
        <xdr:to>
          <xdr:col>16</xdr:col>
          <xdr:colOff>419100</xdr:colOff>
          <xdr:row>27</xdr:row>
          <xdr:rowOff>7620</xdr:rowOff>
        </xdr:to>
        <xdr:sp macro="" textlink="">
          <xdr:nvSpPr>
            <xdr:cNvPr id="39944" name="Check Box 8" hidden="1">
              <a:extLst>
                <a:ext uri="{63B3BB69-23CF-44E3-9099-C40C66FF867C}">
                  <a14:compatExt spid="_x0000_s39944"/>
                </a:ext>
                <a:ext uri="{FF2B5EF4-FFF2-40B4-BE49-F238E27FC236}">
                  <a16:creationId xmlns:a16="http://schemas.microsoft.com/office/drawing/2014/main" id="{00000000-0008-0000-0100-000008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27</xdr:row>
          <xdr:rowOff>7620</xdr:rowOff>
        </xdr:from>
        <xdr:to>
          <xdr:col>16</xdr:col>
          <xdr:colOff>419100</xdr:colOff>
          <xdr:row>28</xdr:row>
          <xdr:rowOff>0</xdr:rowOff>
        </xdr:to>
        <xdr:sp macro="" textlink="">
          <xdr:nvSpPr>
            <xdr:cNvPr id="39945" name="Check Box 9" hidden="1">
              <a:extLst>
                <a:ext uri="{63B3BB69-23CF-44E3-9099-C40C66FF867C}">
                  <a14:compatExt spid="_x0000_s39945"/>
                </a:ext>
                <a:ext uri="{FF2B5EF4-FFF2-40B4-BE49-F238E27FC236}">
                  <a16:creationId xmlns:a16="http://schemas.microsoft.com/office/drawing/2014/main" id="{00000000-0008-0000-0100-000009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27</xdr:row>
          <xdr:rowOff>7620</xdr:rowOff>
        </xdr:from>
        <xdr:to>
          <xdr:col>15</xdr:col>
          <xdr:colOff>419100</xdr:colOff>
          <xdr:row>28</xdr:row>
          <xdr:rowOff>0</xdr:rowOff>
        </xdr:to>
        <xdr:sp macro="" textlink="">
          <xdr:nvSpPr>
            <xdr:cNvPr id="39946" name="Check Box 10" hidden="1">
              <a:extLst>
                <a:ext uri="{63B3BB69-23CF-44E3-9099-C40C66FF867C}">
                  <a14:compatExt spid="_x0000_s39946"/>
                </a:ext>
                <a:ext uri="{FF2B5EF4-FFF2-40B4-BE49-F238E27FC236}">
                  <a16:creationId xmlns:a16="http://schemas.microsoft.com/office/drawing/2014/main" id="{00000000-0008-0000-0100-00000A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28</xdr:row>
          <xdr:rowOff>137160</xdr:rowOff>
        </xdr:from>
        <xdr:to>
          <xdr:col>16</xdr:col>
          <xdr:colOff>419100</xdr:colOff>
          <xdr:row>28</xdr:row>
          <xdr:rowOff>373380</xdr:rowOff>
        </xdr:to>
        <xdr:sp macro="" textlink="">
          <xdr:nvSpPr>
            <xdr:cNvPr id="39947" name="Check Box 11" hidden="1">
              <a:extLst>
                <a:ext uri="{63B3BB69-23CF-44E3-9099-C40C66FF867C}">
                  <a14:compatExt spid="_x0000_s39947"/>
                </a:ext>
                <a:ext uri="{FF2B5EF4-FFF2-40B4-BE49-F238E27FC236}">
                  <a16:creationId xmlns:a16="http://schemas.microsoft.com/office/drawing/2014/main" id="{00000000-0008-0000-0100-00000B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137160</xdr:rowOff>
        </xdr:from>
        <xdr:to>
          <xdr:col>15</xdr:col>
          <xdr:colOff>419100</xdr:colOff>
          <xdr:row>28</xdr:row>
          <xdr:rowOff>373380</xdr:rowOff>
        </xdr:to>
        <xdr:sp macro="" textlink="">
          <xdr:nvSpPr>
            <xdr:cNvPr id="39948" name="Check Box 12" hidden="1">
              <a:extLst>
                <a:ext uri="{63B3BB69-23CF-44E3-9099-C40C66FF867C}">
                  <a14:compatExt spid="_x0000_s39948"/>
                </a:ext>
                <a:ext uri="{FF2B5EF4-FFF2-40B4-BE49-F238E27FC236}">
                  <a16:creationId xmlns:a16="http://schemas.microsoft.com/office/drawing/2014/main" id="{00000000-0008-0000-0100-00000C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29</xdr:row>
          <xdr:rowOff>22860</xdr:rowOff>
        </xdr:from>
        <xdr:to>
          <xdr:col>16</xdr:col>
          <xdr:colOff>419100</xdr:colOff>
          <xdr:row>29</xdr:row>
          <xdr:rowOff>266700</xdr:rowOff>
        </xdr:to>
        <xdr:sp macro="" textlink="">
          <xdr:nvSpPr>
            <xdr:cNvPr id="39949" name="Check Box 13" hidden="1">
              <a:extLst>
                <a:ext uri="{63B3BB69-23CF-44E3-9099-C40C66FF867C}">
                  <a14:compatExt spid="_x0000_s39949"/>
                </a:ext>
                <a:ext uri="{FF2B5EF4-FFF2-40B4-BE49-F238E27FC236}">
                  <a16:creationId xmlns:a16="http://schemas.microsoft.com/office/drawing/2014/main" id="{00000000-0008-0000-0100-00000D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29</xdr:row>
          <xdr:rowOff>22860</xdr:rowOff>
        </xdr:from>
        <xdr:to>
          <xdr:col>15</xdr:col>
          <xdr:colOff>419100</xdr:colOff>
          <xdr:row>29</xdr:row>
          <xdr:rowOff>266700</xdr:rowOff>
        </xdr:to>
        <xdr:sp macro="" textlink="">
          <xdr:nvSpPr>
            <xdr:cNvPr id="39950" name="Check Box 14" hidden="1">
              <a:extLst>
                <a:ext uri="{63B3BB69-23CF-44E3-9099-C40C66FF867C}">
                  <a14:compatExt spid="_x0000_s39950"/>
                </a:ext>
                <a:ext uri="{FF2B5EF4-FFF2-40B4-BE49-F238E27FC236}">
                  <a16:creationId xmlns:a16="http://schemas.microsoft.com/office/drawing/2014/main" id="{00000000-0008-0000-0100-00000E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30</xdr:row>
          <xdr:rowOff>38100</xdr:rowOff>
        </xdr:from>
        <xdr:to>
          <xdr:col>16</xdr:col>
          <xdr:colOff>419100</xdr:colOff>
          <xdr:row>30</xdr:row>
          <xdr:rowOff>274320</xdr:rowOff>
        </xdr:to>
        <xdr:sp macro="" textlink="">
          <xdr:nvSpPr>
            <xdr:cNvPr id="39951" name="Check Box 15" hidden="1">
              <a:extLst>
                <a:ext uri="{63B3BB69-23CF-44E3-9099-C40C66FF867C}">
                  <a14:compatExt spid="_x0000_s39951"/>
                </a:ext>
                <a:ext uri="{FF2B5EF4-FFF2-40B4-BE49-F238E27FC236}">
                  <a16:creationId xmlns:a16="http://schemas.microsoft.com/office/drawing/2014/main" id="{00000000-0008-0000-0100-00000F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30</xdr:row>
          <xdr:rowOff>38100</xdr:rowOff>
        </xdr:from>
        <xdr:to>
          <xdr:col>15</xdr:col>
          <xdr:colOff>419100</xdr:colOff>
          <xdr:row>30</xdr:row>
          <xdr:rowOff>274320</xdr:rowOff>
        </xdr:to>
        <xdr:sp macro="" textlink="">
          <xdr:nvSpPr>
            <xdr:cNvPr id="39952" name="Check Box 16" hidden="1">
              <a:extLst>
                <a:ext uri="{63B3BB69-23CF-44E3-9099-C40C66FF867C}">
                  <a14:compatExt spid="_x0000_s39952"/>
                </a:ext>
                <a:ext uri="{FF2B5EF4-FFF2-40B4-BE49-F238E27FC236}">
                  <a16:creationId xmlns:a16="http://schemas.microsoft.com/office/drawing/2014/main" id="{00000000-0008-0000-0100-000010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60960</xdr:colOff>
          <xdr:row>10</xdr:row>
          <xdr:rowOff>335280</xdr:rowOff>
        </xdr:from>
        <xdr:to>
          <xdr:col>13</xdr:col>
          <xdr:colOff>236220</xdr:colOff>
          <xdr:row>11</xdr:row>
          <xdr:rowOff>220980</xdr:rowOff>
        </xdr:to>
        <xdr:sp macro="" textlink="">
          <xdr:nvSpPr>
            <xdr:cNvPr id="39955" name="Check Box 19" hidden="1">
              <a:extLst>
                <a:ext uri="{63B3BB69-23CF-44E3-9099-C40C66FF867C}">
                  <a14:compatExt spid="_x0000_s39955"/>
                </a:ext>
                <a:ext uri="{FF2B5EF4-FFF2-40B4-BE49-F238E27FC236}">
                  <a16:creationId xmlns:a16="http://schemas.microsoft.com/office/drawing/2014/main" id="{00000000-0008-0000-0100-00001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502920</xdr:colOff>
          <xdr:row>12</xdr:row>
          <xdr:rowOff>60960</xdr:rowOff>
        </xdr:from>
        <xdr:to>
          <xdr:col>4</xdr:col>
          <xdr:colOff>716280</xdr:colOff>
          <xdr:row>12</xdr:row>
          <xdr:rowOff>274320</xdr:rowOff>
        </xdr:to>
        <xdr:sp macro="" textlink="">
          <xdr:nvSpPr>
            <xdr:cNvPr id="39956" name="Check Box 20" hidden="1">
              <a:extLst>
                <a:ext uri="{63B3BB69-23CF-44E3-9099-C40C66FF867C}">
                  <a14:compatExt spid="_x0000_s39956"/>
                </a:ext>
                <a:ext uri="{FF2B5EF4-FFF2-40B4-BE49-F238E27FC236}">
                  <a16:creationId xmlns:a16="http://schemas.microsoft.com/office/drawing/2014/main" id="{00000000-0008-0000-0100-00001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23</xdr:row>
          <xdr:rowOff>57150</xdr:rowOff>
        </xdr:from>
        <xdr:to>
          <xdr:col>9</xdr:col>
          <xdr:colOff>400050</xdr:colOff>
          <xdr:row>26</xdr:row>
          <xdr:rowOff>276225</xdr:rowOff>
        </xdr:to>
        <xdr:grpSp>
          <xdr:nvGrpSpPr>
            <xdr:cNvPr id="5" name="그룹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pSpPr/>
          </xdr:nvGrpSpPr>
          <xdr:grpSpPr>
            <a:xfrm>
              <a:off x="6896100" y="10741025"/>
              <a:ext cx="854075" cy="1362075"/>
              <a:chOff x="6505575" y="8267700"/>
              <a:chExt cx="847725" cy="1362075"/>
            </a:xfrm>
          </xdr:grpSpPr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200-000001140000}"/>
                  </a:ext>
                </a:extLst>
              </xdr:cNvPr>
              <xdr:cNvSpPr/>
            </xdr:nvSpPr>
            <xdr:spPr bwMode="auto">
              <a:xfrm>
                <a:off x="6505575" y="82677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200-000008140000}"/>
                  </a:ext>
                </a:extLst>
              </xdr:cNvPr>
              <xdr:cNvSpPr/>
            </xdr:nvSpPr>
            <xdr:spPr bwMode="auto">
              <a:xfrm>
                <a:off x="7143750" y="826770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200-000009140000}"/>
                  </a:ext>
                </a:extLst>
              </xdr:cNvPr>
              <xdr:cNvSpPr/>
            </xdr:nvSpPr>
            <xdr:spPr bwMode="auto">
              <a:xfrm>
                <a:off x="7143750" y="8639175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200-00000A140000}"/>
                  </a:ext>
                </a:extLst>
              </xdr:cNvPr>
              <xdr:cNvSpPr/>
            </xdr:nvSpPr>
            <xdr:spPr bwMode="auto">
              <a:xfrm>
                <a:off x="6505575" y="8648700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200-00000B140000}"/>
                  </a:ext>
                </a:extLst>
              </xdr:cNvPr>
              <xdr:cNvSpPr/>
            </xdr:nvSpPr>
            <xdr:spPr bwMode="auto">
              <a:xfrm>
                <a:off x="7143750" y="90106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200-00000C140000}"/>
                  </a:ext>
                </a:extLst>
              </xdr:cNvPr>
              <xdr:cNvSpPr/>
            </xdr:nvSpPr>
            <xdr:spPr bwMode="auto">
              <a:xfrm>
                <a:off x="6505575" y="9020175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200-00000D140000}"/>
                  </a:ext>
                </a:extLst>
              </xdr:cNvPr>
              <xdr:cNvSpPr/>
            </xdr:nvSpPr>
            <xdr:spPr bwMode="auto">
              <a:xfrm>
                <a:off x="7143750" y="93916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200-00000E140000}"/>
                  </a:ext>
                </a:extLst>
              </xdr:cNvPr>
              <xdr:cNvSpPr/>
            </xdr:nvSpPr>
            <xdr:spPr bwMode="auto">
              <a:xfrm>
                <a:off x="6505575" y="93916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288130</xdr:colOff>
          <xdr:row>8</xdr:row>
          <xdr:rowOff>116681</xdr:rowOff>
        </xdr:from>
        <xdr:to>
          <xdr:col>5</xdr:col>
          <xdr:colOff>593371</xdr:colOff>
          <xdr:row>8</xdr:row>
          <xdr:rowOff>364331</xdr:rowOff>
        </xdr:to>
        <xdr:grpSp>
          <xdr:nvGrpSpPr>
            <xdr:cNvPr id="3" name="그룹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2161380" y="3529806"/>
              <a:ext cx="2543616" cy="247650"/>
              <a:chOff x="1552576" y="3952875"/>
              <a:chExt cx="2447924" cy="247650"/>
            </a:xfrm>
          </xdr:grpSpPr>
          <xdr:sp macro="" textlink="">
            <xdr:nvSpPr>
              <xdr:cNvPr id="5145" name="Option Button 25" hidden="1">
                <a:extLst>
                  <a:ext uri="{63B3BB69-23CF-44E3-9099-C40C66FF867C}">
                    <a14:compatExt spid="_x0000_s5145"/>
                  </a:ext>
                  <a:ext uri="{FF2B5EF4-FFF2-40B4-BE49-F238E27FC236}">
                    <a16:creationId xmlns:a16="http://schemas.microsoft.com/office/drawing/2014/main" id="{00000000-0008-0000-0200-000019140000}"/>
                  </a:ext>
                </a:extLst>
              </xdr:cNvPr>
              <xdr:cNvSpPr/>
            </xdr:nvSpPr>
            <xdr:spPr bwMode="auto">
              <a:xfrm>
                <a:off x="1552576" y="39528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6" name="Option Button 26" hidden="1">
                <a:extLst>
                  <a:ext uri="{63B3BB69-23CF-44E3-9099-C40C66FF867C}">
                    <a14:compatExt spid="_x0000_s5146"/>
                  </a:ext>
                  <a:ext uri="{FF2B5EF4-FFF2-40B4-BE49-F238E27FC236}">
                    <a16:creationId xmlns:a16="http://schemas.microsoft.com/office/drawing/2014/main" id="{00000000-0008-0000-0200-00001A140000}"/>
                  </a:ext>
                </a:extLst>
              </xdr:cNvPr>
              <xdr:cNvSpPr/>
            </xdr:nvSpPr>
            <xdr:spPr bwMode="auto">
              <a:xfrm>
                <a:off x="2266950" y="39528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7" name="Option Button 27" hidden="1">
                <a:extLst>
                  <a:ext uri="{63B3BB69-23CF-44E3-9099-C40C66FF867C}">
                    <a14:compatExt spid="_x0000_s5147"/>
                  </a:ext>
                  <a:ext uri="{FF2B5EF4-FFF2-40B4-BE49-F238E27FC236}">
                    <a16:creationId xmlns:a16="http://schemas.microsoft.com/office/drawing/2014/main" id="{00000000-0008-0000-0200-00001B140000}"/>
                  </a:ext>
                </a:extLst>
              </xdr:cNvPr>
              <xdr:cNvSpPr/>
            </xdr:nvSpPr>
            <xdr:spPr bwMode="auto">
              <a:xfrm>
                <a:off x="2981325" y="39528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8" name="Option Button 28" hidden="1">
                <a:extLst>
                  <a:ext uri="{63B3BB69-23CF-44E3-9099-C40C66FF867C}">
                    <a14:compatExt spid="_x0000_s5148"/>
                  </a:ext>
                  <a:ext uri="{FF2B5EF4-FFF2-40B4-BE49-F238E27FC236}">
                    <a16:creationId xmlns:a16="http://schemas.microsoft.com/office/drawing/2014/main" id="{00000000-0008-0000-0200-00001C140000}"/>
                  </a:ext>
                </a:extLst>
              </xdr:cNvPr>
              <xdr:cNvSpPr/>
            </xdr:nvSpPr>
            <xdr:spPr bwMode="auto">
              <a:xfrm>
                <a:off x="3695700" y="39528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28576</xdr:colOff>
          <xdr:row>8</xdr:row>
          <xdr:rowOff>104775</xdr:rowOff>
        </xdr:from>
        <xdr:to>
          <xdr:col>9</xdr:col>
          <xdr:colOff>435068</xdr:colOff>
          <xdr:row>8</xdr:row>
          <xdr:rowOff>354106</xdr:rowOff>
        </xdr:to>
        <xdr:grpSp>
          <xdr:nvGrpSpPr>
            <xdr:cNvPr id="4" name="그룹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pSpPr/>
          </xdr:nvGrpSpPr>
          <xdr:grpSpPr>
            <a:xfrm>
              <a:off x="5727700" y="3517900"/>
              <a:ext cx="2057494" cy="249331"/>
              <a:chOff x="5036556" y="3943350"/>
              <a:chExt cx="2323255" cy="249331"/>
            </a:xfrm>
          </xdr:grpSpPr>
          <xdr:sp macro="" textlink="">
            <xdr:nvSpPr>
              <xdr:cNvPr id="5157" name="Check Box 37" hidden="1">
                <a:extLst>
                  <a:ext uri="{63B3BB69-23CF-44E3-9099-C40C66FF867C}">
                    <a14:compatExt spid="_x0000_s5157"/>
                  </a:ext>
                  <a:ext uri="{FF2B5EF4-FFF2-40B4-BE49-F238E27FC236}">
                    <a16:creationId xmlns:a16="http://schemas.microsoft.com/office/drawing/2014/main" id="{00000000-0008-0000-0200-000025140000}"/>
                  </a:ext>
                </a:extLst>
              </xdr:cNvPr>
              <xdr:cNvSpPr/>
            </xdr:nvSpPr>
            <xdr:spPr bwMode="auto">
              <a:xfrm>
                <a:off x="6388935" y="3943350"/>
                <a:ext cx="20955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8" name="Check Box 38" hidden="1">
                <a:extLst>
                  <a:ext uri="{63B3BB69-23CF-44E3-9099-C40C66FF867C}">
                    <a14:compatExt spid="_x0000_s5158"/>
                  </a:ext>
                  <a:ext uri="{FF2B5EF4-FFF2-40B4-BE49-F238E27FC236}">
                    <a16:creationId xmlns:a16="http://schemas.microsoft.com/office/drawing/2014/main" id="{00000000-0008-0000-0200-000026140000}"/>
                  </a:ext>
                </a:extLst>
              </xdr:cNvPr>
              <xdr:cNvSpPr/>
            </xdr:nvSpPr>
            <xdr:spPr bwMode="auto">
              <a:xfrm>
                <a:off x="7150257" y="3943350"/>
                <a:ext cx="20955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0" name="Check Box 40" hidden="1">
                <a:extLst>
                  <a:ext uri="{63B3BB69-23CF-44E3-9099-C40C66FF867C}">
                    <a14:compatExt spid="_x0000_s5160"/>
                  </a:ext>
                  <a:ext uri="{FF2B5EF4-FFF2-40B4-BE49-F238E27FC236}">
                    <a16:creationId xmlns:a16="http://schemas.microsoft.com/office/drawing/2014/main" id="{00000000-0008-0000-0200-000028140000}"/>
                  </a:ext>
                </a:extLst>
              </xdr:cNvPr>
              <xdr:cNvSpPr/>
            </xdr:nvSpPr>
            <xdr:spPr bwMode="auto">
              <a:xfrm>
                <a:off x="5036556" y="3954556"/>
                <a:ext cx="20955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11</xdr:col>
      <xdr:colOff>55546</xdr:colOff>
      <xdr:row>6</xdr:row>
      <xdr:rowOff>2801</xdr:rowOff>
    </xdr:from>
    <xdr:to>
      <xdr:col>13</xdr:col>
      <xdr:colOff>515470</xdr:colOff>
      <xdr:row>7</xdr:row>
      <xdr:rowOff>154376</xdr:rowOff>
    </xdr:to>
    <xdr:sp macro="" textlink="">
      <xdr:nvSpPr>
        <xdr:cNvPr id="24" name="모서리가 둥근 직사각형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776399" y="4283448"/>
          <a:ext cx="1827042" cy="498957"/>
        </a:xfrm>
        <a:prstGeom prst="round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ctr"/>
          <a:r>
            <a:rPr lang="ko-KR" altLang="en-US" sz="1000" b="1">
              <a:latin typeface="+mj-ea"/>
              <a:ea typeface="+mj-ea"/>
            </a:rPr>
            <a:t>인용색인 확인 사이트</a:t>
          </a:r>
          <a:endParaRPr lang="en-US" altLang="ko-KR" sz="1000" b="1">
            <a:latin typeface="+mj-ea"/>
            <a:ea typeface="+mj-ea"/>
          </a:endParaRPr>
        </a:p>
        <a:p>
          <a:pPr algn="ctr"/>
          <a:r>
            <a:rPr lang="en-US" altLang="ko-KR" sz="1000" b="1">
              <a:latin typeface="+mj-ea"/>
              <a:ea typeface="+mj-ea"/>
            </a:rPr>
            <a:t>(Web of Science)</a:t>
          </a:r>
          <a:endParaRPr lang="ko-KR" altLang="en-US" sz="1000" b="1"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228600</xdr:colOff>
          <xdr:row>16</xdr:row>
          <xdr:rowOff>180975</xdr:rowOff>
        </xdr:from>
        <xdr:to>
          <xdr:col>10</xdr:col>
          <xdr:colOff>457200</xdr:colOff>
          <xdr:row>18</xdr:row>
          <xdr:rowOff>400050</xdr:rowOff>
        </xdr:to>
        <xdr:grpSp>
          <xdr:nvGrpSpPr>
            <xdr:cNvPr id="5" name="그룹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pSpPr/>
          </xdr:nvGrpSpPr>
          <xdr:grpSpPr>
            <a:xfrm>
              <a:off x="6381750" y="6981825"/>
              <a:ext cx="942975" cy="1609725"/>
              <a:chOff x="6381750" y="7486650"/>
              <a:chExt cx="942975" cy="1609725"/>
            </a:xfrm>
          </xdr:grpSpPr>
          <xdr:sp macro="" textlink="">
            <xdr:nvSpPr>
              <xdr:cNvPr id="7169" name="Check Box 1" hidden="1">
                <a:extLst>
                  <a:ext uri="{63B3BB69-23CF-44E3-9099-C40C66FF867C}">
                    <a14:compatExt spid="_x0000_s7169"/>
                  </a:ext>
                  <a:ext uri="{FF2B5EF4-FFF2-40B4-BE49-F238E27FC236}">
                    <a16:creationId xmlns:a16="http://schemas.microsoft.com/office/drawing/2014/main" id="{00000000-0008-0000-0400-0000011C0000}"/>
                  </a:ext>
                </a:extLst>
              </xdr:cNvPr>
              <xdr:cNvSpPr/>
            </xdr:nvSpPr>
            <xdr:spPr bwMode="auto">
              <a:xfrm>
                <a:off x="6381750" y="7486650"/>
                <a:ext cx="2095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  <a:ext uri="{FF2B5EF4-FFF2-40B4-BE49-F238E27FC236}">
                    <a16:creationId xmlns:a16="http://schemas.microsoft.com/office/drawing/2014/main" id="{00000000-0008-0000-0400-0000021C0000}"/>
                  </a:ext>
                </a:extLst>
              </xdr:cNvPr>
              <xdr:cNvSpPr/>
            </xdr:nvSpPr>
            <xdr:spPr bwMode="auto">
              <a:xfrm>
                <a:off x="7105650" y="7486650"/>
                <a:ext cx="2190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1" name="Check Box 3" hidden="1">
                <a:extLst>
                  <a:ext uri="{63B3BB69-23CF-44E3-9099-C40C66FF867C}">
                    <a14:compatExt spid="_x0000_s7171"/>
                  </a:ext>
                  <a:ext uri="{FF2B5EF4-FFF2-40B4-BE49-F238E27FC236}">
                    <a16:creationId xmlns:a16="http://schemas.microsoft.com/office/drawing/2014/main" id="{00000000-0008-0000-0400-0000031C0000}"/>
                  </a:ext>
                </a:extLst>
              </xdr:cNvPr>
              <xdr:cNvSpPr/>
            </xdr:nvSpPr>
            <xdr:spPr bwMode="auto">
              <a:xfrm>
                <a:off x="7105650" y="8172450"/>
                <a:ext cx="219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2" name="Check Box 4" hidden="1">
                <a:extLst>
                  <a:ext uri="{63B3BB69-23CF-44E3-9099-C40C66FF867C}">
                    <a14:compatExt spid="_x0000_s7172"/>
                  </a:ext>
                  <a:ext uri="{FF2B5EF4-FFF2-40B4-BE49-F238E27FC236}">
                    <a16:creationId xmlns:a16="http://schemas.microsoft.com/office/drawing/2014/main" id="{00000000-0008-0000-0400-0000041C0000}"/>
                  </a:ext>
                </a:extLst>
              </xdr:cNvPr>
              <xdr:cNvSpPr/>
            </xdr:nvSpPr>
            <xdr:spPr bwMode="auto">
              <a:xfrm>
                <a:off x="6381750" y="8181975"/>
                <a:ext cx="2095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5" name="Check Box 7" hidden="1">
                <a:extLst>
                  <a:ext uri="{63B3BB69-23CF-44E3-9099-C40C66FF867C}">
                    <a14:compatExt spid="_x0000_s7175"/>
                  </a:ext>
                  <a:ext uri="{FF2B5EF4-FFF2-40B4-BE49-F238E27FC236}">
                    <a16:creationId xmlns:a16="http://schemas.microsoft.com/office/drawing/2014/main" id="{00000000-0008-0000-0400-0000071C0000}"/>
                  </a:ext>
                </a:extLst>
              </xdr:cNvPr>
              <xdr:cNvSpPr/>
            </xdr:nvSpPr>
            <xdr:spPr bwMode="auto">
              <a:xfrm>
                <a:off x="7105650" y="8858250"/>
                <a:ext cx="219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  <a:ext uri="{FF2B5EF4-FFF2-40B4-BE49-F238E27FC236}">
                    <a16:creationId xmlns:a16="http://schemas.microsoft.com/office/drawing/2014/main" id="{00000000-0008-0000-0400-0000081C0000}"/>
                  </a:ext>
                </a:extLst>
              </xdr:cNvPr>
              <xdr:cNvSpPr/>
            </xdr:nvSpPr>
            <xdr:spPr bwMode="auto">
              <a:xfrm>
                <a:off x="6381750" y="8858250"/>
                <a:ext cx="209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247659</xdr:colOff>
          <xdr:row>3</xdr:row>
          <xdr:rowOff>47625</xdr:rowOff>
        </xdr:from>
        <xdr:to>
          <xdr:col>10</xdr:col>
          <xdr:colOff>561976</xdr:colOff>
          <xdr:row>3</xdr:row>
          <xdr:rowOff>295275</xdr:rowOff>
        </xdr:to>
        <xdr:grpSp>
          <xdr:nvGrpSpPr>
            <xdr:cNvPr id="4" name="그룹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GrpSpPr/>
          </xdr:nvGrpSpPr>
          <xdr:grpSpPr>
            <a:xfrm>
              <a:off x="5686434" y="1019175"/>
              <a:ext cx="1743067" cy="247650"/>
              <a:chOff x="5686455" y="1533525"/>
              <a:chExt cx="1743053" cy="247650"/>
            </a:xfrm>
          </xdr:grpSpPr>
          <xdr:sp macro="" textlink="">
            <xdr:nvSpPr>
              <xdr:cNvPr id="7191" name="Option Button 23" hidden="1">
                <a:extLst>
                  <a:ext uri="{63B3BB69-23CF-44E3-9099-C40C66FF867C}">
                    <a14:compatExt spid="_x0000_s7191"/>
                  </a:ext>
                  <a:ext uri="{FF2B5EF4-FFF2-40B4-BE49-F238E27FC236}">
                    <a16:creationId xmlns:a16="http://schemas.microsoft.com/office/drawing/2014/main" id="{00000000-0008-0000-0400-0000171C0000}"/>
                  </a:ext>
                </a:extLst>
              </xdr:cNvPr>
              <xdr:cNvSpPr/>
            </xdr:nvSpPr>
            <xdr:spPr bwMode="auto">
              <a:xfrm>
                <a:off x="5686455" y="1533525"/>
                <a:ext cx="31433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2" name="Option Button 24" hidden="1">
                <a:extLst>
                  <a:ext uri="{63B3BB69-23CF-44E3-9099-C40C66FF867C}">
                    <a14:compatExt spid="_x0000_s7192"/>
                  </a:ext>
                  <a:ext uri="{FF2B5EF4-FFF2-40B4-BE49-F238E27FC236}">
                    <a16:creationId xmlns:a16="http://schemas.microsoft.com/office/drawing/2014/main" id="{00000000-0008-0000-0400-0000181C0000}"/>
                  </a:ext>
                </a:extLst>
              </xdr:cNvPr>
              <xdr:cNvSpPr/>
            </xdr:nvSpPr>
            <xdr:spPr bwMode="auto">
              <a:xfrm>
                <a:off x="6400800" y="1533525"/>
                <a:ext cx="314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3" name="Option Button 25" hidden="1">
                <a:extLst>
                  <a:ext uri="{63B3BB69-23CF-44E3-9099-C40C66FF867C}">
                    <a14:compatExt spid="_x0000_s7193"/>
                  </a:ext>
                  <a:ext uri="{FF2B5EF4-FFF2-40B4-BE49-F238E27FC236}">
                    <a16:creationId xmlns:a16="http://schemas.microsoft.com/office/drawing/2014/main" id="{00000000-0008-0000-0400-0000191C0000}"/>
                  </a:ext>
                </a:extLst>
              </xdr:cNvPr>
              <xdr:cNvSpPr/>
            </xdr:nvSpPr>
            <xdr:spPr bwMode="auto">
              <a:xfrm>
                <a:off x="7115179" y="1533525"/>
                <a:ext cx="31432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-35297</xdr:colOff>
          <xdr:row>0</xdr:row>
          <xdr:rowOff>-375252</xdr:rowOff>
        </xdr:from>
        <xdr:to>
          <xdr:col>0</xdr:col>
          <xdr:colOff>-35297</xdr:colOff>
          <xdr:row>0</xdr:row>
          <xdr:rowOff>-375252</xdr:rowOff>
        </xdr:to>
        <xdr:grpSp>
          <xdr:nvGrpSpPr>
            <xdr:cNvPr id="2" name="그룹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pSpPr/>
          </xdr:nvGrpSpPr>
          <xdr:grpSpPr>
            <a:xfrm>
              <a:off x="-35297" y="-375252"/>
              <a:ext cx="0" cy="0"/>
              <a:chOff x="-35297" y="-375252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161925</xdr:colOff>
          <xdr:row>26</xdr:row>
          <xdr:rowOff>133350</xdr:rowOff>
        </xdr:from>
        <xdr:to>
          <xdr:col>13</xdr:col>
          <xdr:colOff>381000</xdr:colOff>
          <xdr:row>29</xdr:row>
          <xdr:rowOff>180975</xdr:rowOff>
        </xdr:to>
        <xdr:grpSp>
          <xdr:nvGrpSpPr>
            <xdr:cNvPr id="13320" name="Group 8">
              <a:extLst>
                <a:ext uri="{FF2B5EF4-FFF2-40B4-BE49-F238E27FC236}">
                  <a16:creationId xmlns:a16="http://schemas.microsoft.com/office/drawing/2014/main" id="{00000000-0008-0000-0600-0000083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769894" y="9158288"/>
              <a:ext cx="766762" cy="809625"/>
              <a:chOff x="67793" y="95383"/>
              <a:chExt cx="7677" cy="8079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154922</xdr:colOff>
          <xdr:row>26</xdr:row>
          <xdr:rowOff>95240</xdr:rowOff>
        </xdr:from>
        <xdr:to>
          <xdr:col>13</xdr:col>
          <xdr:colOff>494712</xdr:colOff>
          <xdr:row>29</xdr:row>
          <xdr:rowOff>141268</xdr:rowOff>
        </xdr:to>
        <xdr:grpSp>
          <xdr:nvGrpSpPr>
            <xdr:cNvPr id="4" name="그룹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GrpSpPr/>
          </xdr:nvGrpSpPr>
          <xdr:grpSpPr>
            <a:xfrm>
              <a:off x="6765272" y="9105890"/>
              <a:ext cx="882715" cy="808028"/>
              <a:chOff x="6777049" y="9629775"/>
              <a:chExt cx="854848" cy="792958"/>
            </a:xfrm>
          </xdr:grpSpPr>
          <xdr:grpSp>
            <xdr:nvGrpSpPr>
              <xdr:cNvPr id="3" name="그룹 2">
                <a:extLst>
                  <a:ext uri="{FF2B5EF4-FFF2-40B4-BE49-F238E27FC236}">
                    <a16:creationId xmlns:a16="http://schemas.microsoft.com/office/drawing/2014/main" id="{00000000-0008-0000-0600-000003000000}"/>
                  </a:ext>
                </a:extLst>
              </xdr:cNvPr>
              <xdr:cNvGrpSpPr/>
            </xdr:nvGrpSpPr>
            <xdr:grpSpPr>
              <a:xfrm>
                <a:off x="6777049" y="9629775"/>
                <a:ext cx="854848" cy="247652"/>
                <a:chOff x="6777049" y="9629775"/>
                <a:chExt cx="854848" cy="247652"/>
              </a:xfrm>
            </xdr:grpSpPr>
            <xdr:sp macro="" textlink="">
              <xdr:nvSpPr>
                <xdr:cNvPr id="13323" name="Check Box 11" hidden="1">
                  <a:extLst>
                    <a:ext uri="{63B3BB69-23CF-44E3-9099-C40C66FF867C}">
                      <a14:compatExt spid="_x0000_s13323"/>
                    </a:ext>
                    <a:ext uri="{FF2B5EF4-FFF2-40B4-BE49-F238E27FC236}">
                      <a16:creationId xmlns:a16="http://schemas.microsoft.com/office/drawing/2014/main" id="{00000000-0008-0000-0600-00000B340000}"/>
                    </a:ext>
                  </a:extLst>
                </xdr:cNvPr>
                <xdr:cNvSpPr/>
              </xdr:nvSpPr>
              <xdr:spPr bwMode="auto">
                <a:xfrm>
                  <a:off x="6777049" y="9629777"/>
                  <a:ext cx="304800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3324" name="Check Box 12" hidden="1">
                  <a:extLst>
                    <a:ext uri="{63B3BB69-23CF-44E3-9099-C40C66FF867C}">
                      <a14:compatExt spid="_x0000_s13324"/>
                    </a:ext>
                    <a:ext uri="{FF2B5EF4-FFF2-40B4-BE49-F238E27FC236}">
                      <a16:creationId xmlns:a16="http://schemas.microsoft.com/office/drawing/2014/main" id="{00000000-0008-0000-0600-00000C340000}"/>
                    </a:ext>
                  </a:extLst>
                </xdr:cNvPr>
                <xdr:cNvSpPr/>
              </xdr:nvSpPr>
              <xdr:spPr bwMode="auto">
                <a:xfrm>
                  <a:off x="7327097" y="9629775"/>
                  <a:ext cx="304800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9" name="그룹 8">
                <a:extLst>
                  <a:ext uri="{FF2B5EF4-FFF2-40B4-BE49-F238E27FC236}">
                    <a16:creationId xmlns:a16="http://schemas.microsoft.com/office/drawing/2014/main" id="{00000000-0008-0000-0600-000009000000}"/>
                  </a:ext>
                </a:extLst>
              </xdr:cNvPr>
              <xdr:cNvGrpSpPr/>
            </xdr:nvGrpSpPr>
            <xdr:grpSpPr>
              <a:xfrm>
                <a:off x="6777049" y="10175081"/>
                <a:ext cx="854848" cy="247652"/>
                <a:chOff x="6777049" y="9629775"/>
                <a:chExt cx="854848" cy="247652"/>
              </a:xfrm>
            </xdr:grpSpPr>
            <xdr:sp macro="" textlink="">
              <xdr:nvSpPr>
                <xdr:cNvPr id="13327" name="Check Box 15" hidden="1">
                  <a:extLst>
                    <a:ext uri="{63B3BB69-23CF-44E3-9099-C40C66FF867C}">
                      <a14:compatExt spid="_x0000_s13327"/>
                    </a:ext>
                    <a:ext uri="{FF2B5EF4-FFF2-40B4-BE49-F238E27FC236}">
                      <a16:creationId xmlns:a16="http://schemas.microsoft.com/office/drawing/2014/main" id="{00000000-0008-0000-0600-00000F340000}"/>
                    </a:ext>
                  </a:extLst>
                </xdr:cNvPr>
                <xdr:cNvSpPr/>
              </xdr:nvSpPr>
              <xdr:spPr bwMode="auto">
                <a:xfrm>
                  <a:off x="6777049" y="9629777"/>
                  <a:ext cx="304800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3328" name="Check Box 16" hidden="1">
                  <a:extLst>
                    <a:ext uri="{63B3BB69-23CF-44E3-9099-C40C66FF867C}">
                      <a14:compatExt spid="_x0000_s13328"/>
                    </a:ext>
                    <a:ext uri="{FF2B5EF4-FFF2-40B4-BE49-F238E27FC236}">
                      <a16:creationId xmlns:a16="http://schemas.microsoft.com/office/drawing/2014/main" id="{00000000-0008-0000-0600-000010340000}"/>
                    </a:ext>
                  </a:extLst>
                </xdr:cNvPr>
                <xdr:cNvSpPr/>
              </xdr:nvSpPr>
              <xdr:spPr bwMode="auto">
                <a:xfrm>
                  <a:off x="7327097" y="9629775"/>
                  <a:ext cx="304800" cy="24765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76200</xdr:colOff>
          <xdr:row>18</xdr:row>
          <xdr:rowOff>3954780</xdr:rowOff>
        </xdr:from>
        <xdr:to>
          <xdr:col>3</xdr:col>
          <xdr:colOff>769620</xdr:colOff>
          <xdr:row>18</xdr:row>
          <xdr:rowOff>4183380</xdr:rowOff>
        </xdr:to>
        <xdr:sp macro="" textlink="">
          <xdr:nvSpPr>
            <xdr:cNvPr id="22543" name="Check Box 15" descr="동의함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9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동의함. Agree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373380</xdr:colOff>
          <xdr:row>18</xdr:row>
          <xdr:rowOff>3954780</xdr:rowOff>
        </xdr:from>
        <xdr:to>
          <xdr:col>7</xdr:col>
          <xdr:colOff>914400</xdr:colOff>
          <xdr:row>18</xdr:row>
          <xdr:rowOff>4183380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9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동의하지 않음. 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19</xdr:row>
          <xdr:rowOff>106680</xdr:rowOff>
        </xdr:from>
        <xdr:to>
          <xdr:col>8</xdr:col>
          <xdr:colOff>518160</xdr:colOff>
          <xdr:row>19</xdr:row>
          <xdr:rowOff>350520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9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/>
      </a:spPr>
      <a:bodyPr vertOverflow="clip" horzOverflow="clip" lIns="0" tIns="0" rIns="0" bIns="0" rtlCol="0" anchor="ctr" anchorCtr="1">
        <a:noAutofit/>
      </a:bodyPr>
      <a:lstStyle>
        <a:defPPr algn="ctr">
          <a:defRPr sz="1000" b="1">
            <a:latin typeface="+mj-ea"/>
            <a:ea typeface="+mj-ea"/>
          </a:defRPr>
        </a:defPPr>
      </a:lstStyle>
      <a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13" Type="http://schemas.openxmlformats.org/officeDocument/2006/relationships/ctrlProp" Target="../ctrlProps/ctrlProp41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5" Type="http://schemas.openxmlformats.org/officeDocument/2006/relationships/ctrlProp" Target="../ctrlProps/ctrlProp33.xml"/><Relationship Id="rId10" Type="http://schemas.openxmlformats.org/officeDocument/2006/relationships/ctrlProp" Target="../ctrlProps/ctrlProp38.xml"/><Relationship Id="rId4" Type="http://schemas.openxmlformats.org/officeDocument/2006/relationships/vmlDrawing" Target="../drawings/vmlDrawing7.vml"/><Relationship Id="rId9" Type="http://schemas.openxmlformats.org/officeDocument/2006/relationships/ctrlProp" Target="../ctrlProps/ctrlProp37.xml"/><Relationship Id="rId1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3.xml"/><Relationship Id="rId5" Type="http://schemas.openxmlformats.org/officeDocument/2006/relationships/ctrlProp" Target="../ctrlProps/ctrlProp42.xml"/><Relationship Id="rId4" Type="http://schemas.openxmlformats.org/officeDocument/2006/relationships/vmlDrawing" Target="../drawings/vmlDrawing11.vml"/><Relationship Id="rId9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mments" Target="../comments7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4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7.xml"/><Relationship Id="rId5" Type="http://schemas.openxmlformats.org/officeDocument/2006/relationships/ctrlProp" Target="../ctrlProps/ctrlProp46.xml"/><Relationship Id="rId4" Type="http://schemas.openxmlformats.org/officeDocument/2006/relationships/vmlDrawing" Target="../drawings/vmlDrawing1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3"/>
  <sheetViews>
    <sheetView showGridLines="0" tabSelected="1" zoomScaleNormal="100" workbookViewId="0">
      <selection activeCell="I8" sqref="I8"/>
    </sheetView>
  </sheetViews>
  <sheetFormatPr defaultColWidth="9" defaultRowHeight="17.399999999999999"/>
  <cols>
    <col min="1" max="1" width="24.09765625" style="27" customWidth="1"/>
    <col min="2" max="2" width="11.3984375" style="27" customWidth="1"/>
    <col min="3" max="3" width="53.59765625" style="28" customWidth="1"/>
    <col min="4" max="4" width="10.3984375" style="197" customWidth="1"/>
    <col min="5" max="16384" width="9" style="20"/>
  </cols>
  <sheetData>
    <row r="1" spans="1:5" ht="45.75" customHeight="1">
      <c r="A1" s="335" t="s">
        <v>559</v>
      </c>
      <c r="B1" s="335"/>
      <c r="C1" s="335"/>
      <c r="D1" s="335"/>
    </row>
    <row r="2" spans="1:5" ht="3.75" customHeight="1" thickBot="1">
      <c r="A2" s="23"/>
      <c r="B2" s="23"/>
      <c r="C2" s="24"/>
      <c r="D2" s="196"/>
    </row>
    <row r="3" spans="1:5" s="25" customFormat="1" ht="30" customHeight="1">
      <c r="A3" s="248" t="s">
        <v>16</v>
      </c>
      <c r="B3" s="336" t="s">
        <v>17</v>
      </c>
      <c r="C3" s="336"/>
      <c r="D3" s="249" t="s">
        <v>358</v>
      </c>
    </row>
    <row r="4" spans="1:5" s="25" customFormat="1" ht="30" customHeight="1">
      <c r="A4" s="337" t="s">
        <v>205</v>
      </c>
      <c r="B4" s="245" t="s">
        <v>225</v>
      </c>
      <c r="C4" s="246" t="s">
        <v>206</v>
      </c>
      <c r="D4" s="247">
        <v>1</v>
      </c>
    </row>
    <row r="5" spans="1:5" s="25" customFormat="1" ht="30" customHeight="1">
      <c r="A5" s="337"/>
      <c r="B5" s="242" t="s">
        <v>207</v>
      </c>
      <c r="C5" s="243" t="s">
        <v>19</v>
      </c>
      <c r="D5" s="244">
        <v>1</v>
      </c>
    </row>
    <row r="6" spans="1:5" s="25" customFormat="1" ht="30" customHeight="1">
      <c r="A6" s="338"/>
      <c r="B6" s="273" t="s">
        <v>456</v>
      </c>
      <c r="C6" s="274" t="s">
        <v>460</v>
      </c>
      <c r="D6" s="250">
        <v>1</v>
      </c>
    </row>
    <row r="7" spans="1:5" s="25" customFormat="1" ht="30" customHeight="1">
      <c r="A7" s="337" t="s">
        <v>400</v>
      </c>
      <c r="B7" s="275" t="s">
        <v>226</v>
      </c>
      <c r="C7" s="276" t="s">
        <v>208</v>
      </c>
      <c r="D7" s="247">
        <v>2</v>
      </c>
    </row>
    <row r="8" spans="1:5" s="25" customFormat="1" ht="30" customHeight="1">
      <c r="A8" s="337"/>
      <c r="B8" s="277" t="s">
        <v>457</v>
      </c>
      <c r="C8" s="278" t="s">
        <v>575</v>
      </c>
      <c r="D8" s="244">
        <v>2</v>
      </c>
    </row>
    <row r="9" spans="1:5" s="25" customFormat="1" ht="30" customHeight="1">
      <c r="A9" s="338"/>
      <c r="B9" s="273" t="s">
        <v>458</v>
      </c>
      <c r="C9" s="274" t="s">
        <v>461</v>
      </c>
      <c r="D9" s="250">
        <v>2</v>
      </c>
    </row>
    <row r="10" spans="1:5" s="25" customFormat="1" ht="30" customHeight="1">
      <c r="A10" s="332" t="s">
        <v>370</v>
      </c>
      <c r="B10" s="275" t="s">
        <v>359</v>
      </c>
      <c r="C10" s="276" t="s">
        <v>209</v>
      </c>
      <c r="D10" s="247">
        <v>4</v>
      </c>
      <c r="E10" s="22"/>
    </row>
    <row r="11" spans="1:5" s="25" customFormat="1" ht="30" customHeight="1">
      <c r="A11" s="333"/>
      <c r="B11" s="277" t="s">
        <v>227</v>
      </c>
      <c r="C11" s="278" t="s">
        <v>210</v>
      </c>
      <c r="D11" s="244">
        <v>4</v>
      </c>
      <c r="E11" s="22"/>
    </row>
    <row r="12" spans="1:5" s="25" customFormat="1" ht="30" customHeight="1">
      <c r="A12" s="333"/>
      <c r="B12" s="277" t="s">
        <v>228</v>
      </c>
      <c r="C12" s="278" t="s">
        <v>211</v>
      </c>
      <c r="D12" s="244">
        <v>4</v>
      </c>
      <c r="E12" s="22"/>
    </row>
    <row r="13" spans="1:5" s="25" customFormat="1" ht="30" customHeight="1">
      <c r="A13" s="333"/>
      <c r="B13" s="277" t="s">
        <v>229</v>
      </c>
      <c r="C13" s="278" t="s">
        <v>213</v>
      </c>
      <c r="D13" s="244">
        <v>4</v>
      </c>
      <c r="E13" s="22"/>
    </row>
    <row r="14" spans="1:5" s="25" customFormat="1" ht="30" customHeight="1">
      <c r="A14" s="333"/>
      <c r="B14" s="277" t="s">
        <v>360</v>
      </c>
      <c r="C14" s="278" t="s">
        <v>215</v>
      </c>
      <c r="D14" s="244">
        <v>5</v>
      </c>
      <c r="E14" s="22"/>
    </row>
    <row r="15" spans="1:5" s="25" customFormat="1" ht="30" customHeight="1">
      <c r="A15" s="334"/>
      <c r="B15" s="273" t="s">
        <v>361</v>
      </c>
      <c r="C15" s="274" t="s">
        <v>217</v>
      </c>
      <c r="D15" s="250">
        <v>5</v>
      </c>
      <c r="E15" s="22"/>
    </row>
    <row r="16" spans="1:5" s="25" customFormat="1" ht="30" customHeight="1">
      <c r="A16" s="332" t="s">
        <v>224</v>
      </c>
      <c r="B16" s="275" t="s">
        <v>362</v>
      </c>
      <c r="C16" s="276" t="s">
        <v>218</v>
      </c>
      <c r="D16" s="247">
        <v>6</v>
      </c>
      <c r="E16" s="22"/>
    </row>
    <row r="17" spans="1:5" s="21" customFormat="1" ht="30" customHeight="1">
      <c r="A17" s="333"/>
      <c r="B17" s="277" t="s">
        <v>273</v>
      </c>
      <c r="C17" s="278" t="s">
        <v>220</v>
      </c>
      <c r="D17" s="244">
        <v>6</v>
      </c>
      <c r="E17" s="26"/>
    </row>
    <row r="18" spans="1:5" s="25" customFormat="1" ht="30" customHeight="1">
      <c r="A18" s="333"/>
      <c r="B18" s="277" t="s">
        <v>363</v>
      </c>
      <c r="C18" s="278" t="s">
        <v>221</v>
      </c>
      <c r="D18" s="244">
        <v>7</v>
      </c>
    </row>
    <row r="19" spans="1:5" s="25" customFormat="1" ht="30" customHeight="1">
      <c r="A19" s="334"/>
      <c r="B19" s="273" t="s">
        <v>364</v>
      </c>
      <c r="C19" s="274" t="s">
        <v>223</v>
      </c>
      <c r="D19" s="250">
        <v>7</v>
      </c>
    </row>
    <row r="20" spans="1:5" s="25" customFormat="1" ht="30" customHeight="1">
      <c r="A20" s="330" t="s">
        <v>369</v>
      </c>
      <c r="B20" s="275" t="s">
        <v>365</v>
      </c>
      <c r="C20" s="276" t="s">
        <v>270</v>
      </c>
      <c r="D20" s="247">
        <v>8</v>
      </c>
    </row>
    <row r="21" spans="1:5" s="25" customFormat="1" ht="30" customHeight="1">
      <c r="A21" s="331"/>
      <c r="B21" s="273" t="s">
        <v>366</v>
      </c>
      <c r="C21" s="274" t="s">
        <v>272</v>
      </c>
      <c r="D21" s="250">
        <v>9</v>
      </c>
    </row>
    <row r="22" spans="1:5" s="25" customFormat="1" ht="30" customHeight="1">
      <c r="A22" s="328" t="s">
        <v>459</v>
      </c>
      <c r="B22" s="279" t="s">
        <v>367</v>
      </c>
      <c r="C22" s="280" t="s">
        <v>560</v>
      </c>
      <c r="D22" s="251">
        <v>10</v>
      </c>
    </row>
    <row r="23" spans="1:5" s="25" customFormat="1" ht="30" customHeight="1" thickBot="1">
      <c r="A23" s="329"/>
      <c r="B23" s="281" t="s">
        <v>419</v>
      </c>
      <c r="C23" s="282" t="s">
        <v>561</v>
      </c>
      <c r="D23" s="283">
        <v>11</v>
      </c>
    </row>
  </sheetData>
  <mergeCells count="8">
    <mergeCell ref="A22:A23"/>
    <mergeCell ref="A20:A21"/>
    <mergeCell ref="A16:A19"/>
    <mergeCell ref="A1:D1"/>
    <mergeCell ref="B3:C3"/>
    <mergeCell ref="A10:A15"/>
    <mergeCell ref="A4:A6"/>
    <mergeCell ref="A7:A9"/>
  </mergeCells>
  <phoneticPr fontId="1" type="noConversion"/>
  <printOptions horizontalCentered="1"/>
  <pageMargins left="0.11811023622047245" right="0.11811023622047245" top="0.59055118110236227" bottom="0.19685039370078741" header="0.11811023622047245" footer="0.11811023622047245"/>
  <pageSetup paperSize="9" scale="83" orientation="portrait" r:id="rId1"/>
  <headerFooter>
    <oddHeader>&amp;L&amp;G</oddHeader>
    <oddFooter>&amp;C&amp;9&amp;P /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5"/>
  <sheetViews>
    <sheetView showGridLines="0" zoomScale="80" zoomScaleNormal="80" workbookViewId="0">
      <selection sqref="A1:U1"/>
    </sheetView>
  </sheetViews>
  <sheetFormatPr defaultRowHeight="17.399999999999999"/>
  <cols>
    <col min="1" max="1" width="4.5" bestFit="1" customWidth="1"/>
    <col min="6" max="6" width="22.3984375" customWidth="1"/>
    <col min="7" max="7" width="18.59765625" customWidth="1"/>
    <col min="8" max="8" width="32.69921875" customWidth="1"/>
    <col min="9" max="10" width="10.09765625" bestFit="1" customWidth="1"/>
    <col min="17" max="17" width="10.09765625" bestFit="1" customWidth="1"/>
    <col min="18" max="18" width="10.8984375" bestFit="1" customWidth="1"/>
    <col min="20" max="20" width="33.09765625" customWidth="1"/>
  </cols>
  <sheetData>
    <row r="1" spans="1:21" ht="27.6">
      <c r="A1" s="1291" t="s">
        <v>557</v>
      </c>
      <c r="B1" s="1291"/>
      <c r="C1" s="1291"/>
      <c r="D1" s="1291"/>
      <c r="E1" s="1291"/>
      <c r="F1" s="1291"/>
      <c r="G1" s="1291"/>
      <c r="H1" s="1291"/>
      <c r="I1" s="1291"/>
      <c r="J1" s="1291"/>
      <c r="K1" s="1291"/>
      <c r="L1" s="1291"/>
      <c r="M1" s="1291"/>
      <c r="N1" s="1291"/>
      <c r="O1" s="1291"/>
      <c r="P1" s="1291"/>
      <c r="Q1" s="1291"/>
      <c r="R1" s="1291"/>
      <c r="S1" s="1291"/>
      <c r="T1" s="1291"/>
      <c r="U1" s="1291"/>
    </row>
    <row r="2" spans="1:21" ht="18" thickBot="1">
      <c r="A2" s="214"/>
      <c r="B2" s="214"/>
      <c r="C2" s="105"/>
      <c r="D2" s="105"/>
      <c r="E2" s="106"/>
      <c r="F2" s="102"/>
      <c r="G2" s="102"/>
      <c r="H2" s="102"/>
      <c r="I2" s="103"/>
      <c r="J2" s="104"/>
      <c r="K2" s="104"/>
      <c r="L2" s="111"/>
      <c r="M2" s="111"/>
      <c r="N2" s="111"/>
      <c r="O2" s="111"/>
      <c r="P2" s="110"/>
      <c r="Q2" s="110"/>
      <c r="R2" s="110"/>
      <c r="S2" s="111"/>
      <c r="T2" s="215"/>
      <c r="U2" s="215"/>
    </row>
    <row r="3" spans="1:21">
      <c r="A3" s="1298" t="s">
        <v>446</v>
      </c>
      <c r="B3" s="1295" t="s">
        <v>283</v>
      </c>
      <c r="C3" s="1296"/>
      <c r="D3" s="1296"/>
      <c r="E3" s="1297"/>
      <c r="F3" s="1287" t="s">
        <v>284</v>
      </c>
      <c r="G3" s="1287" t="s">
        <v>447</v>
      </c>
      <c r="H3" s="1287" t="s">
        <v>448</v>
      </c>
      <c r="I3" s="1295" t="s">
        <v>449</v>
      </c>
      <c r="J3" s="1297"/>
      <c r="K3" s="1300" t="s">
        <v>450</v>
      </c>
      <c r="L3" s="1292" t="s">
        <v>566</v>
      </c>
      <c r="M3" s="1293"/>
      <c r="N3" s="1293"/>
      <c r="O3" s="1294"/>
      <c r="P3" s="1302" t="s">
        <v>434</v>
      </c>
      <c r="Q3" s="1303"/>
      <c r="R3" s="1304"/>
      <c r="S3" s="1285" t="s">
        <v>285</v>
      </c>
      <c r="T3" s="1287" t="s">
        <v>286</v>
      </c>
      <c r="U3" s="1289" t="s">
        <v>435</v>
      </c>
    </row>
    <row r="4" spans="1:21" ht="18" thickBot="1">
      <c r="A4" s="1299"/>
      <c r="B4" s="212" t="s">
        <v>287</v>
      </c>
      <c r="C4" s="212" t="s">
        <v>288</v>
      </c>
      <c r="D4" s="212" t="s">
        <v>289</v>
      </c>
      <c r="E4" s="212" t="s">
        <v>290</v>
      </c>
      <c r="F4" s="1288"/>
      <c r="G4" s="1288"/>
      <c r="H4" s="1288"/>
      <c r="I4" s="212" t="s">
        <v>451</v>
      </c>
      <c r="J4" s="212" t="s">
        <v>452</v>
      </c>
      <c r="K4" s="1301"/>
      <c r="L4" s="208" t="s">
        <v>291</v>
      </c>
      <c r="M4" s="209" t="s">
        <v>292</v>
      </c>
      <c r="N4" s="210" t="s">
        <v>293</v>
      </c>
      <c r="O4" s="211" t="s">
        <v>445</v>
      </c>
      <c r="P4" s="192" t="s">
        <v>436</v>
      </c>
      <c r="Q4" s="212" t="s">
        <v>437</v>
      </c>
      <c r="R4" s="211" t="s">
        <v>438</v>
      </c>
      <c r="S4" s="1286"/>
      <c r="T4" s="1288"/>
      <c r="U4" s="1290"/>
    </row>
    <row r="5" spans="1:21" ht="20.100000000000001" customHeight="1" thickTop="1">
      <c r="A5" s="235">
        <f>ROW()-4</f>
        <v>1</v>
      </c>
      <c r="B5" s="205"/>
      <c r="C5" s="205"/>
      <c r="D5" s="205" t="s">
        <v>18</v>
      </c>
      <c r="E5" s="203" t="s">
        <v>440</v>
      </c>
      <c r="F5" s="206"/>
      <c r="G5" s="206" t="s">
        <v>453</v>
      </c>
      <c r="H5" s="206"/>
      <c r="I5" s="207">
        <v>45365</v>
      </c>
      <c r="J5" s="207">
        <v>45367</v>
      </c>
      <c r="K5" s="236" t="s">
        <v>454</v>
      </c>
      <c r="L5" s="314">
        <v>240000</v>
      </c>
      <c r="M5" s="315">
        <v>165000</v>
      </c>
      <c r="N5" s="315">
        <v>50000</v>
      </c>
      <c r="O5" s="316">
        <f>SUM($L5:$N5)</f>
        <v>455000</v>
      </c>
      <c r="P5" s="237">
        <f>COUNTIFS($E$5:$E$254,$E5)</f>
        <v>1</v>
      </c>
      <c r="Q5" s="317">
        <f>SUMIF($E$5:$E$254,$E5,$O$5:$O254)</f>
        <v>455000</v>
      </c>
      <c r="R5" s="318">
        <f ca="1">IF(SUMIF($E$5:$E$354,$E5,$O$5:$O254)&lt;4000000,4000000-SUMIF($E$5:$E$354,$E5,$O$5:$O254),4000000-SUMIF($E$5:$E$354,$E5,$O$5:$O254))</f>
        <v>3545000</v>
      </c>
      <c r="S5" s="202" t="s">
        <v>455</v>
      </c>
      <c r="T5" s="203"/>
      <c r="U5" s="238"/>
    </row>
    <row r="6" spans="1:21" ht="20.100000000000001" customHeight="1">
      <c r="A6" s="108">
        <f t="shared" ref="A6:A69" si="0">ROW()-4</f>
        <v>2</v>
      </c>
      <c r="B6" s="113"/>
      <c r="C6" s="114"/>
      <c r="D6" s="113"/>
      <c r="E6" s="114"/>
      <c r="F6" s="115"/>
      <c r="G6" s="115"/>
      <c r="H6" s="115"/>
      <c r="I6" s="116"/>
      <c r="J6" s="116"/>
      <c r="K6" s="239"/>
      <c r="L6" s="135"/>
      <c r="M6" s="136"/>
      <c r="N6" s="136"/>
      <c r="O6" s="316">
        <f t="shared" ref="O6:O69" si="1">SUM($L6:$N6)</f>
        <v>0</v>
      </c>
      <c r="P6" s="237">
        <f t="shared" ref="P6:P69" si="2">COUNTIFS($E$5:$E$254,$E6)</f>
        <v>0</v>
      </c>
      <c r="Q6" s="317">
        <f>SUMIF($E$5:$E$254,$E6,$O$5:$O255)</f>
        <v>0</v>
      </c>
      <c r="R6" s="318">
        <f ca="1">IF(SUMIF($E$5:$E$354,$E6,$O$5:$O255)&lt;4000000,4000000-SUMIF($E$5:$E$354,$E6,$O$5:$O255),4000000-SUMIF($E$5:$E$354,$E6,$O$5:$O255))</f>
        <v>4000000</v>
      </c>
      <c r="S6" s="121"/>
      <c r="T6" s="114"/>
      <c r="U6" s="122"/>
    </row>
    <row r="7" spans="1:21" ht="20.100000000000001" customHeight="1">
      <c r="A7" s="108">
        <f t="shared" si="0"/>
        <v>3</v>
      </c>
      <c r="B7" s="113"/>
      <c r="C7" s="114"/>
      <c r="D7" s="113"/>
      <c r="E7" s="114"/>
      <c r="F7" s="115"/>
      <c r="G7" s="115"/>
      <c r="H7" s="115"/>
      <c r="I7" s="116"/>
      <c r="J7" s="116"/>
      <c r="K7" s="239"/>
      <c r="L7" s="135"/>
      <c r="M7" s="136"/>
      <c r="N7" s="136"/>
      <c r="O7" s="316">
        <f t="shared" si="1"/>
        <v>0</v>
      </c>
      <c r="P7" s="237">
        <f t="shared" si="2"/>
        <v>0</v>
      </c>
      <c r="Q7" s="317">
        <f>SUMIF($E$5:$E$254,$E7,$O$5:$O256)</f>
        <v>0</v>
      </c>
      <c r="R7" s="318">
        <f ca="1">IF(SUMIF($E$5:$E$354,$E7,$O$5:$O256)&lt;4000000,4000000-SUMIF($E$5:$E$354,$E7,$O$5:$O256),4000000-SUMIF($E$5:$E$354,$E7,$O$5:$O256))</f>
        <v>4000000</v>
      </c>
      <c r="S7" s="121"/>
      <c r="T7" s="114"/>
      <c r="U7" s="122"/>
    </row>
    <row r="8" spans="1:21" ht="20.100000000000001" customHeight="1">
      <c r="A8" s="108">
        <f t="shared" si="0"/>
        <v>4</v>
      </c>
      <c r="B8" s="113"/>
      <c r="C8" s="114"/>
      <c r="D8" s="113"/>
      <c r="E8" s="114"/>
      <c r="F8" s="115"/>
      <c r="G8" s="115"/>
      <c r="H8" s="115"/>
      <c r="I8" s="116"/>
      <c r="J8" s="116"/>
      <c r="K8" s="239"/>
      <c r="L8" s="135"/>
      <c r="M8" s="136"/>
      <c r="N8" s="136"/>
      <c r="O8" s="316">
        <f t="shared" si="1"/>
        <v>0</v>
      </c>
      <c r="P8" s="237">
        <f t="shared" si="2"/>
        <v>0</v>
      </c>
      <c r="Q8" s="317">
        <f>SUMIF($E$5:$E$254,$E8,$O$5:$O257)</f>
        <v>0</v>
      </c>
      <c r="R8" s="318">
        <f ca="1">IF(SUMIF($E$5:$E$354,$E8,$O$5:$O257)&lt;4000000,4000000-SUMIF($E$5:$E$354,$E8,$O$5:$O257),4000000-SUMIF($E$5:$E$354,$E8,$O$5:$O257))</f>
        <v>4000000</v>
      </c>
      <c r="S8" s="121"/>
      <c r="T8" s="114"/>
      <c r="U8" s="122"/>
    </row>
    <row r="9" spans="1:21" ht="20.100000000000001" customHeight="1">
      <c r="A9" s="108">
        <f t="shared" si="0"/>
        <v>5</v>
      </c>
      <c r="B9" s="113"/>
      <c r="C9" s="114"/>
      <c r="D9" s="113"/>
      <c r="E9" s="114"/>
      <c r="F9" s="115"/>
      <c r="G9" s="115"/>
      <c r="H9" s="115"/>
      <c r="I9" s="116"/>
      <c r="J9" s="116"/>
      <c r="K9" s="239"/>
      <c r="L9" s="135"/>
      <c r="M9" s="136"/>
      <c r="N9" s="136"/>
      <c r="O9" s="316">
        <f t="shared" si="1"/>
        <v>0</v>
      </c>
      <c r="P9" s="237">
        <f t="shared" si="2"/>
        <v>0</v>
      </c>
      <c r="Q9" s="317">
        <f>SUMIF($E$5:$E$254,$E9,$O$5:$O258)</f>
        <v>0</v>
      </c>
      <c r="R9" s="318">
        <f ca="1">IF(SUMIF($E$5:$E$354,$E9,$O$5:$O258)&lt;4000000,4000000-SUMIF($E$5:$E$354,$E9,$O$5:$O258),4000000-SUMIF($E$5:$E$354,$E9,$O$5:$O258))</f>
        <v>4000000</v>
      </c>
      <c r="S9" s="121"/>
      <c r="T9" s="114"/>
      <c r="U9" s="122"/>
    </row>
    <row r="10" spans="1:21" ht="20.100000000000001" customHeight="1">
      <c r="A10" s="108">
        <f t="shared" si="0"/>
        <v>6</v>
      </c>
      <c r="B10" s="113"/>
      <c r="C10" s="114"/>
      <c r="D10" s="113"/>
      <c r="E10" s="114"/>
      <c r="F10" s="115"/>
      <c r="G10" s="115"/>
      <c r="H10" s="115"/>
      <c r="I10" s="116"/>
      <c r="J10" s="116"/>
      <c r="K10" s="239"/>
      <c r="L10" s="135"/>
      <c r="M10" s="136"/>
      <c r="N10" s="136"/>
      <c r="O10" s="316">
        <f t="shared" si="1"/>
        <v>0</v>
      </c>
      <c r="P10" s="237">
        <f t="shared" si="2"/>
        <v>0</v>
      </c>
      <c r="Q10" s="317">
        <f>SUMIF($E$5:$E$254,$E10,$O$5:$O259)</f>
        <v>0</v>
      </c>
      <c r="R10" s="318">
        <f ca="1">IF(SUMIF($E$5:$E$354,$E10,$O$5:$O259)&lt;4000000,4000000-SUMIF($E$5:$E$354,$E10,$O$5:$O259),4000000-SUMIF($E$5:$E$354,$E10,$O$5:$O259))</f>
        <v>4000000</v>
      </c>
      <c r="S10" s="121"/>
      <c r="T10" s="114"/>
      <c r="U10" s="122"/>
    </row>
    <row r="11" spans="1:21" ht="20.100000000000001" customHeight="1">
      <c r="A11" s="108">
        <f t="shared" si="0"/>
        <v>7</v>
      </c>
      <c r="B11" s="113"/>
      <c r="C11" s="114"/>
      <c r="D11" s="113"/>
      <c r="E11" s="114"/>
      <c r="F11" s="115"/>
      <c r="G11" s="115"/>
      <c r="H11" s="115"/>
      <c r="I11" s="116"/>
      <c r="J11" s="116"/>
      <c r="K11" s="239"/>
      <c r="L11" s="135"/>
      <c r="M11" s="136"/>
      <c r="N11" s="136"/>
      <c r="O11" s="316">
        <f t="shared" si="1"/>
        <v>0</v>
      </c>
      <c r="P11" s="237">
        <f t="shared" si="2"/>
        <v>0</v>
      </c>
      <c r="Q11" s="317">
        <f>SUMIF($E$5:$E$254,$E11,$O$5:$O260)</f>
        <v>0</v>
      </c>
      <c r="R11" s="318">
        <f ca="1">IF(SUMIF($E$5:$E$354,$E11,$O$5:$O260)&lt;4000000,4000000-SUMIF($E$5:$E$354,$E11,$O$5:$O260),4000000-SUMIF($E$5:$E$354,$E11,$O$5:$O260))</f>
        <v>4000000</v>
      </c>
      <c r="S11" s="121"/>
      <c r="T11" s="114"/>
      <c r="U11" s="122"/>
    </row>
    <row r="12" spans="1:21" ht="20.100000000000001" customHeight="1">
      <c r="A12" s="108">
        <f t="shared" si="0"/>
        <v>8</v>
      </c>
      <c r="B12" s="113"/>
      <c r="C12" s="114"/>
      <c r="D12" s="113"/>
      <c r="E12" s="114"/>
      <c r="F12" s="115"/>
      <c r="G12" s="115"/>
      <c r="H12" s="115"/>
      <c r="I12" s="116"/>
      <c r="J12" s="116"/>
      <c r="K12" s="239"/>
      <c r="L12" s="135"/>
      <c r="M12" s="136"/>
      <c r="N12" s="136"/>
      <c r="O12" s="316">
        <f t="shared" si="1"/>
        <v>0</v>
      </c>
      <c r="P12" s="237">
        <f t="shared" si="2"/>
        <v>0</v>
      </c>
      <c r="Q12" s="317">
        <f>SUMIF($E$5:$E$254,$E12,$O$5:$O261)</f>
        <v>0</v>
      </c>
      <c r="R12" s="318">
        <f ca="1">IF(SUMIF($E$5:$E$354,$E12,$O$5:$O261)&lt;4000000,4000000-SUMIF($E$5:$E$354,$E12,$O$5:$O261),4000000-SUMIF($E$5:$E$354,$E12,$O$5:$O261))</f>
        <v>4000000</v>
      </c>
      <c r="S12" s="121"/>
      <c r="T12" s="114"/>
      <c r="U12" s="122"/>
    </row>
    <row r="13" spans="1:21" ht="20.100000000000001" customHeight="1">
      <c r="A13" s="108">
        <f t="shared" si="0"/>
        <v>9</v>
      </c>
      <c r="B13" s="113"/>
      <c r="C13" s="114"/>
      <c r="D13" s="113"/>
      <c r="E13" s="114"/>
      <c r="F13" s="115"/>
      <c r="G13" s="115"/>
      <c r="H13" s="115"/>
      <c r="I13" s="116"/>
      <c r="J13" s="116"/>
      <c r="K13" s="239"/>
      <c r="L13" s="135"/>
      <c r="M13" s="136"/>
      <c r="N13" s="136"/>
      <c r="O13" s="316">
        <f t="shared" si="1"/>
        <v>0</v>
      </c>
      <c r="P13" s="237">
        <f t="shared" si="2"/>
        <v>0</v>
      </c>
      <c r="Q13" s="317">
        <f>SUMIF($E$5:$E$254,$E13,$O$5:$O262)</f>
        <v>0</v>
      </c>
      <c r="R13" s="318">
        <f ca="1">IF(SUMIF($E$5:$E$354,$E13,$O$5:$O262)&lt;4000000,4000000-SUMIF($E$5:$E$354,$E13,$O$5:$O262),4000000-SUMIF($E$5:$E$354,$E13,$O$5:$O262))</f>
        <v>4000000</v>
      </c>
      <c r="S13" s="121"/>
      <c r="T13" s="114"/>
      <c r="U13" s="122"/>
    </row>
    <row r="14" spans="1:21" ht="20.100000000000001" customHeight="1">
      <c r="A14" s="108">
        <f t="shared" si="0"/>
        <v>10</v>
      </c>
      <c r="B14" s="113"/>
      <c r="C14" s="114"/>
      <c r="D14" s="113"/>
      <c r="E14" s="114"/>
      <c r="F14" s="115"/>
      <c r="G14" s="115"/>
      <c r="H14" s="115"/>
      <c r="I14" s="116"/>
      <c r="J14" s="116"/>
      <c r="K14" s="239"/>
      <c r="L14" s="135"/>
      <c r="M14" s="136"/>
      <c r="N14" s="136"/>
      <c r="O14" s="316">
        <f t="shared" si="1"/>
        <v>0</v>
      </c>
      <c r="P14" s="237">
        <f t="shared" si="2"/>
        <v>0</v>
      </c>
      <c r="Q14" s="317">
        <f>SUMIF($E$5:$E$254,$E14,$O$5:$O263)</f>
        <v>0</v>
      </c>
      <c r="R14" s="318">
        <f ca="1">IF(SUMIF($E$5:$E$354,$E14,$O$5:$O263)&lt;4000000,4000000-SUMIF($E$5:$E$354,$E14,$O$5:$O263),4000000-SUMIF($E$5:$E$354,$E14,$O$5:$O263))</f>
        <v>4000000</v>
      </c>
      <c r="S14" s="121"/>
      <c r="T14" s="114"/>
      <c r="U14" s="122"/>
    </row>
    <row r="15" spans="1:21" ht="20.100000000000001" customHeight="1">
      <c r="A15" s="108">
        <f t="shared" si="0"/>
        <v>11</v>
      </c>
      <c r="B15" s="113"/>
      <c r="C15" s="114"/>
      <c r="D15" s="113"/>
      <c r="E15" s="114"/>
      <c r="F15" s="115"/>
      <c r="G15" s="115"/>
      <c r="H15" s="115"/>
      <c r="I15" s="116"/>
      <c r="J15" s="116"/>
      <c r="K15" s="239"/>
      <c r="L15" s="135"/>
      <c r="M15" s="136"/>
      <c r="N15" s="136"/>
      <c r="O15" s="316">
        <f t="shared" si="1"/>
        <v>0</v>
      </c>
      <c r="P15" s="237">
        <f t="shared" si="2"/>
        <v>0</v>
      </c>
      <c r="Q15" s="317">
        <f>SUMIF($E$5:$E$254,$E15,$O$5:$O264)</f>
        <v>0</v>
      </c>
      <c r="R15" s="318">
        <f ca="1">IF(SUMIF($E$5:$E$354,$E15,$O$5:$O264)&lt;4000000,4000000-SUMIF($E$5:$E$354,$E15,$O$5:$O264),4000000-SUMIF($E$5:$E$354,$E15,$O$5:$O264))</f>
        <v>4000000</v>
      </c>
      <c r="S15" s="121"/>
      <c r="T15" s="114"/>
      <c r="U15" s="122"/>
    </row>
    <row r="16" spans="1:21" ht="20.100000000000001" customHeight="1">
      <c r="A16" s="108">
        <f t="shared" si="0"/>
        <v>12</v>
      </c>
      <c r="B16" s="113"/>
      <c r="C16" s="114"/>
      <c r="D16" s="113"/>
      <c r="E16" s="114"/>
      <c r="F16" s="115"/>
      <c r="G16" s="115"/>
      <c r="H16" s="115"/>
      <c r="I16" s="116"/>
      <c r="J16" s="116"/>
      <c r="K16" s="239"/>
      <c r="L16" s="135"/>
      <c r="M16" s="136"/>
      <c r="N16" s="136"/>
      <c r="O16" s="316">
        <f t="shared" si="1"/>
        <v>0</v>
      </c>
      <c r="P16" s="237">
        <f t="shared" si="2"/>
        <v>0</v>
      </c>
      <c r="Q16" s="317">
        <f>SUMIF($E$5:$E$254,$E16,$O$5:$O265)</f>
        <v>0</v>
      </c>
      <c r="R16" s="318">
        <f ca="1">IF(SUMIF($E$5:$E$354,$E16,$O$5:$O265)&lt;4000000,4000000-SUMIF($E$5:$E$354,$E16,$O$5:$O265),4000000-SUMIF($E$5:$E$354,$E16,$O$5:$O265))</f>
        <v>4000000</v>
      </c>
      <c r="S16" s="121"/>
      <c r="T16" s="114"/>
      <c r="U16" s="122"/>
    </row>
    <row r="17" spans="1:21" ht="20.100000000000001" customHeight="1">
      <c r="A17" s="108">
        <f t="shared" si="0"/>
        <v>13</v>
      </c>
      <c r="B17" s="113"/>
      <c r="C17" s="114"/>
      <c r="D17" s="113"/>
      <c r="E17" s="114"/>
      <c r="F17" s="115"/>
      <c r="G17" s="115"/>
      <c r="H17" s="115"/>
      <c r="I17" s="116"/>
      <c r="J17" s="116"/>
      <c r="K17" s="239"/>
      <c r="L17" s="135"/>
      <c r="M17" s="136"/>
      <c r="N17" s="136"/>
      <c r="O17" s="316">
        <f t="shared" si="1"/>
        <v>0</v>
      </c>
      <c r="P17" s="237">
        <f t="shared" si="2"/>
        <v>0</v>
      </c>
      <c r="Q17" s="317">
        <f>SUMIF($E$5:$E$254,$E17,$O$5:$O266)</f>
        <v>0</v>
      </c>
      <c r="R17" s="318">
        <f ca="1">IF(SUMIF($E$5:$E$354,$E17,$O$5:$O266)&lt;4000000,4000000-SUMIF($E$5:$E$354,$E17,$O$5:$O266),4000000-SUMIF($E$5:$E$354,$E17,$O$5:$O266))</f>
        <v>4000000</v>
      </c>
      <c r="S17" s="121"/>
      <c r="T17" s="114"/>
      <c r="U17" s="122"/>
    </row>
    <row r="18" spans="1:21" ht="20.100000000000001" customHeight="1">
      <c r="A18" s="108">
        <f t="shared" si="0"/>
        <v>14</v>
      </c>
      <c r="B18" s="113"/>
      <c r="C18" s="114"/>
      <c r="D18" s="113"/>
      <c r="E18" s="114"/>
      <c r="F18" s="115"/>
      <c r="G18" s="115"/>
      <c r="H18" s="115"/>
      <c r="I18" s="116"/>
      <c r="J18" s="116"/>
      <c r="K18" s="239"/>
      <c r="L18" s="135"/>
      <c r="M18" s="136"/>
      <c r="N18" s="136"/>
      <c r="O18" s="316">
        <f t="shared" si="1"/>
        <v>0</v>
      </c>
      <c r="P18" s="237">
        <f t="shared" si="2"/>
        <v>0</v>
      </c>
      <c r="Q18" s="317">
        <f>SUMIF($E$5:$E$254,$E18,$O$5:$O267)</f>
        <v>0</v>
      </c>
      <c r="R18" s="318">
        <f ca="1">IF(SUMIF($E$5:$E$354,$E18,$O$5:$O267)&lt;4000000,4000000-SUMIF($E$5:$E$354,$E18,$O$5:$O267),4000000-SUMIF($E$5:$E$354,$E18,$O$5:$O267))</f>
        <v>4000000</v>
      </c>
      <c r="S18" s="121"/>
      <c r="T18" s="114"/>
      <c r="U18" s="122"/>
    </row>
    <row r="19" spans="1:21" ht="20.100000000000001" customHeight="1">
      <c r="A19" s="108">
        <f t="shared" si="0"/>
        <v>15</v>
      </c>
      <c r="B19" s="113"/>
      <c r="C19" s="114"/>
      <c r="D19" s="113"/>
      <c r="E19" s="114"/>
      <c r="F19" s="115"/>
      <c r="G19" s="115"/>
      <c r="H19" s="115"/>
      <c r="I19" s="116"/>
      <c r="J19" s="116"/>
      <c r="K19" s="239"/>
      <c r="L19" s="135"/>
      <c r="M19" s="136"/>
      <c r="N19" s="136"/>
      <c r="O19" s="316">
        <f t="shared" si="1"/>
        <v>0</v>
      </c>
      <c r="P19" s="237">
        <f t="shared" si="2"/>
        <v>0</v>
      </c>
      <c r="Q19" s="317">
        <f>SUMIF($E$5:$E$254,$E19,$O$5:$O268)</f>
        <v>0</v>
      </c>
      <c r="R19" s="318">
        <f ca="1">IF(SUMIF($E$5:$E$354,$E19,$O$5:$O268)&lt;4000000,4000000-SUMIF($E$5:$E$354,$E19,$O$5:$O268),4000000-SUMIF($E$5:$E$354,$E19,$O$5:$O268))</f>
        <v>4000000</v>
      </c>
      <c r="S19" s="121"/>
      <c r="T19" s="114"/>
      <c r="U19" s="122"/>
    </row>
    <row r="20" spans="1:21" ht="20.100000000000001" customHeight="1">
      <c r="A20" s="108">
        <f t="shared" si="0"/>
        <v>16</v>
      </c>
      <c r="B20" s="113"/>
      <c r="C20" s="114"/>
      <c r="D20" s="113"/>
      <c r="E20" s="114"/>
      <c r="F20" s="115"/>
      <c r="G20" s="115"/>
      <c r="H20" s="115"/>
      <c r="I20" s="116"/>
      <c r="J20" s="116"/>
      <c r="K20" s="239"/>
      <c r="L20" s="135"/>
      <c r="M20" s="136"/>
      <c r="N20" s="136"/>
      <c r="O20" s="316">
        <f t="shared" si="1"/>
        <v>0</v>
      </c>
      <c r="P20" s="237">
        <f t="shared" si="2"/>
        <v>0</v>
      </c>
      <c r="Q20" s="317">
        <f>SUMIF($E$5:$E$254,$E20,$O$5:$O269)</f>
        <v>0</v>
      </c>
      <c r="R20" s="318">
        <f ca="1">IF(SUMIF($E$5:$E$354,$E20,$O$5:$O269)&lt;4000000,4000000-SUMIF($E$5:$E$354,$E20,$O$5:$O269),4000000-SUMIF($E$5:$E$354,$E20,$O$5:$O269))</f>
        <v>4000000</v>
      </c>
      <c r="S20" s="121"/>
      <c r="T20" s="114"/>
      <c r="U20" s="122"/>
    </row>
    <row r="21" spans="1:21" ht="20.100000000000001" customHeight="1">
      <c r="A21" s="108">
        <f t="shared" si="0"/>
        <v>17</v>
      </c>
      <c r="B21" s="113"/>
      <c r="C21" s="114"/>
      <c r="D21" s="113"/>
      <c r="E21" s="114"/>
      <c r="F21" s="115"/>
      <c r="G21" s="115"/>
      <c r="H21" s="115"/>
      <c r="I21" s="116"/>
      <c r="J21" s="116"/>
      <c r="K21" s="239"/>
      <c r="L21" s="135"/>
      <c r="M21" s="136"/>
      <c r="N21" s="136"/>
      <c r="O21" s="316">
        <f t="shared" si="1"/>
        <v>0</v>
      </c>
      <c r="P21" s="237">
        <f t="shared" si="2"/>
        <v>0</v>
      </c>
      <c r="Q21" s="317">
        <f>SUMIF($E$5:$E$254,$E21,$O$5:$O270)</f>
        <v>0</v>
      </c>
      <c r="R21" s="318">
        <f ca="1">IF(SUMIF($E$5:$E$354,$E21,$O$5:$O270)&lt;4000000,4000000-SUMIF($E$5:$E$354,$E21,$O$5:$O270),4000000-SUMIF($E$5:$E$354,$E21,$O$5:$O270))</f>
        <v>4000000</v>
      </c>
      <c r="S21" s="121"/>
      <c r="T21" s="114"/>
      <c r="U21" s="122"/>
    </row>
    <row r="22" spans="1:21" ht="20.100000000000001" customHeight="1">
      <c r="A22" s="108">
        <f t="shared" si="0"/>
        <v>18</v>
      </c>
      <c r="B22" s="113"/>
      <c r="C22" s="114"/>
      <c r="D22" s="113"/>
      <c r="E22" s="114"/>
      <c r="F22" s="115"/>
      <c r="G22" s="115"/>
      <c r="H22" s="115"/>
      <c r="I22" s="116"/>
      <c r="J22" s="116"/>
      <c r="K22" s="239"/>
      <c r="L22" s="135"/>
      <c r="M22" s="136"/>
      <c r="N22" s="136"/>
      <c r="O22" s="316">
        <f t="shared" si="1"/>
        <v>0</v>
      </c>
      <c r="P22" s="237">
        <f t="shared" si="2"/>
        <v>0</v>
      </c>
      <c r="Q22" s="317">
        <f>SUMIF($E$5:$E$254,$E22,$O$5:$O271)</f>
        <v>0</v>
      </c>
      <c r="R22" s="318">
        <f ca="1">IF(SUMIF($E$5:$E$354,$E22,$O$5:$O271)&lt;4000000,4000000-SUMIF($E$5:$E$354,$E22,$O$5:$O271),4000000-SUMIF($E$5:$E$354,$E22,$O$5:$O271))</f>
        <v>4000000</v>
      </c>
      <c r="S22" s="121"/>
      <c r="T22" s="114"/>
      <c r="U22" s="122"/>
    </row>
    <row r="23" spans="1:21" ht="20.100000000000001" customHeight="1">
      <c r="A23" s="108">
        <f t="shared" si="0"/>
        <v>19</v>
      </c>
      <c r="B23" s="113"/>
      <c r="C23" s="114"/>
      <c r="D23" s="113"/>
      <c r="E23" s="114"/>
      <c r="F23" s="115"/>
      <c r="G23" s="115"/>
      <c r="H23" s="115"/>
      <c r="I23" s="116"/>
      <c r="J23" s="116"/>
      <c r="K23" s="239"/>
      <c r="L23" s="135"/>
      <c r="M23" s="136"/>
      <c r="N23" s="136"/>
      <c r="O23" s="316">
        <f t="shared" si="1"/>
        <v>0</v>
      </c>
      <c r="P23" s="237">
        <f t="shared" si="2"/>
        <v>0</v>
      </c>
      <c r="Q23" s="317">
        <f>SUMIF($E$5:$E$254,$E23,$O$5:$O272)</f>
        <v>0</v>
      </c>
      <c r="R23" s="318">
        <f ca="1">IF(SUMIF($E$5:$E$354,$E23,$O$5:$O272)&lt;4000000,4000000-SUMIF($E$5:$E$354,$E23,$O$5:$O272),4000000-SUMIF($E$5:$E$354,$E23,$O$5:$O272))</f>
        <v>4000000</v>
      </c>
      <c r="S23" s="121"/>
      <c r="T23" s="114"/>
      <c r="U23" s="122"/>
    </row>
    <row r="24" spans="1:21" ht="20.100000000000001" customHeight="1">
      <c r="A24" s="108">
        <f t="shared" si="0"/>
        <v>20</v>
      </c>
      <c r="B24" s="113"/>
      <c r="C24" s="114"/>
      <c r="D24" s="113"/>
      <c r="E24" s="114"/>
      <c r="F24" s="115"/>
      <c r="G24" s="115"/>
      <c r="H24" s="115"/>
      <c r="I24" s="116"/>
      <c r="J24" s="116"/>
      <c r="K24" s="239"/>
      <c r="L24" s="135"/>
      <c r="M24" s="136"/>
      <c r="N24" s="136"/>
      <c r="O24" s="316">
        <f t="shared" si="1"/>
        <v>0</v>
      </c>
      <c r="P24" s="237">
        <f t="shared" si="2"/>
        <v>0</v>
      </c>
      <c r="Q24" s="317">
        <f>SUMIF($E$5:$E$254,$E24,$O$5:$O273)</f>
        <v>0</v>
      </c>
      <c r="R24" s="318">
        <f ca="1">IF(SUMIF($E$5:$E$354,$E24,$O$5:$O273)&lt;4000000,4000000-SUMIF($E$5:$E$354,$E24,$O$5:$O273),4000000-SUMIF($E$5:$E$354,$E24,$O$5:$O273))</f>
        <v>4000000</v>
      </c>
      <c r="S24" s="121"/>
      <c r="T24" s="114"/>
      <c r="U24" s="122"/>
    </row>
    <row r="25" spans="1:21" ht="20.100000000000001" customHeight="1">
      <c r="A25" s="108">
        <f t="shared" si="0"/>
        <v>21</v>
      </c>
      <c r="B25" s="113"/>
      <c r="C25" s="114"/>
      <c r="D25" s="113"/>
      <c r="E25" s="114"/>
      <c r="F25" s="115"/>
      <c r="G25" s="115"/>
      <c r="H25" s="115"/>
      <c r="I25" s="116"/>
      <c r="J25" s="116"/>
      <c r="K25" s="239"/>
      <c r="L25" s="135"/>
      <c r="M25" s="136"/>
      <c r="N25" s="136"/>
      <c r="O25" s="316">
        <f t="shared" si="1"/>
        <v>0</v>
      </c>
      <c r="P25" s="237">
        <f t="shared" si="2"/>
        <v>0</v>
      </c>
      <c r="Q25" s="317">
        <f>SUMIF($E$5:$E$254,$E25,$O$5:$O274)</f>
        <v>0</v>
      </c>
      <c r="R25" s="318">
        <f ca="1">IF(SUMIF($E$5:$E$354,$E25,$O$5:$O274)&lt;4000000,4000000-SUMIF($E$5:$E$354,$E25,$O$5:$O274),4000000-SUMIF($E$5:$E$354,$E25,$O$5:$O274))</f>
        <v>4000000</v>
      </c>
      <c r="S25" s="121"/>
      <c r="T25" s="114"/>
      <c r="U25" s="122"/>
    </row>
    <row r="26" spans="1:21" ht="20.100000000000001" customHeight="1">
      <c r="A26" s="108">
        <f t="shared" si="0"/>
        <v>22</v>
      </c>
      <c r="B26" s="113"/>
      <c r="C26" s="114"/>
      <c r="D26" s="113"/>
      <c r="E26" s="114"/>
      <c r="F26" s="115"/>
      <c r="G26" s="115"/>
      <c r="H26" s="115"/>
      <c r="I26" s="116"/>
      <c r="J26" s="116"/>
      <c r="K26" s="239"/>
      <c r="L26" s="135"/>
      <c r="M26" s="136"/>
      <c r="N26" s="136"/>
      <c r="O26" s="316">
        <f t="shared" si="1"/>
        <v>0</v>
      </c>
      <c r="P26" s="237">
        <f t="shared" si="2"/>
        <v>0</v>
      </c>
      <c r="Q26" s="317">
        <f>SUMIF($E$5:$E$254,$E26,$O$5:$O275)</f>
        <v>0</v>
      </c>
      <c r="R26" s="318">
        <f ca="1">IF(SUMIF($E$5:$E$354,$E26,$O$5:$O275)&lt;4000000,4000000-SUMIF($E$5:$E$354,$E26,$O$5:$O275),4000000-SUMIF($E$5:$E$354,$E26,$O$5:$O275))</f>
        <v>4000000</v>
      </c>
      <c r="S26" s="121"/>
      <c r="T26" s="114"/>
      <c r="U26" s="122"/>
    </row>
    <row r="27" spans="1:21" ht="20.100000000000001" customHeight="1">
      <c r="A27" s="108">
        <f t="shared" si="0"/>
        <v>23</v>
      </c>
      <c r="B27" s="113"/>
      <c r="C27" s="114"/>
      <c r="D27" s="113"/>
      <c r="E27" s="114"/>
      <c r="F27" s="115"/>
      <c r="G27" s="115"/>
      <c r="H27" s="115"/>
      <c r="I27" s="116"/>
      <c r="J27" s="116"/>
      <c r="K27" s="239"/>
      <c r="L27" s="135"/>
      <c r="M27" s="136"/>
      <c r="N27" s="136"/>
      <c r="O27" s="316">
        <f t="shared" si="1"/>
        <v>0</v>
      </c>
      <c r="P27" s="237">
        <f t="shared" si="2"/>
        <v>0</v>
      </c>
      <c r="Q27" s="317">
        <f>SUMIF($E$5:$E$254,$E27,$O$5:$O276)</f>
        <v>0</v>
      </c>
      <c r="R27" s="318">
        <f ca="1">IF(SUMIF($E$5:$E$354,$E27,$O$5:$O276)&lt;4000000,4000000-SUMIF($E$5:$E$354,$E27,$O$5:$O276),4000000-SUMIF($E$5:$E$354,$E27,$O$5:$O276))</f>
        <v>4000000</v>
      </c>
      <c r="S27" s="121"/>
      <c r="T27" s="114"/>
      <c r="U27" s="122"/>
    </row>
    <row r="28" spans="1:21" ht="20.100000000000001" customHeight="1">
      <c r="A28" s="108">
        <f t="shared" si="0"/>
        <v>24</v>
      </c>
      <c r="B28" s="113"/>
      <c r="C28" s="114"/>
      <c r="D28" s="113"/>
      <c r="E28" s="114"/>
      <c r="F28" s="115"/>
      <c r="G28" s="115"/>
      <c r="H28" s="115"/>
      <c r="I28" s="116"/>
      <c r="J28" s="116"/>
      <c r="K28" s="239"/>
      <c r="L28" s="135"/>
      <c r="M28" s="136"/>
      <c r="N28" s="136"/>
      <c r="O28" s="316">
        <f t="shared" si="1"/>
        <v>0</v>
      </c>
      <c r="P28" s="237">
        <f t="shared" si="2"/>
        <v>0</v>
      </c>
      <c r="Q28" s="317">
        <f>SUMIF($E$5:$E$254,$E28,$O$5:$O277)</f>
        <v>0</v>
      </c>
      <c r="R28" s="318">
        <f ca="1">IF(SUMIF($E$5:$E$354,$E28,$O$5:$O277)&lt;4000000,4000000-SUMIF($E$5:$E$354,$E28,$O$5:$O277),4000000-SUMIF($E$5:$E$354,$E28,$O$5:$O277))</f>
        <v>4000000</v>
      </c>
      <c r="S28" s="121"/>
      <c r="T28" s="114"/>
      <c r="U28" s="122"/>
    </row>
    <row r="29" spans="1:21" ht="20.100000000000001" customHeight="1">
      <c r="A29" s="108">
        <f t="shared" si="0"/>
        <v>25</v>
      </c>
      <c r="B29" s="113"/>
      <c r="C29" s="114"/>
      <c r="D29" s="113"/>
      <c r="E29" s="114"/>
      <c r="F29" s="115"/>
      <c r="G29" s="115"/>
      <c r="H29" s="115"/>
      <c r="I29" s="116"/>
      <c r="J29" s="116"/>
      <c r="K29" s="239"/>
      <c r="L29" s="135"/>
      <c r="M29" s="136"/>
      <c r="N29" s="136"/>
      <c r="O29" s="316">
        <f t="shared" si="1"/>
        <v>0</v>
      </c>
      <c r="P29" s="237">
        <f t="shared" si="2"/>
        <v>0</v>
      </c>
      <c r="Q29" s="317">
        <f>SUMIF($E$5:$E$254,$E29,$O$5:$O278)</f>
        <v>0</v>
      </c>
      <c r="R29" s="318">
        <f ca="1">IF(SUMIF($E$5:$E$354,$E29,$O$5:$O278)&lt;4000000,4000000-SUMIF($E$5:$E$354,$E29,$O$5:$O278),4000000-SUMIF($E$5:$E$354,$E29,$O$5:$O278))</f>
        <v>4000000</v>
      </c>
      <c r="S29" s="121"/>
      <c r="T29" s="114"/>
      <c r="U29" s="122"/>
    </row>
    <row r="30" spans="1:21" ht="20.100000000000001" customHeight="1">
      <c r="A30" s="108">
        <f t="shared" si="0"/>
        <v>26</v>
      </c>
      <c r="B30" s="113"/>
      <c r="C30" s="114"/>
      <c r="D30" s="113"/>
      <c r="E30" s="114"/>
      <c r="F30" s="115"/>
      <c r="G30" s="115"/>
      <c r="H30" s="115"/>
      <c r="I30" s="116"/>
      <c r="J30" s="116"/>
      <c r="K30" s="239"/>
      <c r="L30" s="135"/>
      <c r="M30" s="136"/>
      <c r="N30" s="136"/>
      <c r="O30" s="316">
        <f t="shared" si="1"/>
        <v>0</v>
      </c>
      <c r="P30" s="237">
        <f t="shared" si="2"/>
        <v>0</v>
      </c>
      <c r="Q30" s="317">
        <f>SUMIF($E$5:$E$254,$E30,$O$5:$O279)</f>
        <v>0</v>
      </c>
      <c r="R30" s="318">
        <f ca="1">IF(SUMIF($E$5:$E$354,$E30,$O$5:$O279)&lt;4000000,4000000-SUMIF($E$5:$E$354,$E30,$O$5:$O279),4000000-SUMIF($E$5:$E$354,$E30,$O$5:$O279))</f>
        <v>4000000</v>
      </c>
      <c r="S30" s="121"/>
      <c r="T30" s="114"/>
      <c r="U30" s="122"/>
    </row>
    <row r="31" spans="1:21" ht="20.100000000000001" customHeight="1">
      <c r="A31" s="108">
        <f t="shared" si="0"/>
        <v>27</v>
      </c>
      <c r="B31" s="113"/>
      <c r="C31" s="114"/>
      <c r="D31" s="113"/>
      <c r="E31" s="114"/>
      <c r="F31" s="115"/>
      <c r="G31" s="115"/>
      <c r="H31" s="115"/>
      <c r="I31" s="116"/>
      <c r="J31" s="116"/>
      <c r="K31" s="239"/>
      <c r="L31" s="135"/>
      <c r="M31" s="136"/>
      <c r="N31" s="136"/>
      <c r="O31" s="316">
        <f t="shared" si="1"/>
        <v>0</v>
      </c>
      <c r="P31" s="237">
        <f t="shared" si="2"/>
        <v>0</v>
      </c>
      <c r="Q31" s="317">
        <f>SUMIF($E$5:$E$254,$E31,$O$5:$O280)</f>
        <v>0</v>
      </c>
      <c r="R31" s="318">
        <f ca="1">IF(SUMIF($E$5:$E$354,$E31,$O$5:$O280)&lt;4000000,4000000-SUMIF($E$5:$E$354,$E31,$O$5:$O280),4000000-SUMIF($E$5:$E$354,$E31,$O$5:$O280))</f>
        <v>4000000</v>
      </c>
      <c r="S31" s="121"/>
      <c r="T31" s="114"/>
      <c r="U31" s="122"/>
    </row>
    <row r="32" spans="1:21" ht="20.100000000000001" customHeight="1">
      <c r="A32" s="108">
        <f t="shared" si="0"/>
        <v>28</v>
      </c>
      <c r="B32" s="113"/>
      <c r="C32" s="114"/>
      <c r="D32" s="113"/>
      <c r="E32" s="114"/>
      <c r="F32" s="115"/>
      <c r="G32" s="115"/>
      <c r="H32" s="115"/>
      <c r="I32" s="116"/>
      <c r="J32" s="116"/>
      <c r="K32" s="239"/>
      <c r="L32" s="135"/>
      <c r="M32" s="136"/>
      <c r="N32" s="136"/>
      <c r="O32" s="316">
        <f t="shared" si="1"/>
        <v>0</v>
      </c>
      <c r="P32" s="237">
        <f t="shared" si="2"/>
        <v>0</v>
      </c>
      <c r="Q32" s="317">
        <f>SUMIF($E$5:$E$254,$E32,$O$5:$O281)</f>
        <v>0</v>
      </c>
      <c r="R32" s="318">
        <f ca="1">IF(SUMIF($E$5:$E$354,$E32,$O$5:$O281)&lt;4000000,4000000-SUMIF($E$5:$E$354,$E32,$O$5:$O281),4000000-SUMIF($E$5:$E$354,$E32,$O$5:$O281))</f>
        <v>4000000</v>
      </c>
      <c r="S32" s="121"/>
      <c r="T32" s="114"/>
      <c r="U32" s="122"/>
    </row>
    <row r="33" spans="1:21" ht="20.100000000000001" customHeight="1">
      <c r="A33" s="108">
        <f t="shared" si="0"/>
        <v>29</v>
      </c>
      <c r="B33" s="113"/>
      <c r="C33" s="114"/>
      <c r="D33" s="113"/>
      <c r="E33" s="114"/>
      <c r="F33" s="115"/>
      <c r="G33" s="115"/>
      <c r="H33" s="115"/>
      <c r="I33" s="116"/>
      <c r="J33" s="116"/>
      <c r="K33" s="239"/>
      <c r="L33" s="135"/>
      <c r="M33" s="136"/>
      <c r="N33" s="136"/>
      <c r="O33" s="316">
        <f t="shared" si="1"/>
        <v>0</v>
      </c>
      <c r="P33" s="237">
        <f t="shared" si="2"/>
        <v>0</v>
      </c>
      <c r="Q33" s="317">
        <f>SUMIF($E$5:$E$254,$E33,$O$5:$O282)</f>
        <v>0</v>
      </c>
      <c r="R33" s="318">
        <f ca="1">IF(SUMIF($E$5:$E$354,$E33,$O$5:$O282)&lt;4000000,4000000-SUMIF($E$5:$E$354,$E33,$O$5:$O282),4000000-SUMIF($E$5:$E$354,$E33,$O$5:$O282))</f>
        <v>4000000</v>
      </c>
      <c r="S33" s="121"/>
      <c r="T33" s="114"/>
      <c r="U33" s="122"/>
    </row>
    <row r="34" spans="1:21" ht="20.100000000000001" customHeight="1">
      <c r="A34" s="108">
        <f t="shared" si="0"/>
        <v>30</v>
      </c>
      <c r="B34" s="113"/>
      <c r="C34" s="114"/>
      <c r="D34" s="113"/>
      <c r="E34" s="114"/>
      <c r="F34" s="115"/>
      <c r="G34" s="115"/>
      <c r="H34" s="115"/>
      <c r="I34" s="116"/>
      <c r="J34" s="116"/>
      <c r="K34" s="239"/>
      <c r="L34" s="135"/>
      <c r="M34" s="136"/>
      <c r="N34" s="136"/>
      <c r="O34" s="316">
        <f t="shared" si="1"/>
        <v>0</v>
      </c>
      <c r="P34" s="237">
        <f t="shared" si="2"/>
        <v>0</v>
      </c>
      <c r="Q34" s="317">
        <f>SUMIF($E$5:$E$254,$E34,$O$5:$O283)</f>
        <v>0</v>
      </c>
      <c r="R34" s="318">
        <f ca="1">IF(SUMIF($E$5:$E$354,$E34,$O$5:$O283)&lt;4000000,4000000-SUMIF($E$5:$E$354,$E34,$O$5:$O283),4000000-SUMIF($E$5:$E$354,$E34,$O$5:$O283))</f>
        <v>4000000</v>
      </c>
      <c r="S34" s="121"/>
      <c r="T34" s="114"/>
      <c r="U34" s="122"/>
    </row>
    <row r="35" spans="1:21" ht="20.100000000000001" customHeight="1">
      <c r="A35" s="108">
        <f t="shared" si="0"/>
        <v>31</v>
      </c>
      <c r="B35" s="113"/>
      <c r="C35" s="114"/>
      <c r="D35" s="113"/>
      <c r="E35" s="114"/>
      <c r="F35" s="115"/>
      <c r="G35" s="115"/>
      <c r="H35" s="115"/>
      <c r="I35" s="116"/>
      <c r="J35" s="116"/>
      <c r="K35" s="239"/>
      <c r="L35" s="135"/>
      <c r="M35" s="136"/>
      <c r="N35" s="136"/>
      <c r="O35" s="316">
        <f t="shared" si="1"/>
        <v>0</v>
      </c>
      <c r="P35" s="237">
        <f t="shared" si="2"/>
        <v>0</v>
      </c>
      <c r="Q35" s="317">
        <f>SUMIF($E$5:$E$254,$E35,$O$5:$O284)</f>
        <v>0</v>
      </c>
      <c r="R35" s="318">
        <f ca="1">IF(SUMIF($E$5:$E$354,$E35,$O$5:$O284)&lt;4000000,4000000-SUMIF($E$5:$E$354,$E35,$O$5:$O284),4000000-SUMIF($E$5:$E$354,$E35,$O$5:$O284))</f>
        <v>4000000</v>
      </c>
      <c r="S35" s="121"/>
      <c r="T35" s="114"/>
      <c r="U35" s="122"/>
    </row>
    <row r="36" spans="1:21" ht="20.100000000000001" customHeight="1">
      <c r="A36" s="108">
        <f t="shared" si="0"/>
        <v>32</v>
      </c>
      <c r="B36" s="113"/>
      <c r="C36" s="114"/>
      <c r="D36" s="113"/>
      <c r="E36" s="114"/>
      <c r="F36" s="115"/>
      <c r="G36" s="115"/>
      <c r="H36" s="115"/>
      <c r="I36" s="116"/>
      <c r="J36" s="116"/>
      <c r="K36" s="239"/>
      <c r="L36" s="135"/>
      <c r="M36" s="136"/>
      <c r="N36" s="136"/>
      <c r="O36" s="316">
        <f t="shared" si="1"/>
        <v>0</v>
      </c>
      <c r="P36" s="237">
        <f t="shared" si="2"/>
        <v>0</v>
      </c>
      <c r="Q36" s="317">
        <f>SUMIF($E$5:$E$254,$E36,$O$5:$O285)</f>
        <v>0</v>
      </c>
      <c r="R36" s="318">
        <f ca="1">IF(SUMIF($E$5:$E$354,$E36,$O$5:$O285)&lt;4000000,4000000-SUMIF($E$5:$E$354,$E36,$O$5:$O285),4000000-SUMIF($E$5:$E$354,$E36,$O$5:$O285))</f>
        <v>4000000</v>
      </c>
      <c r="S36" s="121"/>
      <c r="T36" s="114"/>
      <c r="U36" s="122"/>
    </row>
    <row r="37" spans="1:21" ht="20.100000000000001" customHeight="1">
      <c r="A37" s="108">
        <f t="shared" si="0"/>
        <v>33</v>
      </c>
      <c r="B37" s="113"/>
      <c r="C37" s="114"/>
      <c r="D37" s="113"/>
      <c r="E37" s="114"/>
      <c r="F37" s="115"/>
      <c r="G37" s="115"/>
      <c r="H37" s="115"/>
      <c r="I37" s="116"/>
      <c r="J37" s="116"/>
      <c r="K37" s="239"/>
      <c r="L37" s="135"/>
      <c r="M37" s="136"/>
      <c r="N37" s="136"/>
      <c r="O37" s="316">
        <f t="shared" si="1"/>
        <v>0</v>
      </c>
      <c r="P37" s="237">
        <f t="shared" si="2"/>
        <v>0</v>
      </c>
      <c r="Q37" s="317">
        <f>SUMIF($E$5:$E$254,$E37,$O$5:$O286)</f>
        <v>0</v>
      </c>
      <c r="R37" s="318">
        <f ca="1">IF(SUMIF($E$5:$E$354,$E37,$O$5:$O286)&lt;4000000,4000000-SUMIF($E$5:$E$354,$E37,$O$5:$O286),4000000-SUMIF($E$5:$E$354,$E37,$O$5:$O286))</f>
        <v>4000000</v>
      </c>
      <c r="S37" s="121"/>
      <c r="T37" s="114"/>
      <c r="U37" s="122"/>
    </row>
    <row r="38" spans="1:21" ht="20.100000000000001" customHeight="1">
      <c r="A38" s="108">
        <f t="shared" si="0"/>
        <v>34</v>
      </c>
      <c r="B38" s="113"/>
      <c r="C38" s="114"/>
      <c r="D38" s="113"/>
      <c r="E38" s="114"/>
      <c r="F38" s="115"/>
      <c r="G38" s="115"/>
      <c r="H38" s="115"/>
      <c r="I38" s="116"/>
      <c r="J38" s="116"/>
      <c r="K38" s="239"/>
      <c r="L38" s="135"/>
      <c r="M38" s="136"/>
      <c r="N38" s="136"/>
      <c r="O38" s="316">
        <f t="shared" si="1"/>
        <v>0</v>
      </c>
      <c r="P38" s="237">
        <f t="shared" si="2"/>
        <v>0</v>
      </c>
      <c r="Q38" s="317">
        <f>SUMIF($E$5:$E$254,$E38,$O$5:$O287)</f>
        <v>0</v>
      </c>
      <c r="R38" s="318">
        <f ca="1">IF(SUMIF($E$5:$E$354,$E38,$O$5:$O287)&lt;4000000,4000000-SUMIF($E$5:$E$354,$E38,$O$5:$O287),4000000-SUMIF($E$5:$E$354,$E38,$O$5:$O287))</f>
        <v>4000000</v>
      </c>
      <c r="S38" s="121"/>
      <c r="T38" s="114"/>
      <c r="U38" s="122"/>
    </row>
    <row r="39" spans="1:21" ht="20.100000000000001" customHeight="1">
      <c r="A39" s="108">
        <f t="shared" si="0"/>
        <v>35</v>
      </c>
      <c r="B39" s="113"/>
      <c r="C39" s="114"/>
      <c r="D39" s="113"/>
      <c r="E39" s="114"/>
      <c r="F39" s="115"/>
      <c r="G39" s="115"/>
      <c r="H39" s="115"/>
      <c r="I39" s="116"/>
      <c r="J39" s="116"/>
      <c r="K39" s="239"/>
      <c r="L39" s="135"/>
      <c r="M39" s="136"/>
      <c r="N39" s="136"/>
      <c r="O39" s="316">
        <f t="shared" si="1"/>
        <v>0</v>
      </c>
      <c r="P39" s="237">
        <f t="shared" si="2"/>
        <v>0</v>
      </c>
      <c r="Q39" s="317">
        <f>SUMIF($E$5:$E$254,$E39,$O$5:$O288)</f>
        <v>0</v>
      </c>
      <c r="R39" s="318">
        <f ca="1">IF(SUMIF($E$5:$E$354,$E39,$O$5:$O288)&lt;4000000,4000000-SUMIF($E$5:$E$354,$E39,$O$5:$O288),4000000-SUMIF($E$5:$E$354,$E39,$O$5:$O288))</f>
        <v>4000000</v>
      </c>
      <c r="S39" s="121"/>
      <c r="T39" s="114"/>
      <c r="U39" s="122"/>
    </row>
    <row r="40" spans="1:21" ht="20.100000000000001" customHeight="1">
      <c r="A40" s="108">
        <f t="shared" si="0"/>
        <v>36</v>
      </c>
      <c r="B40" s="113"/>
      <c r="C40" s="114"/>
      <c r="D40" s="113"/>
      <c r="E40" s="114"/>
      <c r="F40" s="115"/>
      <c r="G40" s="115"/>
      <c r="H40" s="115"/>
      <c r="I40" s="116"/>
      <c r="J40" s="116"/>
      <c r="K40" s="239"/>
      <c r="L40" s="135"/>
      <c r="M40" s="136"/>
      <c r="N40" s="136"/>
      <c r="O40" s="316">
        <f t="shared" si="1"/>
        <v>0</v>
      </c>
      <c r="P40" s="237">
        <f t="shared" si="2"/>
        <v>0</v>
      </c>
      <c r="Q40" s="317">
        <f>SUMIF($E$5:$E$254,$E40,$O$5:$O289)</f>
        <v>0</v>
      </c>
      <c r="R40" s="318">
        <f ca="1">IF(SUMIF($E$5:$E$354,$E40,$O$5:$O289)&lt;4000000,4000000-SUMIF($E$5:$E$354,$E40,$O$5:$O289),4000000-SUMIF($E$5:$E$354,$E40,$O$5:$O289))</f>
        <v>4000000</v>
      </c>
      <c r="S40" s="121"/>
      <c r="T40" s="114"/>
      <c r="U40" s="122"/>
    </row>
    <row r="41" spans="1:21" ht="20.100000000000001" customHeight="1">
      <c r="A41" s="108">
        <f t="shared" si="0"/>
        <v>37</v>
      </c>
      <c r="B41" s="113"/>
      <c r="C41" s="114"/>
      <c r="D41" s="113"/>
      <c r="E41" s="114"/>
      <c r="F41" s="115"/>
      <c r="G41" s="115"/>
      <c r="H41" s="115"/>
      <c r="I41" s="116"/>
      <c r="J41" s="116"/>
      <c r="K41" s="239"/>
      <c r="L41" s="135"/>
      <c r="M41" s="136"/>
      <c r="N41" s="136"/>
      <c r="O41" s="316">
        <f t="shared" si="1"/>
        <v>0</v>
      </c>
      <c r="P41" s="237">
        <f t="shared" si="2"/>
        <v>0</v>
      </c>
      <c r="Q41" s="317">
        <f>SUMIF($E$5:$E$254,$E41,$O$5:$O290)</f>
        <v>0</v>
      </c>
      <c r="R41" s="318">
        <f ca="1">IF(SUMIF($E$5:$E$354,$E41,$O$5:$O290)&lt;4000000,4000000-SUMIF($E$5:$E$354,$E41,$O$5:$O290),4000000-SUMIF($E$5:$E$354,$E41,$O$5:$O290))</f>
        <v>4000000</v>
      </c>
      <c r="S41" s="121"/>
      <c r="T41" s="114"/>
      <c r="U41" s="122"/>
    </row>
    <row r="42" spans="1:21" ht="20.100000000000001" customHeight="1">
      <c r="A42" s="108">
        <f t="shared" si="0"/>
        <v>38</v>
      </c>
      <c r="B42" s="113"/>
      <c r="C42" s="114"/>
      <c r="D42" s="113"/>
      <c r="E42" s="114"/>
      <c r="F42" s="115"/>
      <c r="G42" s="115"/>
      <c r="H42" s="115"/>
      <c r="I42" s="116"/>
      <c r="J42" s="116"/>
      <c r="K42" s="239"/>
      <c r="L42" s="135"/>
      <c r="M42" s="136"/>
      <c r="N42" s="136"/>
      <c r="O42" s="316">
        <f t="shared" si="1"/>
        <v>0</v>
      </c>
      <c r="P42" s="237">
        <f t="shared" si="2"/>
        <v>0</v>
      </c>
      <c r="Q42" s="317">
        <f>SUMIF($E$5:$E$254,$E42,$O$5:$O291)</f>
        <v>0</v>
      </c>
      <c r="R42" s="318">
        <f ca="1">IF(SUMIF($E$5:$E$354,$E42,$O$5:$O291)&lt;4000000,4000000-SUMIF($E$5:$E$354,$E42,$O$5:$O291),4000000-SUMIF($E$5:$E$354,$E42,$O$5:$O291))</f>
        <v>4000000</v>
      </c>
      <c r="S42" s="121"/>
      <c r="T42" s="114"/>
      <c r="U42" s="122"/>
    </row>
    <row r="43" spans="1:21" ht="20.100000000000001" customHeight="1">
      <c r="A43" s="108">
        <f t="shared" si="0"/>
        <v>39</v>
      </c>
      <c r="B43" s="113"/>
      <c r="C43" s="114"/>
      <c r="D43" s="113"/>
      <c r="E43" s="114"/>
      <c r="F43" s="115"/>
      <c r="G43" s="115"/>
      <c r="H43" s="115"/>
      <c r="I43" s="116"/>
      <c r="J43" s="116"/>
      <c r="K43" s="239"/>
      <c r="L43" s="135"/>
      <c r="M43" s="136"/>
      <c r="N43" s="136"/>
      <c r="O43" s="316">
        <f t="shared" si="1"/>
        <v>0</v>
      </c>
      <c r="P43" s="237">
        <f t="shared" si="2"/>
        <v>0</v>
      </c>
      <c r="Q43" s="317">
        <f>SUMIF($E$5:$E$254,$E43,$O$5:$O292)</f>
        <v>0</v>
      </c>
      <c r="R43" s="318">
        <f ca="1">IF(SUMIF($E$5:$E$354,$E43,$O$5:$O292)&lt;4000000,4000000-SUMIF($E$5:$E$354,$E43,$O$5:$O292),4000000-SUMIF($E$5:$E$354,$E43,$O$5:$O292))</f>
        <v>4000000</v>
      </c>
      <c r="S43" s="121"/>
      <c r="T43" s="114"/>
      <c r="U43" s="122"/>
    </row>
    <row r="44" spans="1:21" ht="20.100000000000001" customHeight="1">
      <c r="A44" s="108">
        <f t="shared" si="0"/>
        <v>40</v>
      </c>
      <c r="B44" s="113"/>
      <c r="C44" s="114"/>
      <c r="D44" s="113"/>
      <c r="E44" s="114"/>
      <c r="F44" s="115"/>
      <c r="G44" s="115"/>
      <c r="H44" s="115"/>
      <c r="I44" s="116"/>
      <c r="J44" s="116"/>
      <c r="K44" s="239"/>
      <c r="L44" s="135"/>
      <c r="M44" s="136"/>
      <c r="N44" s="136"/>
      <c r="O44" s="316">
        <f t="shared" si="1"/>
        <v>0</v>
      </c>
      <c r="P44" s="237">
        <f t="shared" si="2"/>
        <v>0</v>
      </c>
      <c r="Q44" s="317">
        <f>SUMIF($E$5:$E$254,$E44,$O$5:$O293)</f>
        <v>0</v>
      </c>
      <c r="R44" s="318">
        <f ca="1">IF(SUMIF($E$5:$E$354,$E44,$O$5:$O293)&lt;4000000,4000000-SUMIF($E$5:$E$354,$E44,$O$5:$O293),4000000-SUMIF($E$5:$E$354,$E44,$O$5:$O293))</f>
        <v>4000000</v>
      </c>
      <c r="S44" s="121"/>
      <c r="T44" s="114"/>
      <c r="U44" s="122"/>
    </row>
    <row r="45" spans="1:21" ht="20.100000000000001" customHeight="1">
      <c r="A45" s="108">
        <f t="shared" si="0"/>
        <v>41</v>
      </c>
      <c r="B45" s="113"/>
      <c r="C45" s="114"/>
      <c r="D45" s="113"/>
      <c r="E45" s="114"/>
      <c r="F45" s="115"/>
      <c r="G45" s="115"/>
      <c r="H45" s="115"/>
      <c r="I45" s="116"/>
      <c r="J45" s="116"/>
      <c r="K45" s="239"/>
      <c r="L45" s="135"/>
      <c r="M45" s="136"/>
      <c r="N45" s="136"/>
      <c r="O45" s="316">
        <f t="shared" si="1"/>
        <v>0</v>
      </c>
      <c r="P45" s="237">
        <f t="shared" si="2"/>
        <v>0</v>
      </c>
      <c r="Q45" s="317">
        <f>SUMIF($E$5:$E$254,$E45,$O$5:$O294)</f>
        <v>0</v>
      </c>
      <c r="R45" s="318">
        <f ca="1">IF(SUMIF($E$5:$E$354,$E45,$O$5:$O294)&lt;4000000,4000000-SUMIF($E$5:$E$354,$E45,$O$5:$O294),4000000-SUMIF($E$5:$E$354,$E45,$O$5:$O294))</f>
        <v>4000000</v>
      </c>
      <c r="S45" s="121"/>
      <c r="T45" s="114"/>
      <c r="U45" s="122"/>
    </row>
    <row r="46" spans="1:21" ht="20.100000000000001" customHeight="1">
      <c r="A46" s="108">
        <f t="shared" si="0"/>
        <v>42</v>
      </c>
      <c r="B46" s="113"/>
      <c r="C46" s="114"/>
      <c r="D46" s="113"/>
      <c r="E46" s="114"/>
      <c r="F46" s="115"/>
      <c r="G46" s="115"/>
      <c r="H46" s="115"/>
      <c r="I46" s="116"/>
      <c r="J46" s="116"/>
      <c r="K46" s="239"/>
      <c r="L46" s="135"/>
      <c r="M46" s="136"/>
      <c r="N46" s="136"/>
      <c r="O46" s="316">
        <f t="shared" si="1"/>
        <v>0</v>
      </c>
      <c r="P46" s="237">
        <f t="shared" si="2"/>
        <v>0</v>
      </c>
      <c r="Q46" s="317">
        <f>SUMIF($E$5:$E$254,$E46,$O$5:$O295)</f>
        <v>0</v>
      </c>
      <c r="R46" s="318">
        <f ca="1">IF(SUMIF($E$5:$E$354,$E46,$O$5:$O295)&lt;4000000,4000000-SUMIF($E$5:$E$354,$E46,$O$5:$O295),4000000-SUMIF($E$5:$E$354,$E46,$O$5:$O295))</f>
        <v>4000000</v>
      </c>
      <c r="S46" s="121"/>
      <c r="T46" s="114"/>
      <c r="U46" s="122"/>
    </row>
    <row r="47" spans="1:21" ht="20.100000000000001" customHeight="1">
      <c r="A47" s="108">
        <f t="shared" si="0"/>
        <v>43</v>
      </c>
      <c r="B47" s="113"/>
      <c r="C47" s="114"/>
      <c r="D47" s="113"/>
      <c r="E47" s="114"/>
      <c r="F47" s="115"/>
      <c r="G47" s="115"/>
      <c r="H47" s="115"/>
      <c r="I47" s="116"/>
      <c r="J47" s="116"/>
      <c r="K47" s="239"/>
      <c r="L47" s="135"/>
      <c r="M47" s="136"/>
      <c r="N47" s="136"/>
      <c r="O47" s="316">
        <f t="shared" si="1"/>
        <v>0</v>
      </c>
      <c r="P47" s="237">
        <f t="shared" si="2"/>
        <v>0</v>
      </c>
      <c r="Q47" s="317">
        <f>SUMIF($E$5:$E$254,$E47,$O$5:$O296)</f>
        <v>0</v>
      </c>
      <c r="R47" s="318">
        <f ca="1">IF(SUMIF($E$5:$E$354,$E47,$O$5:$O296)&lt;4000000,4000000-SUMIF($E$5:$E$354,$E47,$O$5:$O296),4000000-SUMIF($E$5:$E$354,$E47,$O$5:$O296))</f>
        <v>4000000</v>
      </c>
      <c r="S47" s="121"/>
      <c r="T47" s="114"/>
      <c r="U47" s="122"/>
    </row>
    <row r="48" spans="1:21" ht="20.100000000000001" customHeight="1">
      <c r="A48" s="108">
        <f t="shared" si="0"/>
        <v>44</v>
      </c>
      <c r="B48" s="113"/>
      <c r="C48" s="114"/>
      <c r="D48" s="113"/>
      <c r="E48" s="114"/>
      <c r="F48" s="115"/>
      <c r="G48" s="115"/>
      <c r="H48" s="115"/>
      <c r="I48" s="116"/>
      <c r="J48" s="116"/>
      <c r="K48" s="239"/>
      <c r="L48" s="135"/>
      <c r="M48" s="136"/>
      <c r="N48" s="136"/>
      <c r="O48" s="316">
        <f t="shared" si="1"/>
        <v>0</v>
      </c>
      <c r="P48" s="237">
        <f t="shared" si="2"/>
        <v>0</v>
      </c>
      <c r="Q48" s="317">
        <f>SUMIF($E$5:$E$254,$E48,$O$5:$O297)</f>
        <v>0</v>
      </c>
      <c r="R48" s="318">
        <f ca="1">IF(SUMIF($E$5:$E$354,$E48,$O$5:$O297)&lt;4000000,4000000-SUMIF($E$5:$E$354,$E48,$O$5:$O297),4000000-SUMIF($E$5:$E$354,$E48,$O$5:$O297))</f>
        <v>4000000</v>
      </c>
      <c r="S48" s="121"/>
      <c r="T48" s="114"/>
      <c r="U48" s="122"/>
    </row>
    <row r="49" spans="1:21" ht="20.100000000000001" customHeight="1">
      <c r="A49" s="108">
        <f t="shared" si="0"/>
        <v>45</v>
      </c>
      <c r="B49" s="113"/>
      <c r="C49" s="114"/>
      <c r="D49" s="113"/>
      <c r="E49" s="114"/>
      <c r="F49" s="115"/>
      <c r="G49" s="115"/>
      <c r="H49" s="115"/>
      <c r="I49" s="116"/>
      <c r="J49" s="116"/>
      <c r="K49" s="239"/>
      <c r="L49" s="135"/>
      <c r="M49" s="136"/>
      <c r="N49" s="136"/>
      <c r="O49" s="316">
        <f t="shared" si="1"/>
        <v>0</v>
      </c>
      <c r="P49" s="237">
        <f t="shared" si="2"/>
        <v>0</v>
      </c>
      <c r="Q49" s="317">
        <f>SUMIF($E$5:$E$254,$E49,$O$5:$O298)</f>
        <v>0</v>
      </c>
      <c r="R49" s="318">
        <f ca="1">IF(SUMIF($E$5:$E$354,$E49,$O$5:$O298)&lt;4000000,4000000-SUMIF($E$5:$E$354,$E49,$O$5:$O298),4000000-SUMIF($E$5:$E$354,$E49,$O$5:$O298))</f>
        <v>4000000</v>
      </c>
      <c r="S49" s="121"/>
      <c r="T49" s="114"/>
      <c r="U49" s="122"/>
    </row>
    <row r="50" spans="1:21" ht="20.100000000000001" customHeight="1">
      <c r="A50" s="108">
        <f t="shared" si="0"/>
        <v>46</v>
      </c>
      <c r="B50" s="113"/>
      <c r="C50" s="114"/>
      <c r="D50" s="113"/>
      <c r="E50" s="114"/>
      <c r="F50" s="115"/>
      <c r="G50" s="115"/>
      <c r="H50" s="115"/>
      <c r="I50" s="116"/>
      <c r="J50" s="116"/>
      <c r="K50" s="239"/>
      <c r="L50" s="135"/>
      <c r="M50" s="136"/>
      <c r="N50" s="136"/>
      <c r="O50" s="316">
        <f t="shared" si="1"/>
        <v>0</v>
      </c>
      <c r="P50" s="237">
        <f t="shared" si="2"/>
        <v>0</v>
      </c>
      <c r="Q50" s="317">
        <f>SUMIF($E$5:$E$254,$E50,$O$5:$O299)</f>
        <v>0</v>
      </c>
      <c r="R50" s="318">
        <f ca="1">IF(SUMIF($E$5:$E$354,$E50,$O$5:$O299)&lt;4000000,4000000-SUMIF($E$5:$E$354,$E50,$O$5:$O299),4000000-SUMIF($E$5:$E$354,$E50,$O$5:$O299))</f>
        <v>4000000</v>
      </c>
      <c r="S50" s="121"/>
      <c r="T50" s="114"/>
      <c r="U50" s="122"/>
    </row>
    <row r="51" spans="1:21" ht="20.100000000000001" customHeight="1">
      <c r="A51" s="108">
        <f t="shared" si="0"/>
        <v>47</v>
      </c>
      <c r="B51" s="113"/>
      <c r="C51" s="114"/>
      <c r="D51" s="113"/>
      <c r="E51" s="114"/>
      <c r="F51" s="115"/>
      <c r="G51" s="115"/>
      <c r="H51" s="115"/>
      <c r="I51" s="116"/>
      <c r="J51" s="116"/>
      <c r="K51" s="239"/>
      <c r="L51" s="135"/>
      <c r="M51" s="136"/>
      <c r="N51" s="136"/>
      <c r="O51" s="316">
        <f t="shared" si="1"/>
        <v>0</v>
      </c>
      <c r="P51" s="237">
        <f t="shared" si="2"/>
        <v>0</v>
      </c>
      <c r="Q51" s="317">
        <f>SUMIF($E$5:$E$254,$E51,$O$5:$O300)</f>
        <v>0</v>
      </c>
      <c r="R51" s="318">
        <f ca="1">IF(SUMIF($E$5:$E$354,$E51,$O$5:$O300)&lt;4000000,4000000-SUMIF($E$5:$E$354,$E51,$O$5:$O300),4000000-SUMIF($E$5:$E$354,$E51,$O$5:$O300))</f>
        <v>4000000</v>
      </c>
      <c r="S51" s="121"/>
      <c r="T51" s="114"/>
      <c r="U51" s="122"/>
    </row>
    <row r="52" spans="1:21" ht="20.100000000000001" customHeight="1">
      <c r="A52" s="108">
        <f t="shared" si="0"/>
        <v>48</v>
      </c>
      <c r="B52" s="113"/>
      <c r="C52" s="114"/>
      <c r="D52" s="113"/>
      <c r="E52" s="114"/>
      <c r="F52" s="115"/>
      <c r="G52" s="115"/>
      <c r="H52" s="115"/>
      <c r="I52" s="116"/>
      <c r="J52" s="116"/>
      <c r="K52" s="239"/>
      <c r="L52" s="135"/>
      <c r="M52" s="136"/>
      <c r="N52" s="136"/>
      <c r="O52" s="316">
        <f t="shared" si="1"/>
        <v>0</v>
      </c>
      <c r="P52" s="237">
        <f t="shared" si="2"/>
        <v>0</v>
      </c>
      <c r="Q52" s="317">
        <f>SUMIF($E$5:$E$254,$E52,$O$5:$O301)</f>
        <v>0</v>
      </c>
      <c r="R52" s="318">
        <f ca="1">IF(SUMIF($E$5:$E$354,$E52,$O$5:$O301)&lt;4000000,4000000-SUMIF($E$5:$E$354,$E52,$O$5:$O301),4000000-SUMIF($E$5:$E$354,$E52,$O$5:$O301))</f>
        <v>4000000</v>
      </c>
      <c r="S52" s="121"/>
      <c r="T52" s="114"/>
      <c r="U52" s="122"/>
    </row>
    <row r="53" spans="1:21" ht="20.100000000000001" customHeight="1">
      <c r="A53" s="108">
        <f t="shared" si="0"/>
        <v>49</v>
      </c>
      <c r="B53" s="113"/>
      <c r="C53" s="114"/>
      <c r="D53" s="113"/>
      <c r="E53" s="114"/>
      <c r="F53" s="115"/>
      <c r="G53" s="115"/>
      <c r="H53" s="115"/>
      <c r="I53" s="116"/>
      <c r="J53" s="116"/>
      <c r="K53" s="239"/>
      <c r="L53" s="135"/>
      <c r="M53" s="136"/>
      <c r="N53" s="136"/>
      <c r="O53" s="316">
        <f t="shared" si="1"/>
        <v>0</v>
      </c>
      <c r="P53" s="237">
        <f t="shared" si="2"/>
        <v>0</v>
      </c>
      <c r="Q53" s="317">
        <f>SUMIF($E$5:$E$254,$E53,$O$5:$O302)</f>
        <v>0</v>
      </c>
      <c r="R53" s="318">
        <f ca="1">IF(SUMIF($E$5:$E$354,$E53,$O$5:$O302)&lt;4000000,4000000-SUMIF($E$5:$E$354,$E53,$O$5:$O302),4000000-SUMIF($E$5:$E$354,$E53,$O$5:$O302))</f>
        <v>4000000</v>
      </c>
      <c r="S53" s="121"/>
      <c r="T53" s="114"/>
      <c r="U53" s="122"/>
    </row>
    <row r="54" spans="1:21" ht="20.100000000000001" customHeight="1">
      <c r="A54" s="108">
        <f t="shared" si="0"/>
        <v>50</v>
      </c>
      <c r="B54" s="113"/>
      <c r="C54" s="114"/>
      <c r="D54" s="113"/>
      <c r="E54" s="114"/>
      <c r="F54" s="115"/>
      <c r="G54" s="115"/>
      <c r="H54" s="115"/>
      <c r="I54" s="116"/>
      <c r="J54" s="116"/>
      <c r="K54" s="239"/>
      <c r="L54" s="135"/>
      <c r="M54" s="136"/>
      <c r="N54" s="136"/>
      <c r="O54" s="316">
        <f t="shared" si="1"/>
        <v>0</v>
      </c>
      <c r="P54" s="237">
        <f t="shared" si="2"/>
        <v>0</v>
      </c>
      <c r="Q54" s="317">
        <f>SUMIF($E$5:$E$254,$E54,$O$5:$O303)</f>
        <v>0</v>
      </c>
      <c r="R54" s="318">
        <f ca="1">IF(SUMIF($E$5:$E$354,$E54,$O$5:$O303)&lt;4000000,4000000-SUMIF($E$5:$E$354,$E54,$O$5:$O303),4000000-SUMIF($E$5:$E$354,$E54,$O$5:$O303))</f>
        <v>4000000</v>
      </c>
      <c r="S54" s="121"/>
      <c r="T54" s="114"/>
      <c r="U54" s="122"/>
    </row>
    <row r="55" spans="1:21" ht="20.100000000000001" customHeight="1">
      <c r="A55" s="108">
        <f t="shared" si="0"/>
        <v>51</v>
      </c>
      <c r="B55" s="113"/>
      <c r="C55" s="114"/>
      <c r="D55" s="113"/>
      <c r="E55" s="114"/>
      <c r="F55" s="115"/>
      <c r="G55" s="115"/>
      <c r="H55" s="115"/>
      <c r="I55" s="116"/>
      <c r="J55" s="116"/>
      <c r="K55" s="239"/>
      <c r="L55" s="135"/>
      <c r="M55" s="136"/>
      <c r="N55" s="136"/>
      <c r="O55" s="316">
        <f t="shared" si="1"/>
        <v>0</v>
      </c>
      <c r="P55" s="237">
        <f t="shared" si="2"/>
        <v>0</v>
      </c>
      <c r="Q55" s="317">
        <f>SUMIF($E$5:$E$254,$E55,$O$5:$O304)</f>
        <v>0</v>
      </c>
      <c r="R55" s="318">
        <f ca="1">IF(SUMIF($E$5:$E$354,$E55,$O$5:$O304)&lt;4000000,4000000-SUMIF($E$5:$E$354,$E55,$O$5:$O304),4000000-SUMIF($E$5:$E$354,$E55,$O$5:$O304))</f>
        <v>4000000</v>
      </c>
      <c r="S55" s="121"/>
      <c r="T55" s="114"/>
      <c r="U55" s="122"/>
    </row>
    <row r="56" spans="1:21" ht="20.100000000000001" customHeight="1">
      <c r="A56" s="108">
        <f t="shared" si="0"/>
        <v>52</v>
      </c>
      <c r="B56" s="113"/>
      <c r="C56" s="114"/>
      <c r="D56" s="113"/>
      <c r="E56" s="114"/>
      <c r="F56" s="115"/>
      <c r="G56" s="115"/>
      <c r="H56" s="115"/>
      <c r="I56" s="116"/>
      <c r="J56" s="116"/>
      <c r="K56" s="239"/>
      <c r="L56" s="135"/>
      <c r="M56" s="136"/>
      <c r="N56" s="136"/>
      <c r="O56" s="316">
        <f t="shared" si="1"/>
        <v>0</v>
      </c>
      <c r="P56" s="237">
        <f t="shared" si="2"/>
        <v>0</v>
      </c>
      <c r="Q56" s="317">
        <f>SUMIF($E$5:$E$254,$E56,$O$5:$O305)</f>
        <v>0</v>
      </c>
      <c r="R56" s="318">
        <f ca="1">IF(SUMIF($E$5:$E$354,$E56,$O$5:$O305)&lt;4000000,4000000-SUMIF($E$5:$E$354,$E56,$O$5:$O305),4000000-SUMIF($E$5:$E$354,$E56,$O$5:$O305))</f>
        <v>4000000</v>
      </c>
      <c r="S56" s="121"/>
      <c r="T56" s="114"/>
      <c r="U56" s="122"/>
    </row>
    <row r="57" spans="1:21" ht="20.100000000000001" customHeight="1">
      <c r="A57" s="108">
        <f t="shared" si="0"/>
        <v>53</v>
      </c>
      <c r="B57" s="113"/>
      <c r="C57" s="114"/>
      <c r="D57" s="113"/>
      <c r="E57" s="114"/>
      <c r="F57" s="115"/>
      <c r="G57" s="115"/>
      <c r="H57" s="115"/>
      <c r="I57" s="116"/>
      <c r="J57" s="116"/>
      <c r="K57" s="239"/>
      <c r="L57" s="135"/>
      <c r="M57" s="136"/>
      <c r="N57" s="136"/>
      <c r="O57" s="316">
        <f t="shared" si="1"/>
        <v>0</v>
      </c>
      <c r="P57" s="237">
        <f t="shared" si="2"/>
        <v>0</v>
      </c>
      <c r="Q57" s="317">
        <f>SUMIF($E$5:$E$254,$E57,$O$5:$O306)</f>
        <v>0</v>
      </c>
      <c r="R57" s="318">
        <f ca="1">IF(SUMIF($E$5:$E$354,$E57,$O$5:$O306)&lt;4000000,4000000-SUMIF($E$5:$E$354,$E57,$O$5:$O306),4000000-SUMIF($E$5:$E$354,$E57,$O$5:$O306))</f>
        <v>4000000</v>
      </c>
      <c r="S57" s="121"/>
      <c r="T57" s="114"/>
      <c r="U57" s="122"/>
    </row>
    <row r="58" spans="1:21" ht="20.100000000000001" customHeight="1">
      <c r="A58" s="108">
        <f t="shared" si="0"/>
        <v>54</v>
      </c>
      <c r="B58" s="113"/>
      <c r="C58" s="114"/>
      <c r="D58" s="113"/>
      <c r="E58" s="114"/>
      <c r="F58" s="115"/>
      <c r="G58" s="115"/>
      <c r="H58" s="115"/>
      <c r="I58" s="116"/>
      <c r="J58" s="116"/>
      <c r="K58" s="239"/>
      <c r="L58" s="135"/>
      <c r="M58" s="136"/>
      <c r="N58" s="136"/>
      <c r="O58" s="316">
        <f t="shared" si="1"/>
        <v>0</v>
      </c>
      <c r="P58" s="237">
        <f t="shared" si="2"/>
        <v>0</v>
      </c>
      <c r="Q58" s="317">
        <f>SUMIF($E$5:$E$254,$E58,$O$5:$O307)</f>
        <v>0</v>
      </c>
      <c r="R58" s="318">
        <f ca="1">IF(SUMIF($E$5:$E$354,$E58,$O$5:$O307)&lt;4000000,4000000-SUMIF($E$5:$E$354,$E58,$O$5:$O307),4000000-SUMIF($E$5:$E$354,$E58,$O$5:$O307))</f>
        <v>4000000</v>
      </c>
      <c r="S58" s="121"/>
      <c r="T58" s="114"/>
      <c r="U58" s="122"/>
    </row>
    <row r="59" spans="1:21" ht="20.100000000000001" customHeight="1">
      <c r="A59" s="108">
        <f t="shared" si="0"/>
        <v>55</v>
      </c>
      <c r="B59" s="113"/>
      <c r="C59" s="114"/>
      <c r="D59" s="113"/>
      <c r="E59" s="114"/>
      <c r="F59" s="115"/>
      <c r="G59" s="115"/>
      <c r="H59" s="115"/>
      <c r="I59" s="116"/>
      <c r="J59" s="116"/>
      <c r="K59" s="239"/>
      <c r="L59" s="135"/>
      <c r="M59" s="136"/>
      <c r="N59" s="136"/>
      <c r="O59" s="316">
        <f t="shared" si="1"/>
        <v>0</v>
      </c>
      <c r="P59" s="237">
        <f t="shared" si="2"/>
        <v>0</v>
      </c>
      <c r="Q59" s="317">
        <f>SUMIF($E$5:$E$254,$E59,$O$5:$O308)</f>
        <v>0</v>
      </c>
      <c r="R59" s="318">
        <f ca="1">IF(SUMIF($E$5:$E$354,$E59,$O$5:$O308)&lt;4000000,4000000-SUMIF($E$5:$E$354,$E59,$O$5:$O308),4000000-SUMIF($E$5:$E$354,$E59,$O$5:$O308))</f>
        <v>4000000</v>
      </c>
      <c r="S59" s="121"/>
      <c r="T59" s="114"/>
      <c r="U59" s="122"/>
    </row>
    <row r="60" spans="1:21" ht="20.100000000000001" customHeight="1">
      <c r="A60" s="108">
        <f t="shared" si="0"/>
        <v>56</v>
      </c>
      <c r="B60" s="113"/>
      <c r="C60" s="114"/>
      <c r="D60" s="113"/>
      <c r="E60" s="114"/>
      <c r="F60" s="115"/>
      <c r="G60" s="115"/>
      <c r="H60" s="115"/>
      <c r="I60" s="116"/>
      <c r="J60" s="116"/>
      <c r="K60" s="239"/>
      <c r="L60" s="135"/>
      <c r="M60" s="136"/>
      <c r="N60" s="136"/>
      <c r="O60" s="316">
        <f t="shared" si="1"/>
        <v>0</v>
      </c>
      <c r="P60" s="237">
        <f t="shared" si="2"/>
        <v>0</v>
      </c>
      <c r="Q60" s="317">
        <f>SUMIF($E$5:$E$254,$E60,$O$5:$O309)</f>
        <v>0</v>
      </c>
      <c r="R60" s="318">
        <f ca="1">IF(SUMIF($E$5:$E$354,$E60,$O$5:$O309)&lt;4000000,4000000-SUMIF($E$5:$E$354,$E60,$O$5:$O309),4000000-SUMIF($E$5:$E$354,$E60,$O$5:$O309))</f>
        <v>4000000</v>
      </c>
      <c r="S60" s="121"/>
      <c r="T60" s="114"/>
      <c r="U60" s="122"/>
    </row>
    <row r="61" spans="1:21" ht="20.100000000000001" customHeight="1">
      <c r="A61" s="108">
        <f t="shared" si="0"/>
        <v>57</v>
      </c>
      <c r="B61" s="113"/>
      <c r="C61" s="114"/>
      <c r="D61" s="113"/>
      <c r="E61" s="114"/>
      <c r="F61" s="115"/>
      <c r="G61" s="115"/>
      <c r="H61" s="115"/>
      <c r="I61" s="116"/>
      <c r="J61" s="116"/>
      <c r="K61" s="239"/>
      <c r="L61" s="135"/>
      <c r="M61" s="136"/>
      <c r="N61" s="136"/>
      <c r="O61" s="316">
        <f t="shared" si="1"/>
        <v>0</v>
      </c>
      <c r="P61" s="237">
        <f t="shared" si="2"/>
        <v>0</v>
      </c>
      <c r="Q61" s="317">
        <f>SUMIF($E$5:$E$254,$E61,$O$5:$O310)</f>
        <v>0</v>
      </c>
      <c r="R61" s="318">
        <f ca="1">IF(SUMIF($E$5:$E$354,$E61,$O$5:$O310)&lt;4000000,4000000-SUMIF($E$5:$E$354,$E61,$O$5:$O310),4000000-SUMIF($E$5:$E$354,$E61,$O$5:$O310))</f>
        <v>4000000</v>
      </c>
      <c r="S61" s="121"/>
      <c r="T61" s="114"/>
      <c r="U61" s="122"/>
    </row>
    <row r="62" spans="1:21" ht="20.100000000000001" customHeight="1">
      <c r="A62" s="108">
        <f t="shared" si="0"/>
        <v>58</v>
      </c>
      <c r="B62" s="113"/>
      <c r="C62" s="114"/>
      <c r="D62" s="113"/>
      <c r="E62" s="114"/>
      <c r="F62" s="115"/>
      <c r="G62" s="115"/>
      <c r="H62" s="115"/>
      <c r="I62" s="116"/>
      <c r="J62" s="116"/>
      <c r="K62" s="239"/>
      <c r="L62" s="135"/>
      <c r="M62" s="136"/>
      <c r="N62" s="136"/>
      <c r="O62" s="316">
        <f t="shared" si="1"/>
        <v>0</v>
      </c>
      <c r="P62" s="237">
        <f t="shared" si="2"/>
        <v>0</v>
      </c>
      <c r="Q62" s="317">
        <f>SUMIF($E$5:$E$254,$E62,$O$5:$O311)</f>
        <v>0</v>
      </c>
      <c r="R62" s="318">
        <f ca="1">IF(SUMIF($E$5:$E$354,$E62,$O$5:$O311)&lt;4000000,4000000-SUMIF($E$5:$E$354,$E62,$O$5:$O311),4000000-SUMIF($E$5:$E$354,$E62,$O$5:$O311))</f>
        <v>4000000</v>
      </c>
      <c r="S62" s="121"/>
      <c r="T62" s="114"/>
      <c r="U62" s="122"/>
    </row>
    <row r="63" spans="1:21" ht="20.100000000000001" customHeight="1">
      <c r="A63" s="108">
        <f t="shared" si="0"/>
        <v>59</v>
      </c>
      <c r="B63" s="113"/>
      <c r="C63" s="114"/>
      <c r="D63" s="113"/>
      <c r="E63" s="114"/>
      <c r="F63" s="115"/>
      <c r="G63" s="115"/>
      <c r="H63" s="115"/>
      <c r="I63" s="116"/>
      <c r="J63" s="116"/>
      <c r="K63" s="239"/>
      <c r="L63" s="135"/>
      <c r="M63" s="136"/>
      <c r="N63" s="136"/>
      <c r="O63" s="316">
        <f t="shared" si="1"/>
        <v>0</v>
      </c>
      <c r="P63" s="237">
        <f t="shared" si="2"/>
        <v>0</v>
      </c>
      <c r="Q63" s="317">
        <f>SUMIF($E$5:$E$254,$E63,$O$5:$O312)</f>
        <v>0</v>
      </c>
      <c r="R63" s="318">
        <f ca="1">IF(SUMIF($E$5:$E$354,$E63,$O$5:$O312)&lt;4000000,4000000-SUMIF($E$5:$E$354,$E63,$O$5:$O312),4000000-SUMIF($E$5:$E$354,$E63,$O$5:$O312))</f>
        <v>4000000</v>
      </c>
      <c r="S63" s="121"/>
      <c r="T63" s="114"/>
      <c r="U63" s="122"/>
    </row>
    <row r="64" spans="1:21" ht="20.100000000000001" customHeight="1">
      <c r="A64" s="108">
        <f t="shared" si="0"/>
        <v>60</v>
      </c>
      <c r="B64" s="113"/>
      <c r="C64" s="114"/>
      <c r="D64" s="113"/>
      <c r="E64" s="114"/>
      <c r="F64" s="115"/>
      <c r="G64" s="115"/>
      <c r="H64" s="115"/>
      <c r="I64" s="116"/>
      <c r="J64" s="116"/>
      <c r="K64" s="239"/>
      <c r="L64" s="135"/>
      <c r="M64" s="136"/>
      <c r="N64" s="136"/>
      <c r="O64" s="316">
        <f t="shared" si="1"/>
        <v>0</v>
      </c>
      <c r="P64" s="237">
        <f t="shared" si="2"/>
        <v>0</v>
      </c>
      <c r="Q64" s="317">
        <f>SUMIF($E$5:$E$254,$E64,$O$5:$O313)</f>
        <v>0</v>
      </c>
      <c r="R64" s="318">
        <f ca="1">IF(SUMIF($E$5:$E$354,$E64,$O$5:$O313)&lt;4000000,4000000-SUMIF($E$5:$E$354,$E64,$O$5:$O313),4000000-SUMIF($E$5:$E$354,$E64,$O$5:$O313))</f>
        <v>4000000</v>
      </c>
      <c r="S64" s="121"/>
      <c r="T64" s="114"/>
      <c r="U64" s="122"/>
    </row>
    <row r="65" spans="1:21" ht="20.100000000000001" customHeight="1">
      <c r="A65" s="108">
        <f t="shared" si="0"/>
        <v>61</v>
      </c>
      <c r="B65" s="113"/>
      <c r="C65" s="114"/>
      <c r="D65" s="113"/>
      <c r="E65" s="114"/>
      <c r="F65" s="115"/>
      <c r="G65" s="115"/>
      <c r="H65" s="115"/>
      <c r="I65" s="116"/>
      <c r="J65" s="116"/>
      <c r="K65" s="239"/>
      <c r="L65" s="135"/>
      <c r="M65" s="136"/>
      <c r="N65" s="136"/>
      <c r="O65" s="316">
        <f t="shared" si="1"/>
        <v>0</v>
      </c>
      <c r="P65" s="237">
        <f t="shared" si="2"/>
        <v>0</v>
      </c>
      <c r="Q65" s="317">
        <f>SUMIF($E$5:$E$254,$E65,$O$5:$O314)</f>
        <v>0</v>
      </c>
      <c r="R65" s="318">
        <f ca="1">IF(SUMIF($E$5:$E$354,$E65,$O$5:$O314)&lt;4000000,4000000-SUMIF($E$5:$E$354,$E65,$O$5:$O314),4000000-SUMIF($E$5:$E$354,$E65,$O$5:$O314))</f>
        <v>4000000</v>
      </c>
      <c r="S65" s="121"/>
      <c r="T65" s="114"/>
      <c r="U65" s="122"/>
    </row>
    <row r="66" spans="1:21" ht="20.100000000000001" customHeight="1">
      <c r="A66" s="108">
        <f t="shared" si="0"/>
        <v>62</v>
      </c>
      <c r="B66" s="113"/>
      <c r="C66" s="114"/>
      <c r="D66" s="113"/>
      <c r="E66" s="114"/>
      <c r="F66" s="115"/>
      <c r="G66" s="115"/>
      <c r="H66" s="115"/>
      <c r="I66" s="116"/>
      <c r="J66" s="116"/>
      <c r="K66" s="239"/>
      <c r="L66" s="135"/>
      <c r="M66" s="136"/>
      <c r="N66" s="136"/>
      <c r="O66" s="316">
        <f t="shared" si="1"/>
        <v>0</v>
      </c>
      <c r="P66" s="237">
        <f t="shared" si="2"/>
        <v>0</v>
      </c>
      <c r="Q66" s="317">
        <f>SUMIF($E$5:$E$254,$E66,$O$5:$O315)</f>
        <v>0</v>
      </c>
      <c r="R66" s="318">
        <f ca="1">IF(SUMIF($E$5:$E$354,$E66,$O$5:$O315)&lt;4000000,4000000-SUMIF($E$5:$E$354,$E66,$O$5:$O315),4000000-SUMIF($E$5:$E$354,$E66,$O$5:$O315))</f>
        <v>4000000</v>
      </c>
      <c r="S66" s="121"/>
      <c r="T66" s="114"/>
      <c r="U66" s="122"/>
    </row>
    <row r="67" spans="1:21" ht="20.100000000000001" customHeight="1">
      <c r="A67" s="108">
        <f t="shared" si="0"/>
        <v>63</v>
      </c>
      <c r="B67" s="113"/>
      <c r="C67" s="114"/>
      <c r="D67" s="113"/>
      <c r="E67" s="114"/>
      <c r="F67" s="115"/>
      <c r="G67" s="115"/>
      <c r="H67" s="115"/>
      <c r="I67" s="116"/>
      <c r="J67" s="116"/>
      <c r="K67" s="239"/>
      <c r="L67" s="135"/>
      <c r="M67" s="136"/>
      <c r="N67" s="136"/>
      <c r="O67" s="316">
        <f t="shared" si="1"/>
        <v>0</v>
      </c>
      <c r="P67" s="237">
        <f t="shared" si="2"/>
        <v>0</v>
      </c>
      <c r="Q67" s="317">
        <f>SUMIF($E$5:$E$254,$E67,$O$5:$O316)</f>
        <v>0</v>
      </c>
      <c r="R67" s="318">
        <f ca="1">IF(SUMIF($E$5:$E$354,$E67,$O$5:$O316)&lt;4000000,4000000-SUMIF($E$5:$E$354,$E67,$O$5:$O316),4000000-SUMIF($E$5:$E$354,$E67,$O$5:$O316))</f>
        <v>4000000</v>
      </c>
      <c r="S67" s="121"/>
      <c r="T67" s="114"/>
      <c r="U67" s="122"/>
    </row>
    <row r="68" spans="1:21" ht="20.100000000000001" customHeight="1">
      <c r="A68" s="108">
        <f t="shared" si="0"/>
        <v>64</v>
      </c>
      <c r="B68" s="113"/>
      <c r="C68" s="114"/>
      <c r="D68" s="113"/>
      <c r="E68" s="114"/>
      <c r="F68" s="115"/>
      <c r="G68" s="115"/>
      <c r="H68" s="115"/>
      <c r="I68" s="116"/>
      <c r="J68" s="116"/>
      <c r="K68" s="239"/>
      <c r="L68" s="135"/>
      <c r="M68" s="136"/>
      <c r="N68" s="136"/>
      <c r="O68" s="316">
        <f t="shared" si="1"/>
        <v>0</v>
      </c>
      <c r="P68" s="237">
        <f t="shared" si="2"/>
        <v>0</v>
      </c>
      <c r="Q68" s="317">
        <f>SUMIF($E$5:$E$254,$E68,$O$5:$O317)</f>
        <v>0</v>
      </c>
      <c r="R68" s="318">
        <f ca="1">IF(SUMIF($E$5:$E$354,$E68,$O$5:$O317)&lt;4000000,4000000-SUMIF($E$5:$E$354,$E68,$O$5:$O317),4000000-SUMIF($E$5:$E$354,$E68,$O$5:$O317))</f>
        <v>4000000</v>
      </c>
      <c r="S68" s="121"/>
      <c r="T68" s="114"/>
      <c r="U68" s="122"/>
    </row>
    <row r="69" spans="1:21" ht="20.100000000000001" customHeight="1">
      <c r="A69" s="108">
        <f t="shared" si="0"/>
        <v>65</v>
      </c>
      <c r="B69" s="113"/>
      <c r="C69" s="114"/>
      <c r="D69" s="113"/>
      <c r="E69" s="114"/>
      <c r="F69" s="115"/>
      <c r="G69" s="115"/>
      <c r="H69" s="115"/>
      <c r="I69" s="116"/>
      <c r="J69" s="116"/>
      <c r="K69" s="239"/>
      <c r="L69" s="135"/>
      <c r="M69" s="136"/>
      <c r="N69" s="136"/>
      <c r="O69" s="316">
        <f t="shared" si="1"/>
        <v>0</v>
      </c>
      <c r="P69" s="237">
        <f t="shared" si="2"/>
        <v>0</v>
      </c>
      <c r="Q69" s="317">
        <f>SUMIF($E$5:$E$254,$E69,$O$5:$O318)</f>
        <v>0</v>
      </c>
      <c r="R69" s="318">
        <f ca="1">IF(SUMIF($E$5:$E$354,$E69,$O$5:$O318)&lt;4000000,4000000-SUMIF($E$5:$E$354,$E69,$O$5:$O318),4000000-SUMIF($E$5:$E$354,$E69,$O$5:$O318))</f>
        <v>4000000</v>
      </c>
      <c r="S69" s="121"/>
      <c r="T69" s="114"/>
      <c r="U69" s="122"/>
    </row>
    <row r="70" spans="1:21" ht="20.100000000000001" customHeight="1">
      <c r="A70" s="108">
        <f t="shared" ref="A70:A133" si="3">ROW()-4</f>
        <v>66</v>
      </c>
      <c r="B70" s="113"/>
      <c r="C70" s="114"/>
      <c r="D70" s="113"/>
      <c r="E70" s="114"/>
      <c r="F70" s="115"/>
      <c r="G70" s="115"/>
      <c r="H70" s="115"/>
      <c r="I70" s="116"/>
      <c r="J70" s="116"/>
      <c r="K70" s="239"/>
      <c r="L70" s="135"/>
      <c r="M70" s="136"/>
      <c r="N70" s="136"/>
      <c r="O70" s="316">
        <f t="shared" ref="O70:O133" si="4">SUM($L70:$N70)</f>
        <v>0</v>
      </c>
      <c r="P70" s="237">
        <f t="shared" ref="P70:P133" si="5">COUNTIFS($E$5:$E$254,$E70)</f>
        <v>0</v>
      </c>
      <c r="Q70" s="317">
        <f>SUMIF($E$5:$E$254,$E70,$O$5:$O319)</f>
        <v>0</v>
      </c>
      <c r="R70" s="318">
        <f ca="1">IF(SUMIF($E$5:$E$354,$E70,$O$5:$O319)&lt;4000000,4000000-SUMIF($E$5:$E$354,$E70,$O$5:$O319),4000000-SUMIF($E$5:$E$354,$E70,$O$5:$O319))</f>
        <v>4000000</v>
      </c>
      <c r="S70" s="121"/>
      <c r="T70" s="114"/>
      <c r="U70" s="122"/>
    </row>
    <row r="71" spans="1:21" ht="20.100000000000001" customHeight="1">
      <c r="A71" s="108">
        <f t="shared" si="3"/>
        <v>67</v>
      </c>
      <c r="B71" s="113"/>
      <c r="C71" s="114"/>
      <c r="D71" s="113"/>
      <c r="E71" s="114"/>
      <c r="F71" s="115"/>
      <c r="G71" s="115"/>
      <c r="H71" s="115"/>
      <c r="I71" s="116"/>
      <c r="J71" s="116"/>
      <c r="K71" s="239"/>
      <c r="L71" s="135"/>
      <c r="M71" s="136"/>
      <c r="N71" s="136"/>
      <c r="O71" s="316">
        <f t="shared" si="4"/>
        <v>0</v>
      </c>
      <c r="P71" s="237">
        <f t="shared" si="5"/>
        <v>0</v>
      </c>
      <c r="Q71" s="317">
        <f>SUMIF($E$5:$E$254,$E71,$O$5:$O320)</f>
        <v>0</v>
      </c>
      <c r="R71" s="318">
        <f ca="1">IF(SUMIF($E$5:$E$354,$E71,$O$5:$O320)&lt;4000000,4000000-SUMIF($E$5:$E$354,$E71,$O$5:$O320),4000000-SUMIF($E$5:$E$354,$E71,$O$5:$O320))</f>
        <v>4000000</v>
      </c>
      <c r="S71" s="121"/>
      <c r="T71" s="114"/>
      <c r="U71" s="122"/>
    </row>
    <row r="72" spans="1:21" ht="20.100000000000001" customHeight="1">
      <c r="A72" s="108">
        <f t="shared" si="3"/>
        <v>68</v>
      </c>
      <c r="B72" s="113"/>
      <c r="C72" s="114"/>
      <c r="D72" s="113"/>
      <c r="E72" s="114"/>
      <c r="F72" s="115"/>
      <c r="G72" s="115"/>
      <c r="H72" s="115"/>
      <c r="I72" s="116"/>
      <c r="J72" s="116"/>
      <c r="K72" s="239"/>
      <c r="L72" s="135"/>
      <c r="M72" s="136"/>
      <c r="N72" s="136"/>
      <c r="O72" s="316">
        <f t="shared" si="4"/>
        <v>0</v>
      </c>
      <c r="P72" s="237">
        <f t="shared" si="5"/>
        <v>0</v>
      </c>
      <c r="Q72" s="317">
        <f>SUMIF($E$5:$E$254,$E72,$O$5:$O321)</f>
        <v>0</v>
      </c>
      <c r="R72" s="318">
        <f ca="1">IF(SUMIF($E$5:$E$354,$E72,$O$5:$O321)&lt;4000000,4000000-SUMIF($E$5:$E$354,$E72,$O$5:$O321),4000000-SUMIF($E$5:$E$354,$E72,$O$5:$O321))</f>
        <v>4000000</v>
      </c>
      <c r="S72" s="121"/>
      <c r="T72" s="114"/>
      <c r="U72" s="122"/>
    </row>
    <row r="73" spans="1:21" ht="20.100000000000001" customHeight="1">
      <c r="A73" s="108">
        <f t="shared" si="3"/>
        <v>69</v>
      </c>
      <c r="B73" s="113"/>
      <c r="C73" s="114"/>
      <c r="D73" s="113"/>
      <c r="E73" s="114"/>
      <c r="F73" s="115"/>
      <c r="G73" s="115"/>
      <c r="H73" s="115"/>
      <c r="I73" s="116"/>
      <c r="J73" s="116"/>
      <c r="K73" s="239"/>
      <c r="L73" s="135"/>
      <c r="M73" s="136"/>
      <c r="N73" s="136"/>
      <c r="O73" s="316">
        <f t="shared" si="4"/>
        <v>0</v>
      </c>
      <c r="P73" s="237">
        <f t="shared" si="5"/>
        <v>0</v>
      </c>
      <c r="Q73" s="317">
        <f>SUMIF($E$5:$E$254,$E73,$O$5:$O322)</f>
        <v>0</v>
      </c>
      <c r="R73" s="318">
        <f ca="1">IF(SUMIF($E$5:$E$354,$E73,$O$5:$O322)&lt;4000000,4000000-SUMIF($E$5:$E$354,$E73,$O$5:$O322),4000000-SUMIF($E$5:$E$354,$E73,$O$5:$O322))</f>
        <v>4000000</v>
      </c>
      <c r="S73" s="121"/>
      <c r="T73" s="114"/>
      <c r="U73" s="122"/>
    </row>
    <row r="74" spans="1:21" ht="20.100000000000001" customHeight="1">
      <c r="A74" s="108">
        <f t="shared" si="3"/>
        <v>70</v>
      </c>
      <c r="B74" s="113"/>
      <c r="C74" s="114"/>
      <c r="D74" s="113"/>
      <c r="E74" s="114"/>
      <c r="F74" s="115"/>
      <c r="G74" s="115"/>
      <c r="H74" s="115"/>
      <c r="I74" s="116"/>
      <c r="J74" s="116"/>
      <c r="K74" s="239"/>
      <c r="L74" s="135"/>
      <c r="M74" s="136"/>
      <c r="N74" s="136"/>
      <c r="O74" s="316">
        <f t="shared" si="4"/>
        <v>0</v>
      </c>
      <c r="P74" s="237">
        <f t="shared" si="5"/>
        <v>0</v>
      </c>
      <c r="Q74" s="317">
        <f>SUMIF($E$5:$E$254,$E74,$O$5:$O323)</f>
        <v>0</v>
      </c>
      <c r="R74" s="318">
        <f ca="1">IF(SUMIF($E$5:$E$354,$E74,$O$5:$O323)&lt;4000000,4000000-SUMIF($E$5:$E$354,$E74,$O$5:$O323),4000000-SUMIF($E$5:$E$354,$E74,$O$5:$O323))</f>
        <v>4000000</v>
      </c>
      <c r="S74" s="121"/>
      <c r="T74" s="114"/>
      <c r="U74" s="122"/>
    </row>
    <row r="75" spans="1:21" ht="20.100000000000001" customHeight="1">
      <c r="A75" s="108">
        <f t="shared" si="3"/>
        <v>71</v>
      </c>
      <c r="B75" s="113"/>
      <c r="C75" s="114"/>
      <c r="D75" s="113"/>
      <c r="E75" s="114"/>
      <c r="F75" s="115"/>
      <c r="G75" s="115"/>
      <c r="H75" s="115"/>
      <c r="I75" s="116"/>
      <c r="J75" s="116"/>
      <c r="K75" s="239"/>
      <c r="L75" s="135"/>
      <c r="M75" s="136"/>
      <c r="N75" s="136"/>
      <c r="O75" s="316">
        <f t="shared" si="4"/>
        <v>0</v>
      </c>
      <c r="P75" s="237">
        <f t="shared" si="5"/>
        <v>0</v>
      </c>
      <c r="Q75" s="317">
        <f>SUMIF($E$5:$E$254,$E75,$O$5:$O324)</f>
        <v>0</v>
      </c>
      <c r="R75" s="318">
        <f ca="1">IF(SUMIF($E$5:$E$354,$E75,$O$5:$O324)&lt;4000000,4000000-SUMIF($E$5:$E$354,$E75,$O$5:$O324),4000000-SUMIF($E$5:$E$354,$E75,$O$5:$O324))</f>
        <v>4000000</v>
      </c>
      <c r="S75" s="121"/>
      <c r="T75" s="114"/>
      <c r="U75" s="122"/>
    </row>
    <row r="76" spans="1:21" ht="20.100000000000001" customHeight="1">
      <c r="A76" s="108">
        <f t="shared" si="3"/>
        <v>72</v>
      </c>
      <c r="B76" s="113"/>
      <c r="C76" s="114"/>
      <c r="D76" s="113"/>
      <c r="E76" s="114"/>
      <c r="F76" s="115"/>
      <c r="G76" s="115"/>
      <c r="H76" s="115"/>
      <c r="I76" s="116"/>
      <c r="J76" s="116"/>
      <c r="K76" s="239"/>
      <c r="L76" s="135"/>
      <c r="M76" s="136"/>
      <c r="N76" s="136"/>
      <c r="O76" s="316">
        <f t="shared" si="4"/>
        <v>0</v>
      </c>
      <c r="P76" s="237">
        <f t="shared" si="5"/>
        <v>0</v>
      </c>
      <c r="Q76" s="317">
        <f>SUMIF($E$5:$E$254,$E76,$O$5:$O325)</f>
        <v>0</v>
      </c>
      <c r="R76" s="318">
        <f ca="1">IF(SUMIF($E$5:$E$354,$E76,$O$5:$O325)&lt;4000000,4000000-SUMIF($E$5:$E$354,$E76,$O$5:$O325),4000000-SUMIF($E$5:$E$354,$E76,$O$5:$O325))</f>
        <v>4000000</v>
      </c>
      <c r="S76" s="121"/>
      <c r="T76" s="114"/>
      <c r="U76" s="122"/>
    </row>
    <row r="77" spans="1:21" ht="20.100000000000001" customHeight="1">
      <c r="A77" s="108">
        <f t="shared" si="3"/>
        <v>73</v>
      </c>
      <c r="B77" s="113"/>
      <c r="C77" s="114"/>
      <c r="D77" s="113"/>
      <c r="E77" s="114"/>
      <c r="F77" s="115"/>
      <c r="G77" s="115"/>
      <c r="H77" s="115"/>
      <c r="I77" s="116"/>
      <c r="J77" s="116"/>
      <c r="K77" s="239"/>
      <c r="L77" s="135"/>
      <c r="M77" s="136"/>
      <c r="N77" s="136"/>
      <c r="O77" s="316">
        <f t="shared" si="4"/>
        <v>0</v>
      </c>
      <c r="P77" s="237">
        <f t="shared" si="5"/>
        <v>0</v>
      </c>
      <c r="Q77" s="317">
        <f>SUMIF($E$5:$E$254,$E77,$O$5:$O326)</f>
        <v>0</v>
      </c>
      <c r="R77" s="318">
        <f ca="1">IF(SUMIF($E$5:$E$354,$E77,$O$5:$O326)&lt;4000000,4000000-SUMIF($E$5:$E$354,$E77,$O$5:$O326),4000000-SUMIF($E$5:$E$354,$E77,$O$5:$O326))</f>
        <v>4000000</v>
      </c>
      <c r="S77" s="121"/>
      <c r="T77" s="114"/>
      <c r="U77" s="122"/>
    </row>
    <row r="78" spans="1:21" ht="20.100000000000001" customHeight="1">
      <c r="A78" s="108">
        <f t="shared" si="3"/>
        <v>74</v>
      </c>
      <c r="B78" s="113"/>
      <c r="C78" s="114"/>
      <c r="D78" s="113"/>
      <c r="E78" s="114"/>
      <c r="F78" s="115"/>
      <c r="G78" s="115"/>
      <c r="H78" s="115"/>
      <c r="I78" s="116"/>
      <c r="J78" s="116"/>
      <c r="K78" s="239"/>
      <c r="L78" s="135"/>
      <c r="M78" s="136"/>
      <c r="N78" s="136"/>
      <c r="O78" s="316">
        <f t="shared" si="4"/>
        <v>0</v>
      </c>
      <c r="P78" s="237">
        <f t="shared" si="5"/>
        <v>0</v>
      </c>
      <c r="Q78" s="317">
        <f>SUMIF($E$5:$E$254,$E78,$O$5:$O327)</f>
        <v>0</v>
      </c>
      <c r="R78" s="318">
        <f ca="1">IF(SUMIF($E$5:$E$354,$E78,$O$5:$O327)&lt;4000000,4000000-SUMIF($E$5:$E$354,$E78,$O$5:$O327),4000000-SUMIF($E$5:$E$354,$E78,$O$5:$O327))</f>
        <v>4000000</v>
      </c>
      <c r="S78" s="121"/>
      <c r="T78" s="114"/>
      <c r="U78" s="122"/>
    </row>
    <row r="79" spans="1:21" ht="20.100000000000001" customHeight="1">
      <c r="A79" s="108">
        <f t="shared" si="3"/>
        <v>75</v>
      </c>
      <c r="B79" s="113"/>
      <c r="C79" s="114"/>
      <c r="D79" s="113"/>
      <c r="E79" s="114"/>
      <c r="F79" s="115"/>
      <c r="G79" s="115"/>
      <c r="H79" s="115"/>
      <c r="I79" s="116"/>
      <c r="J79" s="116"/>
      <c r="K79" s="239"/>
      <c r="L79" s="135"/>
      <c r="M79" s="136"/>
      <c r="N79" s="136"/>
      <c r="O79" s="316">
        <f t="shared" si="4"/>
        <v>0</v>
      </c>
      <c r="P79" s="237">
        <f t="shared" si="5"/>
        <v>0</v>
      </c>
      <c r="Q79" s="317">
        <f>SUMIF($E$5:$E$254,$E79,$O$5:$O328)</f>
        <v>0</v>
      </c>
      <c r="R79" s="318">
        <f ca="1">IF(SUMIF($E$5:$E$354,$E79,$O$5:$O328)&lt;4000000,4000000-SUMIF($E$5:$E$354,$E79,$O$5:$O328),4000000-SUMIF($E$5:$E$354,$E79,$O$5:$O328))</f>
        <v>4000000</v>
      </c>
      <c r="S79" s="121"/>
      <c r="T79" s="114"/>
      <c r="U79" s="122"/>
    </row>
    <row r="80" spans="1:21" ht="20.100000000000001" customHeight="1">
      <c r="A80" s="108">
        <f t="shared" si="3"/>
        <v>76</v>
      </c>
      <c r="B80" s="113"/>
      <c r="C80" s="114"/>
      <c r="D80" s="113"/>
      <c r="E80" s="114"/>
      <c r="F80" s="115"/>
      <c r="G80" s="115"/>
      <c r="H80" s="115"/>
      <c r="I80" s="116"/>
      <c r="J80" s="116"/>
      <c r="K80" s="239"/>
      <c r="L80" s="135"/>
      <c r="M80" s="136"/>
      <c r="N80" s="136"/>
      <c r="O80" s="316">
        <f t="shared" si="4"/>
        <v>0</v>
      </c>
      <c r="P80" s="237">
        <f t="shared" si="5"/>
        <v>0</v>
      </c>
      <c r="Q80" s="317">
        <f>SUMIF($E$5:$E$254,$E80,$O$5:$O329)</f>
        <v>0</v>
      </c>
      <c r="R80" s="318">
        <f ca="1">IF(SUMIF($E$5:$E$354,$E80,$O$5:$O329)&lt;4000000,4000000-SUMIF($E$5:$E$354,$E80,$O$5:$O329),4000000-SUMIF($E$5:$E$354,$E80,$O$5:$O329))</f>
        <v>4000000</v>
      </c>
      <c r="S80" s="121"/>
      <c r="T80" s="114"/>
      <c r="U80" s="122"/>
    </row>
    <row r="81" spans="1:21" ht="20.100000000000001" customHeight="1">
      <c r="A81" s="108">
        <f t="shared" si="3"/>
        <v>77</v>
      </c>
      <c r="B81" s="113"/>
      <c r="C81" s="114"/>
      <c r="D81" s="113"/>
      <c r="E81" s="114"/>
      <c r="F81" s="115"/>
      <c r="G81" s="115"/>
      <c r="H81" s="115"/>
      <c r="I81" s="116"/>
      <c r="J81" s="116"/>
      <c r="K81" s="239"/>
      <c r="L81" s="135"/>
      <c r="M81" s="136"/>
      <c r="N81" s="136"/>
      <c r="O81" s="316">
        <f t="shared" si="4"/>
        <v>0</v>
      </c>
      <c r="P81" s="237">
        <f t="shared" si="5"/>
        <v>0</v>
      </c>
      <c r="Q81" s="317">
        <f>SUMIF($E$5:$E$254,$E81,$O$5:$O330)</f>
        <v>0</v>
      </c>
      <c r="R81" s="318">
        <f ca="1">IF(SUMIF($E$5:$E$354,$E81,$O$5:$O330)&lt;4000000,4000000-SUMIF($E$5:$E$354,$E81,$O$5:$O330),4000000-SUMIF($E$5:$E$354,$E81,$O$5:$O330))</f>
        <v>4000000</v>
      </c>
      <c r="S81" s="121"/>
      <c r="T81" s="114"/>
      <c r="U81" s="122"/>
    </row>
    <row r="82" spans="1:21" ht="20.100000000000001" customHeight="1">
      <c r="A82" s="108">
        <f t="shared" si="3"/>
        <v>78</v>
      </c>
      <c r="B82" s="113"/>
      <c r="C82" s="114"/>
      <c r="D82" s="113"/>
      <c r="E82" s="114"/>
      <c r="F82" s="115"/>
      <c r="G82" s="115"/>
      <c r="H82" s="115"/>
      <c r="I82" s="116"/>
      <c r="J82" s="116"/>
      <c r="K82" s="239"/>
      <c r="L82" s="135"/>
      <c r="M82" s="136"/>
      <c r="N82" s="136"/>
      <c r="O82" s="316">
        <f t="shared" si="4"/>
        <v>0</v>
      </c>
      <c r="P82" s="237">
        <f t="shared" si="5"/>
        <v>0</v>
      </c>
      <c r="Q82" s="317">
        <f>SUMIF($E$5:$E$254,$E82,$O$5:$O331)</f>
        <v>0</v>
      </c>
      <c r="R82" s="318">
        <f ca="1">IF(SUMIF($E$5:$E$354,$E82,$O$5:$O331)&lt;4000000,4000000-SUMIF($E$5:$E$354,$E82,$O$5:$O331),4000000-SUMIF($E$5:$E$354,$E82,$O$5:$O331))</f>
        <v>4000000</v>
      </c>
      <c r="S82" s="121"/>
      <c r="T82" s="114"/>
      <c r="U82" s="122"/>
    </row>
    <row r="83" spans="1:21" ht="20.100000000000001" customHeight="1">
      <c r="A83" s="108">
        <f t="shared" si="3"/>
        <v>79</v>
      </c>
      <c r="B83" s="113"/>
      <c r="C83" s="114"/>
      <c r="D83" s="113"/>
      <c r="E83" s="114"/>
      <c r="F83" s="115"/>
      <c r="G83" s="115"/>
      <c r="H83" s="115"/>
      <c r="I83" s="116"/>
      <c r="J83" s="116"/>
      <c r="K83" s="239"/>
      <c r="L83" s="135"/>
      <c r="M83" s="136"/>
      <c r="N83" s="136"/>
      <c r="O83" s="316">
        <f t="shared" si="4"/>
        <v>0</v>
      </c>
      <c r="P83" s="237">
        <f t="shared" si="5"/>
        <v>0</v>
      </c>
      <c r="Q83" s="317">
        <f>SUMIF($E$5:$E$254,$E83,$O$5:$O332)</f>
        <v>0</v>
      </c>
      <c r="R83" s="318">
        <f ca="1">IF(SUMIF($E$5:$E$354,$E83,$O$5:$O332)&lt;4000000,4000000-SUMIF($E$5:$E$354,$E83,$O$5:$O332),4000000-SUMIF($E$5:$E$354,$E83,$O$5:$O332))</f>
        <v>4000000</v>
      </c>
      <c r="S83" s="121"/>
      <c r="T83" s="114"/>
      <c r="U83" s="122"/>
    </row>
    <row r="84" spans="1:21" ht="20.100000000000001" customHeight="1">
      <c r="A84" s="108">
        <f t="shared" si="3"/>
        <v>80</v>
      </c>
      <c r="B84" s="113"/>
      <c r="C84" s="114"/>
      <c r="D84" s="113"/>
      <c r="E84" s="114"/>
      <c r="F84" s="115"/>
      <c r="G84" s="115"/>
      <c r="H84" s="115"/>
      <c r="I84" s="116"/>
      <c r="J84" s="116"/>
      <c r="K84" s="239"/>
      <c r="L84" s="135"/>
      <c r="M84" s="136"/>
      <c r="N84" s="136"/>
      <c r="O84" s="316">
        <f t="shared" si="4"/>
        <v>0</v>
      </c>
      <c r="P84" s="237">
        <f t="shared" si="5"/>
        <v>0</v>
      </c>
      <c r="Q84" s="317">
        <f>SUMIF($E$5:$E$254,$E84,$O$5:$O333)</f>
        <v>0</v>
      </c>
      <c r="R84" s="318">
        <f ca="1">IF(SUMIF($E$5:$E$354,$E84,$O$5:$O333)&lt;4000000,4000000-SUMIF($E$5:$E$354,$E84,$O$5:$O333),4000000-SUMIF($E$5:$E$354,$E84,$O$5:$O333))</f>
        <v>4000000</v>
      </c>
      <c r="S84" s="121"/>
      <c r="T84" s="114"/>
      <c r="U84" s="122"/>
    </row>
    <row r="85" spans="1:21" ht="20.100000000000001" customHeight="1">
      <c r="A85" s="108">
        <f t="shared" si="3"/>
        <v>81</v>
      </c>
      <c r="B85" s="113"/>
      <c r="C85" s="114"/>
      <c r="D85" s="113"/>
      <c r="E85" s="114"/>
      <c r="F85" s="115"/>
      <c r="G85" s="115"/>
      <c r="H85" s="115"/>
      <c r="I85" s="116"/>
      <c r="J85" s="116"/>
      <c r="K85" s="239"/>
      <c r="L85" s="135"/>
      <c r="M85" s="136"/>
      <c r="N85" s="136"/>
      <c r="O85" s="316">
        <f t="shared" si="4"/>
        <v>0</v>
      </c>
      <c r="P85" s="237">
        <f t="shared" si="5"/>
        <v>0</v>
      </c>
      <c r="Q85" s="317">
        <f>SUMIF($E$5:$E$254,$E85,$O$5:$O334)</f>
        <v>0</v>
      </c>
      <c r="R85" s="318">
        <f ca="1">IF(SUMIF($E$5:$E$354,$E85,$O$5:$O334)&lt;4000000,4000000-SUMIF($E$5:$E$354,$E85,$O$5:$O334),4000000-SUMIF($E$5:$E$354,$E85,$O$5:$O334))</f>
        <v>4000000</v>
      </c>
      <c r="S85" s="121"/>
      <c r="T85" s="114"/>
      <c r="U85" s="122"/>
    </row>
    <row r="86" spans="1:21" ht="20.100000000000001" customHeight="1">
      <c r="A86" s="108">
        <f t="shared" si="3"/>
        <v>82</v>
      </c>
      <c r="B86" s="113"/>
      <c r="C86" s="114"/>
      <c r="D86" s="113"/>
      <c r="E86" s="114"/>
      <c r="F86" s="115"/>
      <c r="G86" s="115"/>
      <c r="H86" s="115"/>
      <c r="I86" s="116"/>
      <c r="J86" s="116"/>
      <c r="K86" s="239"/>
      <c r="L86" s="135"/>
      <c r="M86" s="136"/>
      <c r="N86" s="136"/>
      <c r="O86" s="316">
        <f t="shared" si="4"/>
        <v>0</v>
      </c>
      <c r="P86" s="237">
        <f t="shared" si="5"/>
        <v>0</v>
      </c>
      <c r="Q86" s="317">
        <f>SUMIF($E$5:$E$254,$E86,$O$5:$O335)</f>
        <v>0</v>
      </c>
      <c r="R86" s="318">
        <f ca="1">IF(SUMIF($E$5:$E$354,$E86,$O$5:$O335)&lt;4000000,4000000-SUMIF($E$5:$E$354,$E86,$O$5:$O335),4000000-SUMIF($E$5:$E$354,$E86,$O$5:$O335))</f>
        <v>4000000</v>
      </c>
      <c r="S86" s="121"/>
      <c r="T86" s="114"/>
      <c r="U86" s="122"/>
    </row>
    <row r="87" spans="1:21" ht="20.100000000000001" customHeight="1">
      <c r="A87" s="108">
        <f t="shared" si="3"/>
        <v>83</v>
      </c>
      <c r="B87" s="113"/>
      <c r="C87" s="114"/>
      <c r="D87" s="113"/>
      <c r="E87" s="114"/>
      <c r="F87" s="115"/>
      <c r="G87" s="115"/>
      <c r="H87" s="115"/>
      <c r="I87" s="116"/>
      <c r="J87" s="116"/>
      <c r="K87" s="239"/>
      <c r="L87" s="135"/>
      <c r="M87" s="136"/>
      <c r="N87" s="136"/>
      <c r="O87" s="316">
        <f t="shared" si="4"/>
        <v>0</v>
      </c>
      <c r="P87" s="237">
        <f t="shared" si="5"/>
        <v>0</v>
      </c>
      <c r="Q87" s="317">
        <f>SUMIF($E$5:$E$254,$E87,$O$5:$O336)</f>
        <v>0</v>
      </c>
      <c r="R87" s="318">
        <f ca="1">IF(SUMIF($E$5:$E$354,$E87,$O$5:$O336)&lt;4000000,4000000-SUMIF($E$5:$E$354,$E87,$O$5:$O336),4000000-SUMIF($E$5:$E$354,$E87,$O$5:$O336))</f>
        <v>4000000</v>
      </c>
      <c r="S87" s="121"/>
      <c r="T87" s="114"/>
      <c r="U87" s="122"/>
    </row>
    <row r="88" spans="1:21" ht="20.100000000000001" customHeight="1">
      <c r="A88" s="108">
        <f t="shared" si="3"/>
        <v>84</v>
      </c>
      <c r="B88" s="113"/>
      <c r="C88" s="114"/>
      <c r="D88" s="113"/>
      <c r="E88" s="114"/>
      <c r="F88" s="115"/>
      <c r="G88" s="115"/>
      <c r="H88" s="115"/>
      <c r="I88" s="116"/>
      <c r="J88" s="116"/>
      <c r="K88" s="239"/>
      <c r="L88" s="135"/>
      <c r="M88" s="136"/>
      <c r="N88" s="136"/>
      <c r="O88" s="316">
        <f t="shared" si="4"/>
        <v>0</v>
      </c>
      <c r="P88" s="237">
        <f t="shared" si="5"/>
        <v>0</v>
      </c>
      <c r="Q88" s="317">
        <f>SUMIF($E$5:$E$254,$E88,$O$5:$O337)</f>
        <v>0</v>
      </c>
      <c r="R88" s="318">
        <f ca="1">IF(SUMIF($E$5:$E$354,$E88,$O$5:$O337)&lt;4000000,4000000-SUMIF($E$5:$E$354,$E88,$O$5:$O337),4000000-SUMIF($E$5:$E$354,$E88,$O$5:$O337))</f>
        <v>4000000</v>
      </c>
      <c r="S88" s="121"/>
      <c r="T88" s="114"/>
      <c r="U88" s="122"/>
    </row>
    <row r="89" spans="1:21" ht="20.100000000000001" customHeight="1">
      <c r="A89" s="108">
        <f t="shared" si="3"/>
        <v>85</v>
      </c>
      <c r="B89" s="113"/>
      <c r="C89" s="114"/>
      <c r="D89" s="113"/>
      <c r="E89" s="114"/>
      <c r="F89" s="115"/>
      <c r="G89" s="115"/>
      <c r="H89" s="115"/>
      <c r="I89" s="116"/>
      <c r="J89" s="116"/>
      <c r="K89" s="239"/>
      <c r="L89" s="135"/>
      <c r="M89" s="136"/>
      <c r="N89" s="136"/>
      <c r="O89" s="316">
        <f t="shared" si="4"/>
        <v>0</v>
      </c>
      <c r="P89" s="237">
        <f t="shared" si="5"/>
        <v>0</v>
      </c>
      <c r="Q89" s="317">
        <f>SUMIF($E$5:$E$254,$E89,$O$5:$O338)</f>
        <v>0</v>
      </c>
      <c r="R89" s="318">
        <f ca="1">IF(SUMIF($E$5:$E$354,$E89,$O$5:$O338)&lt;4000000,4000000-SUMIF($E$5:$E$354,$E89,$O$5:$O338),4000000-SUMIF($E$5:$E$354,$E89,$O$5:$O338))</f>
        <v>4000000</v>
      </c>
      <c r="S89" s="121"/>
      <c r="T89" s="114"/>
      <c r="U89" s="122"/>
    </row>
    <row r="90" spans="1:21" ht="20.100000000000001" customHeight="1">
      <c r="A90" s="108">
        <f t="shared" si="3"/>
        <v>86</v>
      </c>
      <c r="B90" s="113"/>
      <c r="C90" s="114"/>
      <c r="D90" s="113"/>
      <c r="E90" s="114"/>
      <c r="F90" s="115"/>
      <c r="G90" s="115"/>
      <c r="H90" s="115"/>
      <c r="I90" s="116"/>
      <c r="J90" s="116"/>
      <c r="K90" s="239"/>
      <c r="L90" s="135"/>
      <c r="M90" s="136"/>
      <c r="N90" s="136"/>
      <c r="O90" s="316">
        <f t="shared" si="4"/>
        <v>0</v>
      </c>
      <c r="P90" s="237">
        <f t="shared" si="5"/>
        <v>0</v>
      </c>
      <c r="Q90" s="317">
        <f>SUMIF($E$5:$E$254,$E90,$O$5:$O339)</f>
        <v>0</v>
      </c>
      <c r="R90" s="318">
        <f ca="1">IF(SUMIF($E$5:$E$354,$E90,$O$5:$O339)&lt;4000000,4000000-SUMIF($E$5:$E$354,$E90,$O$5:$O339),4000000-SUMIF($E$5:$E$354,$E90,$O$5:$O339))</f>
        <v>4000000</v>
      </c>
      <c r="S90" s="121"/>
      <c r="T90" s="114"/>
      <c r="U90" s="122"/>
    </row>
    <row r="91" spans="1:21" ht="20.100000000000001" customHeight="1">
      <c r="A91" s="108">
        <f t="shared" si="3"/>
        <v>87</v>
      </c>
      <c r="B91" s="113"/>
      <c r="C91" s="114"/>
      <c r="D91" s="113"/>
      <c r="E91" s="114"/>
      <c r="F91" s="115"/>
      <c r="G91" s="115"/>
      <c r="H91" s="115"/>
      <c r="I91" s="116"/>
      <c r="J91" s="116"/>
      <c r="K91" s="239"/>
      <c r="L91" s="135"/>
      <c r="M91" s="136"/>
      <c r="N91" s="136"/>
      <c r="O91" s="316">
        <f t="shared" si="4"/>
        <v>0</v>
      </c>
      <c r="P91" s="237">
        <f t="shared" si="5"/>
        <v>0</v>
      </c>
      <c r="Q91" s="317">
        <f>SUMIF($E$5:$E$254,$E91,$O$5:$O340)</f>
        <v>0</v>
      </c>
      <c r="R91" s="318">
        <f ca="1">IF(SUMIF($E$5:$E$354,$E91,$O$5:$O340)&lt;4000000,4000000-SUMIF($E$5:$E$354,$E91,$O$5:$O340),4000000-SUMIF($E$5:$E$354,$E91,$O$5:$O340))</f>
        <v>4000000</v>
      </c>
      <c r="S91" s="121"/>
      <c r="T91" s="114"/>
      <c r="U91" s="122"/>
    </row>
    <row r="92" spans="1:21" ht="20.100000000000001" customHeight="1">
      <c r="A92" s="108">
        <f t="shared" si="3"/>
        <v>88</v>
      </c>
      <c r="B92" s="113"/>
      <c r="C92" s="114"/>
      <c r="D92" s="113"/>
      <c r="E92" s="114"/>
      <c r="F92" s="115"/>
      <c r="G92" s="115"/>
      <c r="H92" s="115"/>
      <c r="I92" s="116"/>
      <c r="J92" s="116"/>
      <c r="K92" s="239"/>
      <c r="L92" s="135"/>
      <c r="M92" s="136"/>
      <c r="N92" s="136"/>
      <c r="O92" s="316">
        <f t="shared" si="4"/>
        <v>0</v>
      </c>
      <c r="P92" s="237">
        <f t="shared" si="5"/>
        <v>0</v>
      </c>
      <c r="Q92" s="317">
        <f>SUMIF($E$5:$E$254,$E92,$O$5:$O341)</f>
        <v>0</v>
      </c>
      <c r="R92" s="318">
        <f ca="1">IF(SUMIF($E$5:$E$354,$E92,$O$5:$O341)&lt;4000000,4000000-SUMIF($E$5:$E$354,$E92,$O$5:$O341),4000000-SUMIF($E$5:$E$354,$E92,$O$5:$O341))</f>
        <v>4000000</v>
      </c>
      <c r="S92" s="121"/>
      <c r="T92" s="114"/>
      <c r="U92" s="122"/>
    </row>
    <row r="93" spans="1:21" ht="20.100000000000001" customHeight="1">
      <c r="A93" s="108">
        <f t="shared" si="3"/>
        <v>89</v>
      </c>
      <c r="B93" s="113"/>
      <c r="C93" s="114"/>
      <c r="D93" s="113"/>
      <c r="E93" s="114"/>
      <c r="F93" s="115"/>
      <c r="G93" s="115"/>
      <c r="H93" s="115"/>
      <c r="I93" s="116"/>
      <c r="J93" s="116"/>
      <c r="K93" s="239"/>
      <c r="L93" s="135"/>
      <c r="M93" s="136"/>
      <c r="N93" s="136"/>
      <c r="O93" s="316">
        <f t="shared" si="4"/>
        <v>0</v>
      </c>
      <c r="P93" s="237">
        <f t="shared" si="5"/>
        <v>0</v>
      </c>
      <c r="Q93" s="317">
        <f>SUMIF($E$5:$E$254,$E93,$O$5:$O342)</f>
        <v>0</v>
      </c>
      <c r="R93" s="318">
        <f ca="1">IF(SUMIF($E$5:$E$354,$E93,$O$5:$O342)&lt;4000000,4000000-SUMIF($E$5:$E$354,$E93,$O$5:$O342),4000000-SUMIF($E$5:$E$354,$E93,$O$5:$O342))</f>
        <v>4000000</v>
      </c>
      <c r="S93" s="121"/>
      <c r="T93" s="114"/>
      <c r="U93" s="122"/>
    </row>
    <row r="94" spans="1:21" ht="20.100000000000001" customHeight="1">
      <c r="A94" s="108">
        <f t="shared" si="3"/>
        <v>90</v>
      </c>
      <c r="B94" s="113"/>
      <c r="C94" s="114"/>
      <c r="D94" s="113"/>
      <c r="E94" s="114"/>
      <c r="F94" s="115"/>
      <c r="G94" s="115"/>
      <c r="H94" s="115"/>
      <c r="I94" s="116"/>
      <c r="J94" s="116"/>
      <c r="K94" s="239"/>
      <c r="L94" s="135"/>
      <c r="M94" s="136"/>
      <c r="N94" s="136"/>
      <c r="O94" s="316">
        <f t="shared" si="4"/>
        <v>0</v>
      </c>
      <c r="P94" s="237">
        <f t="shared" si="5"/>
        <v>0</v>
      </c>
      <c r="Q94" s="317">
        <f>SUMIF($E$5:$E$254,$E94,$O$5:$O343)</f>
        <v>0</v>
      </c>
      <c r="R94" s="318">
        <f ca="1">IF(SUMIF($E$5:$E$354,$E94,$O$5:$O343)&lt;4000000,4000000-SUMIF($E$5:$E$354,$E94,$O$5:$O343),4000000-SUMIF($E$5:$E$354,$E94,$O$5:$O343))</f>
        <v>4000000</v>
      </c>
      <c r="S94" s="121"/>
      <c r="T94" s="114"/>
      <c r="U94" s="122"/>
    </row>
    <row r="95" spans="1:21" ht="20.100000000000001" customHeight="1">
      <c r="A95" s="108">
        <f t="shared" si="3"/>
        <v>91</v>
      </c>
      <c r="B95" s="113"/>
      <c r="C95" s="114"/>
      <c r="D95" s="113"/>
      <c r="E95" s="114"/>
      <c r="F95" s="115"/>
      <c r="G95" s="115"/>
      <c r="H95" s="115"/>
      <c r="I95" s="116"/>
      <c r="J95" s="116"/>
      <c r="K95" s="239"/>
      <c r="L95" s="135"/>
      <c r="M95" s="136"/>
      <c r="N95" s="136"/>
      <c r="O95" s="316">
        <f t="shared" si="4"/>
        <v>0</v>
      </c>
      <c r="P95" s="237">
        <f t="shared" si="5"/>
        <v>0</v>
      </c>
      <c r="Q95" s="317">
        <f>SUMIF($E$5:$E$254,$E95,$O$5:$O344)</f>
        <v>0</v>
      </c>
      <c r="R95" s="318">
        <f ca="1">IF(SUMIF($E$5:$E$354,$E95,$O$5:$O344)&lt;4000000,4000000-SUMIF($E$5:$E$354,$E95,$O$5:$O344),4000000-SUMIF($E$5:$E$354,$E95,$O$5:$O344))</f>
        <v>4000000</v>
      </c>
      <c r="S95" s="121"/>
      <c r="T95" s="114"/>
      <c r="U95" s="122"/>
    </row>
    <row r="96" spans="1:21" ht="20.100000000000001" customHeight="1">
      <c r="A96" s="108">
        <f t="shared" si="3"/>
        <v>92</v>
      </c>
      <c r="B96" s="113"/>
      <c r="C96" s="114"/>
      <c r="D96" s="113"/>
      <c r="E96" s="114"/>
      <c r="F96" s="115"/>
      <c r="G96" s="115"/>
      <c r="H96" s="115"/>
      <c r="I96" s="116"/>
      <c r="J96" s="116"/>
      <c r="K96" s="239"/>
      <c r="L96" s="135"/>
      <c r="M96" s="136"/>
      <c r="N96" s="136"/>
      <c r="O96" s="316">
        <f t="shared" si="4"/>
        <v>0</v>
      </c>
      <c r="P96" s="237">
        <f t="shared" si="5"/>
        <v>0</v>
      </c>
      <c r="Q96" s="317">
        <f>SUMIF($E$5:$E$254,$E96,$O$5:$O345)</f>
        <v>0</v>
      </c>
      <c r="R96" s="318">
        <f ca="1">IF(SUMIF($E$5:$E$354,$E96,$O$5:$O345)&lt;4000000,4000000-SUMIF($E$5:$E$354,$E96,$O$5:$O345),4000000-SUMIF($E$5:$E$354,$E96,$O$5:$O345))</f>
        <v>4000000</v>
      </c>
      <c r="S96" s="121"/>
      <c r="T96" s="114"/>
      <c r="U96" s="122"/>
    </row>
    <row r="97" spans="1:21" ht="20.100000000000001" customHeight="1">
      <c r="A97" s="108">
        <f t="shared" si="3"/>
        <v>93</v>
      </c>
      <c r="B97" s="113"/>
      <c r="C97" s="114"/>
      <c r="D97" s="113"/>
      <c r="E97" s="114"/>
      <c r="F97" s="115"/>
      <c r="G97" s="115"/>
      <c r="H97" s="115"/>
      <c r="I97" s="116"/>
      <c r="J97" s="116"/>
      <c r="K97" s="239"/>
      <c r="L97" s="135"/>
      <c r="M97" s="136"/>
      <c r="N97" s="136"/>
      <c r="O97" s="316">
        <f t="shared" si="4"/>
        <v>0</v>
      </c>
      <c r="P97" s="237">
        <f t="shared" si="5"/>
        <v>0</v>
      </c>
      <c r="Q97" s="317">
        <f>SUMIF($E$5:$E$254,$E97,$O$5:$O346)</f>
        <v>0</v>
      </c>
      <c r="R97" s="318">
        <f ca="1">IF(SUMIF($E$5:$E$354,$E97,$O$5:$O346)&lt;4000000,4000000-SUMIF($E$5:$E$354,$E97,$O$5:$O346),4000000-SUMIF($E$5:$E$354,$E97,$O$5:$O346))</f>
        <v>4000000</v>
      </c>
      <c r="S97" s="121"/>
      <c r="T97" s="114"/>
      <c r="U97" s="122"/>
    </row>
    <row r="98" spans="1:21" ht="20.100000000000001" customHeight="1">
      <c r="A98" s="108">
        <f t="shared" si="3"/>
        <v>94</v>
      </c>
      <c r="B98" s="113"/>
      <c r="C98" s="114"/>
      <c r="D98" s="113"/>
      <c r="E98" s="114"/>
      <c r="F98" s="115"/>
      <c r="G98" s="115"/>
      <c r="H98" s="115"/>
      <c r="I98" s="116"/>
      <c r="J98" s="116"/>
      <c r="K98" s="239"/>
      <c r="L98" s="135"/>
      <c r="M98" s="136"/>
      <c r="N98" s="136"/>
      <c r="O98" s="316">
        <f t="shared" si="4"/>
        <v>0</v>
      </c>
      <c r="P98" s="237">
        <f t="shared" si="5"/>
        <v>0</v>
      </c>
      <c r="Q98" s="317">
        <f>SUMIF($E$5:$E$254,$E98,$O$5:$O347)</f>
        <v>0</v>
      </c>
      <c r="R98" s="318">
        <f ca="1">IF(SUMIF($E$5:$E$354,$E98,$O$5:$O347)&lt;4000000,4000000-SUMIF($E$5:$E$354,$E98,$O$5:$O347),4000000-SUMIF($E$5:$E$354,$E98,$O$5:$O347))</f>
        <v>4000000</v>
      </c>
      <c r="S98" s="121"/>
      <c r="T98" s="114"/>
      <c r="U98" s="122"/>
    </row>
    <row r="99" spans="1:21" ht="20.100000000000001" customHeight="1">
      <c r="A99" s="108">
        <f t="shared" si="3"/>
        <v>95</v>
      </c>
      <c r="B99" s="113"/>
      <c r="C99" s="114"/>
      <c r="D99" s="113"/>
      <c r="E99" s="114"/>
      <c r="F99" s="115"/>
      <c r="G99" s="115"/>
      <c r="H99" s="115"/>
      <c r="I99" s="116"/>
      <c r="J99" s="116"/>
      <c r="K99" s="239"/>
      <c r="L99" s="135"/>
      <c r="M99" s="136"/>
      <c r="N99" s="136"/>
      <c r="O99" s="316">
        <f t="shared" si="4"/>
        <v>0</v>
      </c>
      <c r="P99" s="237">
        <f t="shared" si="5"/>
        <v>0</v>
      </c>
      <c r="Q99" s="317">
        <f>SUMIF($E$5:$E$254,$E99,$O$5:$O348)</f>
        <v>0</v>
      </c>
      <c r="R99" s="318">
        <f ca="1">IF(SUMIF($E$5:$E$354,$E99,$O$5:$O348)&lt;4000000,4000000-SUMIF($E$5:$E$354,$E99,$O$5:$O348),4000000-SUMIF($E$5:$E$354,$E99,$O$5:$O348))</f>
        <v>4000000</v>
      </c>
      <c r="S99" s="121"/>
      <c r="T99" s="114"/>
      <c r="U99" s="122"/>
    </row>
    <row r="100" spans="1:21" ht="20.100000000000001" customHeight="1">
      <c r="A100" s="108">
        <f t="shared" si="3"/>
        <v>96</v>
      </c>
      <c r="B100" s="113"/>
      <c r="C100" s="114"/>
      <c r="D100" s="113"/>
      <c r="E100" s="114"/>
      <c r="F100" s="115"/>
      <c r="G100" s="115"/>
      <c r="H100" s="115"/>
      <c r="I100" s="116"/>
      <c r="J100" s="116"/>
      <c r="K100" s="239"/>
      <c r="L100" s="135"/>
      <c r="M100" s="136"/>
      <c r="N100" s="136"/>
      <c r="O100" s="316">
        <f t="shared" si="4"/>
        <v>0</v>
      </c>
      <c r="P100" s="237">
        <f t="shared" si="5"/>
        <v>0</v>
      </c>
      <c r="Q100" s="317">
        <f>SUMIF($E$5:$E$254,$E100,$O$5:$O349)</f>
        <v>0</v>
      </c>
      <c r="R100" s="318">
        <f ca="1">IF(SUMIF($E$5:$E$354,$E100,$O$5:$O349)&lt;4000000,4000000-SUMIF($E$5:$E$354,$E100,$O$5:$O349),4000000-SUMIF($E$5:$E$354,$E100,$O$5:$O349))</f>
        <v>4000000</v>
      </c>
      <c r="S100" s="121"/>
      <c r="T100" s="114"/>
      <c r="U100" s="122"/>
    </row>
    <row r="101" spans="1:21" ht="20.100000000000001" customHeight="1">
      <c r="A101" s="108">
        <f t="shared" si="3"/>
        <v>97</v>
      </c>
      <c r="B101" s="113"/>
      <c r="C101" s="114"/>
      <c r="D101" s="113"/>
      <c r="E101" s="114"/>
      <c r="F101" s="115"/>
      <c r="G101" s="115"/>
      <c r="H101" s="115"/>
      <c r="I101" s="116"/>
      <c r="J101" s="116"/>
      <c r="K101" s="239"/>
      <c r="L101" s="135"/>
      <c r="M101" s="136"/>
      <c r="N101" s="136"/>
      <c r="O101" s="316">
        <f t="shared" si="4"/>
        <v>0</v>
      </c>
      <c r="P101" s="237">
        <f t="shared" si="5"/>
        <v>0</v>
      </c>
      <c r="Q101" s="317">
        <f>SUMIF($E$5:$E$254,$E101,$O$5:$O350)</f>
        <v>0</v>
      </c>
      <c r="R101" s="318">
        <f ca="1">IF(SUMIF($E$5:$E$354,$E101,$O$5:$O350)&lt;4000000,4000000-SUMIF($E$5:$E$354,$E101,$O$5:$O350),4000000-SUMIF($E$5:$E$354,$E101,$O$5:$O350))</f>
        <v>4000000</v>
      </c>
      <c r="S101" s="121"/>
      <c r="T101" s="114"/>
      <c r="U101" s="122"/>
    </row>
    <row r="102" spans="1:21" ht="20.100000000000001" customHeight="1">
      <c r="A102" s="108">
        <f t="shared" si="3"/>
        <v>98</v>
      </c>
      <c r="B102" s="113"/>
      <c r="C102" s="114"/>
      <c r="D102" s="113"/>
      <c r="E102" s="114"/>
      <c r="F102" s="115"/>
      <c r="G102" s="115"/>
      <c r="H102" s="115"/>
      <c r="I102" s="116"/>
      <c r="J102" s="116"/>
      <c r="K102" s="239"/>
      <c r="L102" s="135"/>
      <c r="M102" s="136"/>
      <c r="N102" s="136"/>
      <c r="O102" s="316">
        <f t="shared" si="4"/>
        <v>0</v>
      </c>
      <c r="P102" s="237">
        <f t="shared" si="5"/>
        <v>0</v>
      </c>
      <c r="Q102" s="317">
        <f>SUMIF($E$5:$E$254,$E102,$O$5:$O351)</f>
        <v>0</v>
      </c>
      <c r="R102" s="318">
        <f ca="1">IF(SUMIF($E$5:$E$354,$E102,$O$5:$O351)&lt;4000000,4000000-SUMIF($E$5:$E$354,$E102,$O$5:$O351),4000000-SUMIF($E$5:$E$354,$E102,$O$5:$O351))</f>
        <v>4000000</v>
      </c>
      <c r="S102" s="121"/>
      <c r="T102" s="114"/>
      <c r="U102" s="122"/>
    </row>
    <row r="103" spans="1:21" ht="20.100000000000001" customHeight="1">
      <c r="A103" s="108">
        <f t="shared" si="3"/>
        <v>99</v>
      </c>
      <c r="B103" s="113"/>
      <c r="C103" s="114"/>
      <c r="D103" s="113"/>
      <c r="E103" s="114"/>
      <c r="F103" s="115"/>
      <c r="G103" s="115"/>
      <c r="H103" s="115"/>
      <c r="I103" s="116"/>
      <c r="J103" s="116"/>
      <c r="K103" s="239"/>
      <c r="L103" s="135"/>
      <c r="M103" s="136"/>
      <c r="N103" s="136"/>
      <c r="O103" s="316">
        <f t="shared" si="4"/>
        <v>0</v>
      </c>
      <c r="P103" s="237">
        <f t="shared" si="5"/>
        <v>0</v>
      </c>
      <c r="Q103" s="317">
        <f>SUMIF($E$5:$E$254,$E103,$O$5:$O352)</f>
        <v>0</v>
      </c>
      <c r="R103" s="318">
        <f ca="1">IF(SUMIF($E$5:$E$354,$E103,$O$5:$O352)&lt;4000000,4000000-SUMIF($E$5:$E$354,$E103,$O$5:$O352),4000000-SUMIF($E$5:$E$354,$E103,$O$5:$O352))</f>
        <v>4000000</v>
      </c>
      <c r="S103" s="121"/>
      <c r="T103" s="114"/>
      <c r="U103" s="122"/>
    </row>
    <row r="104" spans="1:21" ht="20.100000000000001" customHeight="1">
      <c r="A104" s="108">
        <f t="shared" si="3"/>
        <v>100</v>
      </c>
      <c r="B104" s="113"/>
      <c r="C104" s="114"/>
      <c r="D104" s="113"/>
      <c r="E104" s="114"/>
      <c r="F104" s="115"/>
      <c r="G104" s="115"/>
      <c r="H104" s="115"/>
      <c r="I104" s="116"/>
      <c r="J104" s="116"/>
      <c r="K104" s="239"/>
      <c r="L104" s="135"/>
      <c r="M104" s="136"/>
      <c r="N104" s="136"/>
      <c r="O104" s="316">
        <f t="shared" si="4"/>
        <v>0</v>
      </c>
      <c r="P104" s="237">
        <f t="shared" si="5"/>
        <v>0</v>
      </c>
      <c r="Q104" s="317">
        <f>SUMIF($E$5:$E$254,$E104,$O$5:$O353)</f>
        <v>0</v>
      </c>
      <c r="R104" s="318">
        <f ca="1">IF(SUMIF($E$5:$E$354,$E104,$O$5:$O353)&lt;4000000,4000000-SUMIF($E$5:$E$354,$E104,$O$5:$O353),4000000-SUMIF($E$5:$E$354,$E104,$O$5:$O353))</f>
        <v>4000000</v>
      </c>
      <c r="S104" s="121"/>
      <c r="T104" s="114"/>
      <c r="U104" s="122"/>
    </row>
    <row r="105" spans="1:21" ht="20.100000000000001" customHeight="1">
      <c r="A105" s="108">
        <f t="shared" si="3"/>
        <v>101</v>
      </c>
      <c r="B105" s="113"/>
      <c r="C105" s="114"/>
      <c r="D105" s="113"/>
      <c r="E105" s="114"/>
      <c r="F105" s="115"/>
      <c r="G105" s="115"/>
      <c r="H105" s="115"/>
      <c r="I105" s="116"/>
      <c r="J105" s="116"/>
      <c r="K105" s="239"/>
      <c r="L105" s="135"/>
      <c r="M105" s="136"/>
      <c r="N105" s="136"/>
      <c r="O105" s="316">
        <f t="shared" si="4"/>
        <v>0</v>
      </c>
      <c r="P105" s="237">
        <f t="shared" si="5"/>
        <v>0</v>
      </c>
      <c r="Q105" s="317">
        <f>SUMIF($E$5:$E$254,$E105,$O$5:$O354)</f>
        <v>0</v>
      </c>
      <c r="R105" s="318">
        <f>IF(SUMIF($E$5:$E$354,$E105,$O$5:$O354)&lt;4000000,4000000-SUMIF($E$5:$E$354,$E105,$O$5:$O354),4000000-SUMIF($E$5:$E$354,$E105,$O$5:$O354))</f>
        <v>4000000</v>
      </c>
      <c r="S105" s="121"/>
      <c r="T105" s="114"/>
      <c r="U105" s="122"/>
    </row>
    <row r="106" spans="1:21" ht="20.100000000000001" customHeight="1">
      <c r="A106" s="108">
        <f t="shared" si="3"/>
        <v>102</v>
      </c>
      <c r="B106" s="113"/>
      <c r="C106" s="114"/>
      <c r="D106" s="113"/>
      <c r="E106" s="114"/>
      <c r="F106" s="115"/>
      <c r="G106" s="115"/>
      <c r="H106" s="115"/>
      <c r="I106" s="116"/>
      <c r="J106" s="116"/>
      <c r="K106" s="239"/>
      <c r="L106" s="135"/>
      <c r="M106" s="136"/>
      <c r="N106" s="136"/>
      <c r="O106" s="316">
        <f t="shared" si="4"/>
        <v>0</v>
      </c>
      <c r="P106" s="237">
        <f t="shared" si="5"/>
        <v>0</v>
      </c>
      <c r="Q106" s="317">
        <f>SUMIF($E$5:$E$254,$E106,$O$5:$O355)</f>
        <v>0</v>
      </c>
      <c r="R106" s="318">
        <f>IF(SUMIF($E$5:$E$354,$E106,$O$5:$O355)&lt;4000000,4000000-SUMIF($E$5:$E$354,$E106,$O$5:$O355),4000000-SUMIF($E$5:$E$354,$E106,$O$5:$O355))</f>
        <v>4000000</v>
      </c>
      <c r="S106" s="121"/>
      <c r="T106" s="114"/>
      <c r="U106" s="122"/>
    </row>
    <row r="107" spans="1:21" ht="20.100000000000001" customHeight="1">
      <c r="A107" s="108">
        <f t="shared" si="3"/>
        <v>103</v>
      </c>
      <c r="B107" s="113"/>
      <c r="C107" s="114"/>
      <c r="D107" s="113"/>
      <c r="E107" s="114"/>
      <c r="F107" s="115"/>
      <c r="G107" s="115"/>
      <c r="H107" s="115"/>
      <c r="I107" s="116"/>
      <c r="J107" s="116"/>
      <c r="K107" s="239"/>
      <c r="L107" s="135"/>
      <c r="M107" s="136"/>
      <c r="N107" s="136"/>
      <c r="O107" s="316">
        <f t="shared" si="4"/>
        <v>0</v>
      </c>
      <c r="P107" s="237">
        <f t="shared" si="5"/>
        <v>0</v>
      </c>
      <c r="Q107" s="317">
        <f>SUMIF($E$5:$E$254,$E107,$O$5:$O356)</f>
        <v>0</v>
      </c>
      <c r="R107" s="318">
        <f>IF(SUMIF($E$5:$E$354,$E107,$O$5:$O356)&lt;4000000,4000000-SUMIF($E$5:$E$354,$E107,$O$5:$O356),4000000-SUMIF($E$5:$E$354,$E107,$O$5:$O356))</f>
        <v>4000000</v>
      </c>
      <c r="S107" s="121"/>
      <c r="T107" s="114"/>
      <c r="U107" s="122"/>
    </row>
    <row r="108" spans="1:21" ht="20.100000000000001" customHeight="1">
      <c r="A108" s="108">
        <f t="shared" si="3"/>
        <v>104</v>
      </c>
      <c r="B108" s="113"/>
      <c r="C108" s="114"/>
      <c r="D108" s="113"/>
      <c r="E108" s="114"/>
      <c r="F108" s="115"/>
      <c r="G108" s="115"/>
      <c r="H108" s="115"/>
      <c r="I108" s="116"/>
      <c r="J108" s="116"/>
      <c r="K108" s="239"/>
      <c r="L108" s="135"/>
      <c r="M108" s="136"/>
      <c r="N108" s="136"/>
      <c r="O108" s="316">
        <f t="shared" si="4"/>
        <v>0</v>
      </c>
      <c r="P108" s="237">
        <f t="shared" si="5"/>
        <v>0</v>
      </c>
      <c r="Q108" s="317">
        <f>SUMIF($E$5:$E$254,$E108,$O$5:$O357)</f>
        <v>0</v>
      </c>
      <c r="R108" s="318">
        <f>IF(SUMIF($E$5:$E$354,$E108,$O$5:$O357)&lt;4000000,4000000-SUMIF($E$5:$E$354,$E108,$O$5:$O357),4000000-SUMIF($E$5:$E$354,$E108,$O$5:$O357))</f>
        <v>4000000</v>
      </c>
      <c r="S108" s="121"/>
      <c r="T108" s="114"/>
      <c r="U108" s="122"/>
    </row>
    <row r="109" spans="1:21" ht="20.100000000000001" customHeight="1">
      <c r="A109" s="108">
        <f t="shared" si="3"/>
        <v>105</v>
      </c>
      <c r="B109" s="113"/>
      <c r="C109" s="114"/>
      <c r="D109" s="113"/>
      <c r="E109" s="114"/>
      <c r="F109" s="115"/>
      <c r="G109" s="115"/>
      <c r="H109" s="115"/>
      <c r="I109" s="116"/>
      <c r="J109" s="116"/>
      <c r="K109" s="239"/>
      <c r="L109" s="135"/>
      <c r="M109" s="136"/>
      <c r="N109" s="136"/>
      <c r="O109" s="316">
        <f t="shared" si="4"/>
        <v>0</v>
      </c>
      <c r="P109" s="237">
        <f t="shared" si="5"/>
        <v>0</v>
      </c>
      <c r="Q109" s="317">
        <f>SUMIF($E$5:$E$254,$E109,$O$5:$O358)</f>
        <v>0</v>
      </c>
      <c r="R109" s="318">
        <f>IF(SUMIF($E$5:$E$354,$E109,$O$5:$O358)&lt;4000000,4000000-SUMIF($E$5:$E$354,$E109,$O$5:$O358),4000000-SUMIF($E$5:$E$354,$E109,$O$5:$O358))</f>
        <v>4000000</v>
      </c>
      <c r="S109" s="121"/>
      <c r="T109" s="114"/>
      <c r="U109" s="122"/>
    </row>
    <row r="110" spans="1:21" ht="20.100000000000001" customHeight="1">
      <c r="A110" s="108">
        <f t="shared" si="3"/>
        <v>106</v>
      </c>
      <c r="B110" s="113"/>
      <c r="C110" s="114"/>
      <c r="D110" s="113"/>
      <c r="E110" s="114"/>
      <c r="F110" s="115"/>
      <c r="G110" s="115"/>
      <c r="H110" s="115"/>
      <c r="I110" s="116"/>
      <c r="J110" s="116"/>
      <c r="K110" s="239"/>
      <c r="L110" s="135"/>
      <c r="M110" s="136"/>
      <c r="N110" s="136"/>
      <c r="O110" s="316">
        <f t="shared" si="4"/>
        <v>0</v>
      </c>
      <c r="P110" s="237">
        <f t="shared" si="5"/>
        <v>0</v>
      </c>
      <c r="Q110" s="317">
        <f>SUMIF($E$5:$E$254,$E110,$O$5:$O359)</f>
        <v>0</v>
      </c>
      <c r="R110" s="318">
        <f>IF(SUMIF($E$5:$E$354,$E110,$O$5:$O359)&lt;4000000,4000000-SUMIF($E$5:$E$354,$E110,$O$5:$O359),4000000-SUMIF($E$5:$E$354,$E110,$O$5:$O359))</f>
        <v>4000000</v>
      </c>
      <c r="S110" s="121"/>
      <c r="T110" s="114"/>
      <c r="U110" s="122"/>
    </row>
    <row r="111" spans="1:21" ht="20.100000000000001" customHeight="1">
      <c r="A111" s="108">
        <f t="shared" si="3"/>
        <v>107</v>
      </c>
      <c r="B111" s="113"/>
      <c r="C111" s="114"/>
      <c r="D111" s="113"/>
      <c r="E111" s="114"/>
      <c r="F111" s="115"/>
      <c r="G111" s="115"/>
      <c r="H111" s="115"/>
      <c r="I111" s="116"/>
      <c r="J111" s="116"/>
      <c r="K111" s="239"/>
      <c r="L111" s="135"/>
      <c r="M111" s="136"/>
      <c r="N111" s="136"/>
      <c r="O111" s="316">
        <f t="shared" si="4"/>
        <v>0</v>
      </c>
      <c r="P111" s="237">
        <f t="shared" si="5"/>
        <v>0</v>
      </c>
      <c r="Q111" s="317">
        <f>SUMIF($E$5:$E$254,$E111,$O$5:$O360)</f>
        <v>0</v>
      </c>
      <c r="R111" s="318">
        <f>IF(SUMIF($E$5:$E$354,$E111,$O$5:$O360)&lt;4000000,4000000-SUMIF($E$5:$E$354,$E111,$O$5:$O360),4000000-SUMIF($E$5:$E$354,$E111,$O$5:$O360))</f>
        <v>4000000</v>
      </c>
      <c r="S111" s="121"/>
      <c r="T111" s="114"/>
      <c r="U111" s="122"/>
    </row>
    <row r="112" spans="1:21" ht="20.100000000000001" customHeight="1">
      <c r="A112" s="108">
        <f t="shared" si="3"/>
        <v>108</v>
      </c>
      <c r="B112" s="113"/>
      <c r="C112" s="114"/>
      <c r="D112" s="113"/>
      <c r="E112" s="114"/>
      <c r="F112" s="115"/>
      <c r="G112" s="115"/>
      <c r="H112" s="115"/>
      <c r="I112" s="116"/>
      <c r="J112" s="116"/>
      <c r="K112" s="239"/>
      <c r="L112" s="135"/>
      <c r="M112" s="136"/>
      <c r="N112" s="136"/>
      <c r="O112" s="316">
        <f t="shared" si="4"/>
        <v>0</v>
      </c>
      <c r="P112" s="237">
        <f t="shared" si="5"/>
        <v>0</v>
      </c>
      <c r="Q112" s="317">
        <f>SUMIF($E$5:$E$254,$E112,$O$5:$O361)</f>
        <v>0</v>
      </c>
      <c r="R112" s="318">
        <f>IF(SUMIF($E$5:$E$354,$E112,$O$5:$O361)&lt;4000000,4000000-SUMIF($E$5:$E$354,$E112,$O$5:$O361),4000000-SUMIF($E$5:$E$354,$E112,$O$5:$O361))</f>
        <v>4000000</v>
      </c>
      <c r="S112" s="121"/>
      <c r="T112" s="114"/>
      <c r="U112" s="122"/>
    </row>
    <row r="113" spans="1:21" ht="20.100000000000001" customHeight="1">
      <c r="A113" s="108">
        <f t="shared" si="3"/>
        <v>109</v>
      </c>
      <c r="B113" s="113"/>
      <c r="C113" s="114"/>
      <c r="D113" s="113"/>
      <c r="E113" s="114"/>
      <c r="F113" s="115"/>
      <c r="G113" s="115"/>
      <c r="H113" s="115"/>
      <c r="I113" s="116"/>
      <c r="J113" s="116"/>
      <c r="K113" s="239"/>
      <c r="L113" s="135"/>
      <c r="M113" s="136"/>
      <c r="N113" s="136"/>
      <c r="O113" s="316">
        <f t="shared" si="4"/>
        <v>0</v>
      </c>
      <c r="P113" s="237">
        <f t="shared" si="5"/>
        <v>0</v>
      </c>
      <c r="Q113" s="317">
        <f>SUMIF($E$5:$E$254,$E113,$O$5:$O362)</f>
        <v>0</v>
      </c>
      <c r="R113" s="318">
        <f>IF(SUMIF($E$5:$E$354,$E113,$O$5:$O362)&lt;4000000,4000000-SUMIF($E$5:$E$354,$E113,$O$5:$O362),4000000-SUMIF($E$5:$E$354,$E113,$O$5:$O362))</f>
        <v>4000000</v>
      </c>
      <c r="S113" s="121"/>
      <c r="T113" s="114"/>
      <c r="U113" s="122"/>
    </row>
    <row r="114" spans="1:21" ht="20.100000000000001" customHeight="1">
      <c r="A114" s="108">
        <f t="shared" si="3"/>
        <v>110</v>
      </c>
      <c r="B114" s="113"/>
      <c r="C114" s="114"/>
      <c r="D114" s="113"/>
      <c r="E114" s="114"/>
      <c r="F114" s="115"/>
      <c r="G114" s="115"/>
      <c r="H114" s="115"/>
      <c r="I114" s="116"/>
      <c r="J114" s="116"/>
      <c r="K114" s="239"/>
      <c r="L114" s="135"/>
      <c r="M114" s="136"/>
      <c r="N114" s="136"/>
      <c r="O114" s="316">
        <f t="shared" si="4"/>
        <v>0</v>
      </c>
      <c r="P114" s="237">
        <f t="shared" si="5"/>
        <v>0</v>
      </c>
      <c r="Q114" s="317">
        <f>SUMIF($E$5:$E$254,$E114,$O$5:$O363)</f>
        <v>0</v>
      </c>
      <c r="R114" s="318">
        <f>IF(SUMIF($E$5:$E$354,$E114,$O$5:$O363)&lt;4000000,4000000-SUMIF($E$5:$E$354,$E114,$O$5:$O363),4000000-SUMIF($E$5:$E$354,$E114,$O$5:$O363))</f>
        <v>4000000</v>
      </c>
      <c r="S114" s="121"/>
      <c r="T114" s="114"/>
      <c r="U114" s="122"/>
    </row>
    <row r="115" spans="1:21" ht="20.100000000000001" customHeight="1">
      <c r="A115" s="108">
        <f t="shared" si="3"/>
        <v>111</v>
      </c>
      <c r="B115" s="113"/>
      <c r="C115" s="114"/>
      <c r="D115" s="113"/>
      <c r="E115" s="114"/>
      <c r="F115" s="115"/>
      <c r="G115" s="115"/>
      <c r="H115" s="115"/>
      <c r="I115" s="116"/>
      <c r="J115" s="116"/>
      <c r="K115" s="239"/>
      <c r="L115" s="135"/>
      <c r="M115" s="136"/>
      <c r="N115" s="136"/>
      <c r="O115" s="316">
        <f t="shared" si="4"/>
        <v>0</v>
      </c>
      <c r="P115" s="237">
        <f t="shared" si="5"/>
        <v>0</v>
      </c>
      <c r="Q115" s="317">
        <f>SUMIF($E$5:$E$254,$E115,$O$5:$O364)</f>
        <v>0</v>
      </c>
      <c r="R115" s="318">
        <f>IF(SUMIF($E$5:$E$354,$E115,$O$5:$O364)&lt;4000000,4000000-SUMIF($E$5:$E$354,$E115,$O$5:$O364),4000000-SUMIF($E$5:$E$354,$E115,$O$5:$O364))</f>
        <v>4000000</v>
      </c>
      <c r="S115" s="121"/>
      <c r="T115" s="114"/>
      <c r="U115" s="122"/>
    </row>
    <row r="116" spans="1:21" ht="20.100000000000001" customHeight="1">
      <c r="A116" s="108">
        <f t="shared" si="3"/>
        <v>112</v>
      </c>
      <c r="B116" s="113"/>
      <c r="C116" s="114"/>
      <c r="D116" s="113"/>
      <c r="E116" s="114"/>
      <c r="F116" s="115"/>
      <c r="G116" s="115"/>
      <c r="H116" s="115"/>
      <c r="I116" s="116"/>
      <c r="J116" s="116"/>
      <c r="K116" s="239"/>
      <c r="L116" s="135"/>
      <c r="M116" s="136"/>
      <c r="N116" s="136"/>
      <c r="O116" s="316">
        <f t="shared" si="4"/>
        <v>0</v>
      </c>
      <c r="P116" s="237">
        <f t="shared" si="5"/>
        <v>0</v>
      </c>
      <c r="Q116" s="317">
        <f>SUMIF($E$5:$E$254,$E116,$O$5:$O365)</f>
        <v>0</v>
      </c>
      <c r="R116" s="318">
        <f>IF(SUMIF($E$5:$E$354,$E116,$O$5:$O365)&lt;4000000,4000000-SUMIF($E$5:$E$354,$E116,$O$5:$O365),4000000-SUMIF($E$5:$E$354,$E116,$O$5:$O365))</f>
        <v>4000000</v>
      </c>
      <c r="S116" s="121"/>
      <c r="T116" s="114"/>
      <c r="U116" s="122"/>
    </row>
    <row r="117" spans="1:21" ht="20.100000000000001" customHeight="1">
      <c r="A117" s="108">
        <f t="shared" si="3"/>
        <v>113</v>
      </c>
      <c r="B117" s="113"/>
      <c r="C117" s="114"/>
      <c r="D117" s="113"/>
      <c r="E117" s="114"/>
      <c r="F117" s="115"/>
      <c r="G117" s="115"/>
      <c r="H117" s="115"/>
      <c r="I117" s="116"/>
      <c r="J117" s="116"/>
      <c r="K117" s="239"/>
      <c r="L117" s="135"/>
      <c r="M117" s="136"/>
      <c r="N117" s="136"/>
      <c r="O117" s="316">
        <f t="shared" si="4"/>
        <v>0</v>
      </c>
      <c r="P117" s="237">
        <f t="shared" si="5"/>
        <v>0</v>
      </c>
      <c r="Q117" s="317">
        <f>SUMIF($E$5:$E$254,$E117,$O$5:$O366)</f>
        <v>0</v>
      </c>
      <c r="R117" s="318">
        <f>IF(SUMIF($E$5:$E$354,$E117,$O$5:$O366)&lt;4000000,4000000-SUMIF($E$5:$E$354,$E117,$O$5:$O366),4000000-SUMIF($E$5:$E$354,$E117,$O$5:$O366))</f>
        <v>4000000</v>
      </c>
      <c r="S117" s="121"/>
      <c r="T117" s="114"/>
      <c r="U117" s="122"/>
    </row>
    <row r="118" spans="1:21" ht="20.100000000000001" customHeight="1">
      <c r="A118" s="108">
        <f t="shared" si="3"/>
        <v>114</v>
      </c>
      <c r="B118" s="113"/>
      <c r="C118" s="114"/>
      <c r="D118" s="113"/>
      <c r="E118" s="114"/>
      <c r="F118" s="115"/>
      <c r="G118" s="115"/>
      <c r="H118" s="115"/>
      <c r="I118" s="116"/>
      <c r="J118" s="116"/>
      <c r="K118" s="239"/>
      <c r="L118" s="135"/>
      <c r="M118" s="136"/>
      <c r="N118" s="136"/>
      <c r="O118" s="316">
        <f t="shared" si="4"/>
        <v>0</v>
      </c>
      <c r="P118" s="237">
        <f t="shared" si="5"/>
        <v>0</v>
      </c>
      <c r="Q118" s="317">
        <f>SUMIF($E$5:$E$254,$E118,$O$5:$O367)</f>
        <v>0</v>
      </c>
      <c r="R118" s="318">
        <f>IF(SUMIF($E$5:$E$354,$E118,$O$5:$O367)&lt;4000000,4000000-SUMIF($E$5:$E$354,$E118,$O$5:$O367),4000000-SUMIF($E$5:$E$354,$E118,$O$5:$O367))</f>
        <v>4000000</v>
      </c>
      <c r="S118" s="121"/>
      <c r="T118" s="114"/>
      <c r="U118" s="122"/>
    </row>
    <row r="119" spans="1:21" ht="20.100000000000001" customHeight="1">
      <c r="A119" s="108">
        <f t="shared" si="3"/>
        <v>115</v>
      </c>
      <c r="B119" s="113"/>
      <c r="C119" s="114"/>
      <c r="D119" s="113"/>
      <c r="E119" s="114"/>
      <c r="F119" s="115"/>
      <c r="G119" s="115"/>
      <c r="H119" s="115"/>
      <c r="I119" s="116"/>
      <c r="J119" s="116"/>
      <c r="K119" s="239"/>
      <c r="L119" s="135"/>
      <c r="M119" s="136"/>
      <c r="N119" s="136"/>
      <c r="O119" s="316">
        <f t="shared" si="4"/>
        <v>0</v>
      </c>
      <c r="P119" s="237">
        <f t="shared" si="5"/>
        <v>0</v>
      </c>
      <c r="Q119" s="317">
        <f>SUMIF($E$5:$E$254,$E119,$O$5:$O368)</f>
        <v>0</v>
      </c>
      <c r="R119" s="318">
        <f>IF(SUMIF($E$5:$E$354,$E119,$O$5:$O368)&lt;4000000,4000000-SUMIF($E$5:$E$354,$E119,$O$5:$O368),4000000-SUMIF($E$5:$E$354,$E119,$O$5:$O368))</f>
        <v>4000000</v>
      </c>
      <c r="S119" s="121"/>
      <c r="T119" s="114"/>
      <c r="U119" s="122"/>
    </row>
    <row r="120" spans="1:21" ht="20.100000000000001" customHeight="1">
      <c r="A120" s="108">
        <f t="shared" si="3"/>
        <v>116</v>
      </c>
      <c r="B120" s="113"/>
      <c r="C120" s="114"/>
      <c r="D120" s="113"/>
      <c r="E120" s="114"/>
      <c r="F120" s="115"/>
      <c r="G120" s="115"/>
      <c r="H120" s="115"/>
      <c r="I120" s="116"/>
      <c r="J120" s="116"/>
      <c r="K120" s="239"/>
      <c r="L120" s="135"/>
      <c r="M120" s="136"/>
      <c r="N120" s="136"/>
      <c r="O120" s="316">
        <f t="shared" si="4"/>
        <v>0</v>
      </c>
      <c r="P120" s="237">
        <f t="shared" si="5"/>
        <v>0</v>
      </c>
      <c r="Q120" s="317">
        <f>SUMIF($E$5:$E$254,$E120,$O$5:$O369)</f>
        <v>0</v>
      </c>
      <c r="R120" s="318">
        <f>IF(SUMIF($E$5:$E$354,$E120,$O$5:$O369)&lt;4000000,4000000-SUMIF($E$5:$E$354,$E120,$O$5:$O369),4000000-SUMIF($E$5:$E$354,$E120,$O$5:$O369))</f>
        <v>4000000</v>
      </c>
      <c r="S120" s="121"/>
      <c r="T120" s="114"/>
      <c r="U120" s="122"/>
    </row>
    <row r="121" spans="1:21" ht="20.100000000000001" customHeight="1">
      <c r="A121" s="108">
        <f t="shared" si="3"/>
        <v>117</v>
      </c>
      <c r="B121" s="113"/>
      <c r="C121" s="114"/>
      <c r="D121" s="113"/>
      <c r="E121" s="114"/>
      <c r="F121" s="115"/>
      <c r="G121" s="115"/>
      <c r="H121" s="115"/>
      <c r="I121" s="116"/>
      <c r="J121" s="116"/>
      <c r="K121" s="239"/>
      <c r="L121" s="135"/>
      <c r="M121" s="136"/>
      <c r="N121" s="136"/>
      <c r="O121" s="316">
        <f t="shared" si="4"/>
        <v>0</v>
      </c>
      <c r="P121" s="237">
        <f t="shared" si="5"/>
        <v>0</v>
      </c>
      <c r="Q121" s="317">
        <f>SUMIF($E$5:$E$254,$E121,$O$5:$O370)</f>
        <v>0</v>
      </c>
      <c r="R121" s="318">
        <f>IF(SUMIF($E$5:$E$354,$E121,$O$5:$O370)&lt;4000000,4000000-SUMIF($E$5:$E$354,$E121,$O$5:$O370),4000000-SUMIF($E$5:$E$354,$E121,$O$5:$O370))</f>
        <v>4000000</v>
      </c>
      <c r="S121" s="121"/>
      <c r="T121" s="114"/>
      <c r="U121" s="122"/>
    </row>
    <row r="122" spans="1:21" ht="20.100000000000001" customHeight="1">
      <c r="A122" s="108">
        <f t="shared" si="3"/>
        <v>118</v>
      </c>
      <c r="B122" s="113"/>
      <c r="C122" s="114"/>
      <c r="D122" s="113"/>
      <c r="E122" s="114"/>
      <c r="F122" s="115"/>
      <c r="G122" s="115"/>
      <c r="H122" s="115"/>
      <c r="I122" s="116"/>
      <c r="J122" s="116"/>
      <c r="K122" s="239"/>
      <c r="L122" s="135"/>
      <c r="M122" s="136"/>
      <c r="N122" s="136"/>
      <c r="O122" s="316">
        <f t="shared" si="4"/>
        <v>0</v>
      </c>
      <c r="P122" s="237">
        <f t="shared" si="5"/>
        <v>0</v>
      </c>
      <c r="Q122" s="317">
        <f>SUMIF($E$5:$E$254,$E122,$O$5:$O371)</f>
        <v>0</v>
      </c>
      <c r="R122" s="318">
        <f>IF(SUMIF($E$5:$E$354,$E122,$O$5:$O371)&lt;4000000,4000000-SUMIF($E$5:$E$354,$E122,$O$5:$O371),4000000-SUMIF($E$5:$E$354,$E122,$O$5:$O371))</f>
        <v>4000000</v>
      </c>
      <c r="S122" s="121"/>
      <c r="T122" s="114"/>
      <c r="U122" s="122"/>
    </row>
    <row r="123" spans="1:21" ht="20.100000000000001" customHeight="1">
      <c r="A123" s="108">
        <f t="shared" si="3"/>
        <v>119</v>
      </c>
      <c r="B123" s="113"/>
      <c r="C123" s="114"/>
      <c r="D123" s="113"/>
      <c r="E123" s="114"/>
      <c r="F123" s="115"/>
      <c r="G123" s="115"/>
      <c r="H123" s="115"/>
      <c r="I123" s="116"/>
      <c r="J123" s="116"/>
      <c r="K123" s="239"/>
      <c r="L123" s="135"/>
      <c r="M123" s="136"/>
      <c r="N123" s="136"/>
      <c r="O123" s="316">
        <f t="shared" si="4"/>
        <v>0</v>
      </c>
      <c r="P123" s="237">
        <f t="shared" si="5"/>
        <v>0</v>
      </c>
      <c r="Q123" s="317">
        <f>SUMIF($E$5:$E$254,$E123,$O$5:$O372)</f>
        <v>0</v>
      </c>
      <c r="R123" s="318">
        <f>IF(SUMIF($E$5:$E$354,$E123,$O$5:$O372)&lt;4000000,4000000-SUMIF($E$5:$E$354,$E123,$O$5:$O372),4000000-SUMIF($E$5:$E$354,$E123,$O$5:$O372))</f>
        <v>4000000</v>
      </c>
      <c r="S123" s="121"/>
      <c r="T123" s="114"/>
      <c r="U123" s="122"/>
    </row>
    <row r="124" spans="1:21" ht="20.100000000000001" customHeight="1">
      <c r="A124" s="108">
        <f t="shared" si="3"/>
        <v>120</v>
      </c>
      <c r="B124" s="113"/>
      <c r="C124" s="114"/>
      <c r="D124" s="113"/>
      <c r="E124" s="114"/>
      <c r="F124" s="115"/>
      <c r="G124" s="115"/>
      <c r="H124" s="115"/>
      <c r="I124" s="116"/>
      <c r="J124" s="116"/>
      <c r="K124" s="239"/>
      <c r="L124" s="135"/>
      <c r="M124" s="136"/>
      <c r="N124" s="136"/>
      <c r="O124" s="316">
        <f t="shared" si="4"/>
        <v>0</v>
      </c>
      <c r="P124" s="237">
        <f t="shared" si="5"/>
        <v>0</v>
      </c>
      <c r="Q124" s="317">
        <f>SUMIF($E$5:$E$254,$E124,$O$5:$O373)</f>
        <v>0</v>
      </c>
      <c r="R124" s="318">
        <f>IF(SUMIF($E$5:$E$354,$E124,$O$5:$O373)&lt;4000000,4000000-SUMIF($E$5:$E$354,$E124,$O$5:$O373),4000000-SUMIF($E$5:$E$354,$E124,$O$5:$O373))</f>
        <v>4000000</v>
      </c>
      <c r="S124" s="121"/>
      <c r="T124" s="114"/>
      <c r="U124" s="122"/>
    </row>
    <row r="125" spans="1:21" ht="20.100000000000001" customHeight="1">
      <c r="A125" s="108">
        <f t="shared" si="3"/>
        <v>121</v>
      </c>
      <c r="B125" s="113"/>
      <c r="C125" s="114"/>
      <c r="D125" s="113"/>
      <c r="E125" s="114"/>
      <c r="F125" s="115"/>
      <c r="G125" s="115"/>
      <c r="H125" s="115"/>
      <c r="I125" s="116"/>
      <c r="J125" s="116"/>
      <c r="K125" s="239"/>
      <c r="L125" s="135"/>
      <c r="M125" s="136"/>
      <c r="N125" s="136"/>
      <c r="O125" s="316">
        <f t="shared" si="4"/>
        <v>0</v>
      </c>
      <c r="P125" s="237">
        <f t="shared" si="5"/>
        <v>0</v>
      </c>
      <c r="Q125" s="317">
        <f>SUMIF($E$5:$E$254,$E125,$O$5:$O374)</f>
        <v>0</v>
      </c>
      <c r="R125" s="318">
        <f>IF(SUMIF($E$5:$E$354,$E125,$O$5:$O374)&lt;4000000,4000000-SUMIF($E$5:$E$354,$E125,$O$5:$O374),4000000-SUMIF($E$5:$E$354,$E125,$O$5:$O374))</f>
        <v>4000000</v>
      </c>
      <c r="S125" s="121"/>
      <c r="T125" s="114"/>
      <c r="U125" s="122"/>
    </row>
    <row r="126" spans="1:21" ht="20.100000000000001" customHeight="1">
      <c r="A126" s="108">
        <f t="shared" si="3"/>
        <v>122</v>
      </c>
      <c r="B126" s="113"/>
      <c r="C126" s="114"/>
      <c r="D126" s="113"/>
      <c r="E126" s="114"/>
      <c r="F126" s="115"/>
      <c r="G126" s="115"/>
      <c r="H126" s="115"/>
      <c r="I126" s="116"/>
      <c r="J126" s="116"/>
      <c r="K126" s="239"/>
      <c r="L126" s="135"/>
      <c r="M126" s="136"/>
      <c r="N126" s="136"/>
      <c r="O126" s="316">
        <f t="shared" si="4"/>
        <v>0</v>
      </c>
      <c r="P126" s="237">
        <f t="shared" si="5"/>
        <v>0</v>
      </c>
      <c r="Q126" s="317">
        <f>SUMIF($E$5:$E$254,$E126,$O$5:$O375)</f>
        <v>0</v>
      </c>
      <c r="R126" s="318">
        <f>IF(SUMIF($E$5:$E$354,$E126,$O$5:$O375)&lt;4000000,4000000-SUMIF($E$5:$E$354,$E126,$O$5:$O375),4000000-SUMIF($E$5:$E$354,$E126,$O$5:$O375))</f>
        <v>4000000</v>
      </c>
      <c r="S126" s="121"/>
      <c r="T126" s="114"/>
      <c r="U126" s="122"/>
    </row>
    <row r="127" spans="1:21" ht="20.100000000000001" customHeight="1">
      <c r="A127" s="108">
        <f t="shared" si="3"/>
        <v>123</v>
      </c>
      <c r="B127" s="113"/>
      <c r="C127" s="114"/>
      <c r="D127" s="113"/>
      <c r="E127" s="114"/>
      <c r="F127" s="115"/>
      <c r="G127" s="115"/>
      <c r="H127" s="115"/>
      <c r="I127" s="116"/>
      <c r="J127" s="116"/>
      <c r="K127" s="239"/>
      <c r="L127" s="135"/>
      <c r="M127" s="136"/>
      <c r="N127" s="136"/>
      <c r="O127" s="316">
        <f t="shared" si="4"/>
        <v>0</v>
      </c>
      <c r="P127" s="237">
        <f t="shared" si="5"/>
        <v>0</v>
      </c>
      <c r="Q127" s="317">
        <f>SUMIF($E$5:$E$254,$E127,$O$5:$O376)</f>
        <v>0</v>
      </c>
      <c r="R127" s="318">
        <f>IF(SUMIF($E$5:$E$354,$E127,$O$5:$O376)&lt;4000000,4000000-SUMIF($E$5:$E$354,$E127,$O$5:$O376),4000000-SUMIF($E$5:$E$354,$E127,$O$5:$O376))</f>
        <v>4000000</v>
      </c>
      <c r="S127" s="121"/>
      <c r="T127" s="114"/>
      <c r="U127" s="122"/>
    </row>
    <row r="128" spans="1:21" ht="20.100000000000001" customHeight="1">
      <c r="A128" s="108">
        <f t="shared" si="3"/>
        <v>124</v>
      </c>
      <c r="B128" s="113"/>
      <c r="C128" s="114"/>
      <c r="D128" s="113"/>
      <c r="E128" s="114"/>
      <c r="F128" s="115"/>
      <c r="G128" s="115"/>
      <c r="H128" s="115"/>
      <c r="I128" s="116"/>
      <c r="J128" s="116"/>
      <c r="K128" s="239"/>
      <c r="L128" s="135"/>
      <c r="M128" s="136"/>
      <c r="N128" s="136"/>
      <c r="O128" s="316">
        <f t="shared" si="4"/>
        <v>0</v>
      </c>
      <c r="P128" s="237">
        <f t="shared" si="5"/>
        <v>0</v>
      </c>
      <c r="Q128" s="317">
        <f>SUMIF($E$5:$E$254,$E128,$O$5:$O377)</f>
        <v>0</v>
      </c>
      <c r="R128" s="318">
        <f>IF(SUMIF($E$5:$E$354,$E128,$O$5:$O377)&lt;4000000,4000000-SUMIF($E$5:$E$354,$E128,$O$5:$O377),4000000-SUMIF($E$5:$E$354,$E128,$O$5:$O377))</f>
        <v>4000000</v>
      </c>
      <c r="S128" s="121"/>
      <c r="T128" s="114"/>
      <c r="U128" s="122"/>
    </row>
    <row r="129" spans="1:21" ht="20.100000000000001" customHeight="1">
      <c r="A129" s="108">
        <f t="shared" si="3"/>
        <v>125</v>
      </c>
      <c r="B129" s="113"/>
      <c r="C129" s="114"/>
      <c r="D129" s="113"/>
      <c r="E129" s="114"/>
      <c r="F129" s="115"/>
      <c r="G129" s="115"/>
      <c r="H129" s="115"/>
      <c r="I129" s="116"/>
      <c r="J129" s="116"/>
      <c r="K129" s="239"/>
      <c r="L129" s="135"/>
      <c r="M129" s="136"/>
      <c r="N129" s="136"/>
      <c r="O129" s="316">
        <f t="shared" si="4"/>
        <v>0</v>
      </c>
      <c r="P129" s="237">
        <f t="shared" si="5"/>
        <v>0</v>
      </c>
      <c r="Q129" s="317">
        <f>SUMIF($E$5:$E$254,$E129,$O$5:$O378)</f>
        <v>0</v>
      </c>
      <c r="R129" s="318">
        <f>IF(SUMIF($E$5:$E$354,$E129,$O$5:$O378)&lt;4000000,4000000-SUMIF($E$5:$E$354,$E129,$O$5:$O378),4000000-SUMIF($E$5:$E$354,$E129,$O$5:$O378))</f>
        <v>4000000</v>
      </c>
      <c r="S129" s="121"/>
      <c r="T129" s="114"/>
      <c r="U129" s="122"/>
    </row>
    <row r="130" spans="1:21" ht="20.100000000000001" customHeight="1">
      <c r="A130" s="108">
        <f t="shared" si="3"/>
        <v>126</v>
      </c>
      <c r="B130" s="113"/>
      <c r="C130" s="114"/>
      <c r="D130" s="113"/>
      <c r="E130" s="114"/>
      <c r="F130" s="115"/>
      <c r="G130" s="115"/>
      <c r="H130" s="115"/>
      <c r="I130" s="116"/>
      <c r="J130" s="116"/>
      <c r="K130" s="239"/>
      <c r="L130" s="135"/>
      <c r="M130" s="136"/>
      <c r="N130" s="136"/>
      <c r="O130" s="316">
        <f t="shared" si="4"/>
        <v>0</v>
      </c>
      <c r="P130" s="237">
        <f t="shared" si="5"/>
        <v>0</v>
      </c>
      <c r="Q130" s="317">
        <f>SUMIF($E$5:$E$254,$E130,$O$5:$O379)</f>
        <v>0</v>
      </c>
      <c r="R130" s="318">
        <f>IF(SUMIF($E$5:$E$354,$E130,$O$5:$O379)&lt;4000000,4000000-SUMIF($E$5:$E$354,$E130,$O$5:$O379),4000000-SUMIF($E$5:$E$354,$E130,$O$5:$O379))</f>
        <v>4000000</v>
      </c>
      <c r="S130" s="121"/>
      <c r="T130" s="114"/>
      <c r="U130" s="122"/>
    </row>
    <row r="131" spans="1:21" ht="20.100000000000001" customHeight="1">
      <c r="A131" s="108">
        <f t="shared" si="3"/>
        <v>127</v>
      </c>
      <c r="B131" s="113"/>
      <c r="C131" s="114"/>
      <c r="D131" s="113"/>
      <c r="E131" s="114"/>
      <c r="F131" s="115"/>
      <c r="G131" s="115"/>
      <c r="H131" s="115"/>
      <c r="I131" s="116"/>
      <c r="J131" s="116"/>
      <c r="K131" s="239"/>
      <c r="L131" s="135"/>
      <c r="M131" s="136"/>
      <c r="N131" s="136"/>
      <c r="O131" s="316">
        <f t="shared" si="4"/>
        <v>0</v>
      </c>
      <c r="P131" s="237">
        <f t="shared" si="5"/>
        <v>0</v>
      </c>
      <c r="Q131" s="317">
        <f>SUMIF($E$5:$E$254,$E131,$O$5:$O380)</f>
        <v>0</v>
      </c>
      <c r="R131" s="318">
        <f>IF(SUMIF($E$5:$E$354,$E131,$O$5:$O380)&lt;4000000,4000000-SUMIF($E$5:$E$354,$E131,$O$5:$O380),4000000-SUMIF($E$5:$E$354,$E131,$O$5:$O380))</f>
        <v>4000000</v>
      </c>
      <c r="S131" s="121"/>
      <c r="T131" s="114"/>
      <c r="U131" s="122"/>
    </row>
    <row r="132" spans="1:21" ht="20.100000000000001" customHeight="1">
      <c r="A132" s="108">
        <f t="shared" si="3"/>
        <v>128</v>
      </c>
      <c r="B132" s="113"/>
      <c r="C132" s="114"/>
      <c r="D132" s="113"/>
      <c r="E132" s="114"/>
      <c r="F132" s="115"/>
      <c r="G132" s="115"/>
      <c r="H132" s="115"/>
      <c r="I132" s="116"/>
      <c r="J132" s="116"/>
      <c r="K132" s="239"/>
      <c r="L132" s="135"/>
      <c r="M132" s="136"/>
      <c r="N132" s="136"/>
      <c r="O132" s="316">
        <f t="shared" si="4"/>
        <v>0</v>
      </c>
      <c r="P132" s="237">
        <f t="shared" si="5"/>
        <v>0</v>
      </c>
      <c r="Q132" s="317">
        <f>SUMIF($E$5:$E$254,$E132,$O$5:$O381)</f>
        <v>0</v>
      </c>
      <c r="R132" s="318">
        <f>IF(SUMIF($E$5:$E$354,$E132,$O$5:$O381)&lt;4000000,4000000-SUMIF($E$5:$E$354,$E132,$O$5:$O381),4000000-SUMIF($E$5:$E$354,$E132,$O$5:$O381))</f>
        <v>4000000</v>
      </c>
      <c r="S132" s="121"/>
      <c r="T132" s="114"/>
      <c r="U132" s="122"/>
    </row>
    <row r="133" spans="1:21" ht="20.100000000000001" customHeight="1">
      <c r="A133" s="108">
        <f t="shared" si="3"/>
        <v>129</v>
      </c>
      <c r="B133" s="113"/>
      <c r="C133" s="114"/>
      <c r="D133" s="113"/>
      <c r="E133" s="114"/>
      <c r="F133" s="115"/>
      <c r="G133" s="115"/>
      <c r="H133" s="115"/>
      <c r="I133" s="116"/>
      <c r="J133" s="116"/>
      <c r="K133" s="239"/>
      <c r="L133" s="135"/>
      <c r="M133" s="136"/>
      <c r="N133" s="136"/>
      <c r="O133" s="316">
        <f t="shared" si="4"/>
        <v>0</v>
      </c>
      <c r="P133" s="237">
        <f t="shared" si="5"/>
        <v>0</v>
      </c>
      <c r="Q133" s="317">
        <f>SUMIF($E$5:$E$254,$E133,$O$5:$O382)</f>
        <v>0</v>
      </c>
      <c r="R133" s="318">
        <f>IF(SUMIF($E$5:$E$354,$E133,$O$5:$O382)&lt;4000000,4000000-SUMIF($E$5:$E$354,$E133,$O$5:$O382),4000000-SUMIF($E$5:$E$354,$E133,$O$5:$O382))</f>
        <v>4000000</v>
      </c>
      <c r="S133" s="121"/>
      <c r="T133" s="114"/>
      <c r="U133" s="122"/>
    </row>
    <row r="134" spans="1:21" ht="20.100000000000001" customHeight="1">
      <c r="A134" s="108">
        <f t="shared" ref="A134:A197" si="6">ROW()-4</f>
        <v>130</v>
      </c>
      <c r="B134" s="113"/>
      <c r="C134" s="114"/>
      <c r="D134" s="113"/>
      <c r="E134" s="114"/>
      <c r="F134" s="115"/>
      <c r="G134" s="115"/>
      <c r="H134" s="115"/>
      <c r="I134" s="116"/>
      <c r="J134" s="116"/>
      <c r="K134" s="239"/>
      <c r="L134" s="135"/>
      <c r="M134" s="136"/>
      <c r="N134" s="136"/>
      <c r="O134" s="316">
        <f t="shared" ref="O134:O197" si="7">SUM($L134:$N134)</f>
        <v>0</v>
      </c>
      <c r="P134" s="237">
        <f t="shared" ref="P134:P197" si="8">COUNTIFS($E$5:$E$254,$E134)</f>
        <v>0</v>
      </c>
      <c r="Q134" s="317">
        <f>SUMIF($E$5:$E$254,$E134,$O$5:$O383)</f>
        <v>0</v>
      </c>
      <c r="R134" s="318">
        <f>IF(SUMIF($E$5:$E$354,$E134,$O$5:$O383)&lt;4000000,4000000-SUMIF($E$5:$E$354,$E134,$O$5:$O383),4000000-SUMIF($E$5:$E$354,$E134,$O$5:$O383))</f>
        <v>4000000</v>
      </c>
      <c r="S134" s="121"/>
      <c r="T134" s="114"/>
      <c r="U134" s="122"/>
    </row>
    <row r="135" spans="1:21" ht="20.100000000000001" customHeight="1">
      <c r="A135" s="108">
        <f t="shared" si="6"/>
        <v>131</v>
      </c>
      <c r="B135" s="113"/>
      <c r="C135" s="114"/>
      <c r="D135" s="113"/>
      <c r="E135" s="114"/>
      <c r="F135" s="115"/>
      <c r="G135" s="115"/>
      <c r="H135" s="115"/>
      <c r="I135" s="116"/>
      <c r="J135" s="116"/>
      <c r="K135" s="239"/>
      <c r="L135" s="135"/>
      <c r="M135" s="136"/>
      <c r="N135" s="136"/>
      <c r="O135" s="316">
        <f t="shared" si="7"/>
        <v>0</v>
      </c>
      <c r="P135" s="237">
        <f t="shared" si="8"/>
        <v>0</v>
      </c>
      <c r="Q135" s="317">
        <f>SUMIF($E$5:$E$254,$E135,$O$5:$O384)</f>
        <v>0</v>
      </c>
      <c r="R135" s="318">
        <f>IF(SUMIF($E$5:$E$354,$E135,$O$5:$O384)&lt;4000000,4000000-SUMIF($E$5:$E$354,$E135,$O$5:$O384),4000000-SUMIF($E$5:$E$354,$E135,$O$5:$O384))</f>
        <v>4000000</v>
      </c>
      <c r="S135" s="121"/>
      <c r="T135" s="114"/>
      <c r="U135" s="122"/>
    </row>
    <row r="136" spans="1:21" ht="20.100000000000001" customHeight="1">
      <c r="A136" s="108">
        <f t="shared" si="6"/>
        <v>132</v>
      </c>
      <c r="B136" s="113"/>
      <c r="C136" s="114"/>
      <c r="D136" s="113"/>
      <c r="E136" s="114"/>
      <c r="F136" s="115"/>
      <c r="G136" s="115"/>
      <c r="H136" s="115"/>
      <c r="I136" s="116"/>
      <c r="J136" s="116"/>
      <c r="K136" s="239"/>
      <c r="L136" s="135"/>
      <c r="M136" s="136"/>
      <c r="N136" s="136"/>
      <c r="O136" s="316">
        <f t="shared" si="7"/>
        <v>0</v>
      </c>
      <c r="P136" s="237">
        <f t="shared" si="8"/>
        <v>0</v>
      </c>
      <c r="Q136" s="317">
        <f>SUMIF($E$5:$E$254,$E136,$O$5:$O385)</f>
        <v>0</v>
      </c>
      <c r="R136" s="318">
        <f>IF(SUMIF($E$5:$E$354,$E136,$O$5:$O385)&lt;4000000,4000000-SUMIF($E$5:$E$354,$E136,$O$5:$O385),4000000-SUMIF($E$5:$E$354,$E136,$O$5:$O385))</f>
        <v>4000000</v>
      </c>
      <c r="S136" s="121"/>
      <c r="T136" s="114"/>
      <c r="U136" s="122"/>
    </row>
    <row r="137" spans="1:21" ht="20.100000000000001" customHeight="1">
      <c r="A137" s="108">
        <f t="shared" si="6"/>
        <v>133</v>
      </c>
      <c r="B137" s="113"/>
      <c r="C137" s="114"/>
      <c r="D137" s="113"/>
      <c r="E137" s="114"/>
      <c r="F137" s="115"/>
      <c r="G137" s="115"/>
      <c r="H137" s="115"/>
      <c r="I137" s="116"/>
      <c r="J137" s="116"/>
      <c r="K137" s="239"/>
      <c r="L137" s="135"/>
      <c r="M137" s="136"/>
      <c r="N137" s="136"/>
      <c r="O137" s="316">
        <f t="shared" si="7"/>
        <v>0</v>
      </c>
      <c r="P137" s="237">
        <f t="shared" si="8"/>
        <v>0</v>
      </c>
      <c r="Q137" s="317">
        <f>SUMIF($E$5:$E$254,$E137,$O$5:$O386)</f>
        <v>0</v>
      </c>
      <c r="R137" s="318">
        <f>IF(SUMIF($E$5:$E$354,$E137,$O$5:$O386)&lt;4000000,4000000-SUMIF($E$5:$E$354,$E137,$O$5:$O386),4000000-SUMIF($E$5:$E$354,$E137,$O$5:$O386))</f>
        <v>4000000</v>
      </c>
      <c r="S137" s="121"/>
      <c r="T137" s="114"/>
      <c r="U137" s="122"/>
    </row>
    <row r="138" spans="1:21" ht="20.100000000000001" customHeight="1">
      <c r="A138" s="108">
        <f t="shared" si="6"/>
        <v>134</v>
      </c>
      <c r="B138" s="113"/>
      <c r="C138" s="114"/>
      <c r="D138" s="113"/>
      <c r="E138" s="114"/>
      <c r="F138" s="115"/>
      <c r="G138" s="115"/>
      <c r="H138" s="115"/>
      <c r="I138" s="116"/>
      <c r="J138" s="116"/>
      <c r="K138" s="239"/>
      <c r="L138" s="135"/>
      <c r="M138" s="136"/>
      <c r="N138" s="136"/>
      <c r="O138" s="316">
        <f t="shared" si="7"/>
        <v>0</v>
      </c>
      <c r="P138" s="237">
        <f t="shared" si="8"/>
        <v>0</v>
      </c>
      <c r="Q138" s="317">
        <f>SUMIF($E$5:$E$254,$E138,$O$5:$O387)</f>
        <v>0</v>
      </c>
      <c r="R138" s="318">
        <f>IF(SUMIF($E$5:$E$354,$E138,$O$5:$O387)&lt;4000000,4000000-SUMIF($E$5:$E$354,$E138,$O$5:$O387),4000000-SUMIF($E$5:$E$354,$E138,$O$5:$O387))</f>
        <v>4000000</v>
      </c>
      <c r="S138" s="121"/>
      <c r="T138" s="114"/>
      <c r="U138" s="122"/>
    </row>
    <row r="139" spans="1:21" ht="20.100000000000001" customHeight="1">
      <c r="A139" s="108">
        <f t="shared" si="6"/>
        <v>135</v>
      </c>
      <c r="B139" s="113"/>
      <c r="C139" s="114"/>
      <c r="D139" s="113"/>
      <c r="E139" s="114"/>
      <c r="F139" s="115"/>
      <c r="G139" s="115"/>
      <c r="H139" s="115"/>
      <c r="I139" s="116"/>
      <c r="J139" s="116"/>
      <c r="K139" s="239"/>
      <c r="L139" s="135"/>
      <c r="M139" s="136"/>
      <c r="N139" s="136"/>
      <c r="O139" s="316">
        <f t="shared" si="7"/>
        <v>0</v>
      </c>
      <c r="P139" s="237">
        <f t="shared" si="8"/>
        <v>0</v>
      </c>
      <c r="Q139" s="317">
        <f>SUMIF($E$5:$E$254,$E139,$O$5:$O388)</f>
        <v>0</v>
      </c>
      <c r="R139" s="318">
        <f>IF(SUMIF($E$5:$E$354,$E139,$O$5:$O388)&lt;4000000,4000000-SUMIF($E$5:$E$354,$E139,$O$5:$O388),4000000-SUMIF($E$5:$E$354,$E139,$O$5:$O388))</f>
        <v>4000000</v>
      </c>
      <c r="S139" s="121"/>
      <c r="T139" s="114"/>
      <c r="U139" s="122"/>
    </row>
    <row r="140" spans="1:21" ht="20.100000000000001" customHeight="1">
      <c r="A140" s="108">
        <f t="shared" si="6"/>
        <v>136</v>
      </c>
      <c r="B140" s="113"/>
      <c r="C140" s="114"/>
      <c r="D140" s="113"/>
      <c r="E140" s="114"/>
      <c r="F140" s="115"/>
      <c r="G140" s="115"/>
      <c r="H140" s="115"/>
      <c r="I140" s="116"/>
      <c r="J140" s="116"/>
      <c r="K140" s="239"/>
      <c r="L140" s="135"/>
      <c r="M140" s="136"/>
      <c r="N140" s="136"/>
      <c r="O140" s="316">
        <f t="shared" si="7"/>
        <v>0</v>
      </c>
      <c r="P140" s="237">
        <f t="shared" si="8"/>
        <v>0</v>
      </c>
      <c r="Q140" s="317">
        <f>SUMIF($E$5:$E$254,$E140,$O$5:$O389)</f>
        <v>0</v>
      </c>
      <c r="R140" s="318">
        <f>IF(SUMIF($E$5:$E$354,$E140,$O$5:$O389)&lt;4000000,4000000-SUMIF($E$5:$E$354,$E140,$O$5:$O389),4000000-SUMIF($E$5:$E$354,$E140,$O$5:$O389))</f>
        <v>4000000</v>
      </c>
      <c r="S140" s="121"/>
      <c r="T140" s="114"/>
      <c r="U140" s="122"/>
    </row>
    <row r="141" spans="1:21" ht="20.100000000000001" customHeight="1">
      <c r="A141" s="108">
        <f t="shared" si="6"/>
        <v>137</v>
      </c>
      <c r="B141" s="113"/>
      <c r="C141" s="114"/>
      <c r="D141" s="113"/>
      <c r="E141" s="114"/>
      <c r="F141" s="115"/>
      <c r="G141" s="115"/>
      <c r="H141" s="115"/>
      <c r="I141" s="116"/>
      <c r="J141" s="116"/>
      <c r="K141" s="239"/>
      <c r="L141" s="135"/>
      <c r="M141" s="136"/>
      <c r="N141" s="136"/>
      <c r="O141" s="316">
        <f t="shared" si="7"/>
        <v>0</v>
      </c>
      <c r="P141" s="237">
        <f t="shared" si="8"/>
        <v>0</v>
      </c>
      <c r="Q141" s="317">
        <f>SUMIF($E$5:$E$254,$E141,$O$5:$O390)</f>
        <v>0</v>
      </c>
      <c r="R141" s="318">
        <f>IF(SUMIF($E$5:$E$354,$E141,$O$5:$O390)&lt;4000000,4000000-SUMIF($E$5:$E$354,$E141,$O$5:$O390),4000000-SUMIF($E$5:$E$354,$E141,$O$5:$O390))</f>
        <v>4000000</v>
      </c>
      <c r="S141" s="121"/>
      <c r="T141" s="114"/>
      <c r="U141" s="122"/>
    </row>
    <row r="142" spans="1:21" ht="20.100000000000001" customHeight="1">
      <c r="A142" s="108">
        <f t="shared" si="6"/>
        <v>138</v>
      </c>
      <c r="B142" s="113"/>
      <c r="C142" s="114"/>
      <c r="D142" s="113"/>
      <c r="E142" s="114"/>
      <c r="F142" s="115"/>
      <c r="G142" s="115"/>
      <c r="H142" s="115"/>
      <c r="I142" s="116"/>
      <c r="J142" s="116"/>
      <c r="K142" s="239"/>
      <c r="L142" s="135"/>
      <c r="M142" s="136"/>
      <c r="N142" s="136"/>
      <c r="O142" s="316">
        <f t="shared" si="7"/>
        <v>0</v>
      </c>
      <c r="P142" s="237">
        <f t="shared" si="8"/>
        <v>0</v>
      </c>
      <c r="Q142" s="317">
        <f>SUMIF($E$5:$E$254,$E142,$O$5:$O391)</f>
        <v>0</v>
      </c>
      <c r="R142" s="318">
        <f>IF(SUMIF($E$5:$E$354,$E142,$O$5:$O391)&lt;4000000,4000000-SUMIF($E$5:$E$354,$E142,$O$5:$O391),4000000-SUMIF($E$5:$E$354,$E142,$O$5:$O391))</f>
        <v>4000000</v>
      </c>
      <c r="S142" s="121"/>
      <c r="T142" s="114"/>
      <c r="U142" s="122"/>
    </row>
    <row r="143" spans="1:21" ht="20.100000000000001" customHeight="1">
      <c r="A143" s="108">
        <f t="shared" si="6"/>
        <v>139</v>
      </c>
      <c r="B143" s="113"/>
      <c r="C143" s="114"/>
      <c r="D143" s="113"/>
      <c r="E143" s="114"/>
      <c r="F143" s="115"/>
      <c r="G143" s="115"/>
      <c r="H143" s="115"/>
      <c r="I143" s="116"/>
      <c r="J143" s="116"/>
      <c r="K143" s="239"/>
      <c r="L143" s="135"/>
      <c r="M143" s="136"/>
      <c r="N143" s="136"/>
      <c r="O143" s="316">
        <f t="shared" si="7"/>
        <v>0</v>
      </c>
      <c r="P143" s="237">
        <f t="shared" si="8"/>
        <v>0</v>
      </c>
      <c r="Q143" s="317">
        <f>SUMIF($E$5:$E$254,$E143,$O$5:$O392)</f>
        <v>0</v>
      </c>
      <c r="R143" s="318">
        <f>IF(SUMIF($E$5:$E$354,$E143,$O$5:$O392)&lt;4000000,4000000-SUMIF($E$5:$E$354,$E143,$O$5:$O392),4000000-SUMIF($E$5:$E$354,$E143,$O$5:$O392))</f>
        <v>4000000</v>
      </c>
      <c r="S143" s="121"/>
      <c r="T143" s="114"/>
      <c r="U143" s="122"/>
    </row>
    <row r="144" spans="1:21" ht="20.100000000000001" customHeight="1">
      <c r="A144" s="108">
        <f t="shared" si="6"/>
        <v>140</v>
      </c>
      <c r="B144" s="113"/>
      <c r="C144" s="114"/>
      <c r="D144" s="113"/>
      <c r="E144" s="114"/>
      <c r="F144" s="115"/>
      <c r="G144" s="115"/>
      <c r="H144" s="115"/>
      <c r="I144" s="116"/>
      <c r="J144" s="116"/>
      <c r="K144" s="239"/>
      <c r="L144" s="135"/>
      <c r="M144" s="136"/>
      <c r="N144" s="136"/>
      <c r="O144" s="316">
        <f t="shared" si="7"/>
        <v>0</v>
      </c>
      <c r="P144" s="237">
        <f t="shared" si="8"/>
        <v>0</v>
      </c>
      <c r="Q144" s="317">
        <f>SUMIF($E$5:$E$254,$E144,$O$5:$O393)</f>
        <v>0</v>
      </c>
      <c r="R144" s="318">
        <f>IF(SUMIF($E$5:$E$354,$E144,$O$5:$O393)&lt;4000000,4000000-SUMIF($E$5:$E$354,$E144,$O$5:$O393),4000000-SUMIF($E$5:$E$354,$E144,$O$5:$O393))</f>
        <v>4000000</v>
      </c>
      <c r="S144" s="121"/>
      <c r="T144" s="114"/>
      <c r="U144" s="122"/>
    </row>
    <row r="145" spans="1:21" ht="20.100000000000001" customHeight="1">
      <c r="A145" s="108">
        <f t="shared" si="6"/>
        <v>141</v>
      </c>
      <c r="B145" s="113"/>
      <c r="C145" s="114"/>
      <c r="D145" s="113"/>
      <c r="E145" s="114"/>
      <c r="F145" s="115"/>
      <c r="G145" s="115"/>
      <c r="H145" s="115"/>
      <c r="I145" s="116"/>
      <c r="J145" s="116"/>
      <c r="K145" s="239"/>
      <c r="L145" s="135"/>
      <c r="M145" s="136"/>
      <c r="N145" s="136"/>
      <c r="O145" s="316">
        <f t="shared" si="7"/>
        <v>0</v>
      </c>
      <c r="P145" s="237">
        <f t="shared" si="8"/>
        <v>0</v>
      </c>
      <c r="Q145" s="317">
        <f>SUMIF($E$5:$E$254,$E145,$O$5:$O394)</f>
        <v>0</v>
      </c>
      <c r="R145" s="318">
        <f>IF(SUMIF($E$5:$E$354,$E145,$O$5:$O394)&lt;4000000,4000000-SUMIF($E$5:$E$354,$E145,$O$5:$O394),4000000-SUMIF($E$5:$E$354,$E145,$O$5:$O394))</f>
        <v>4000000</v>
      </c>
      <c r="S145" s="121"/>
      <c r="T145" s="114"/>
      <c r="U145" s="122"/>
    </row>
    <row r="146" spans="1:21" ht="20.100000000000001" customHeight="1">
      <c r="A146" s="108">
        <f t="shared" si="6"/>
        <v>142</v>
      </c>
      <c r="B146" s="113"/>
      <c r="C146" s="114"/>
      <c r="D146" s="113"/>
      <c r="E146" s="114"/>
      <c r="F146" s="115"/>
      <c r="G146" s="115"/>
      <c r="H146" s="115"/>
      <c r="I146" s="116"/>
      <c r="J146" s="116"/>
      <c r="K146" s="239"/>
      <c r="L146" s="135"/>
      <c r="M146" s="136"/>
      <c r="N146" s="136"/>
      <c r="O146" s="316">
        <f t="shared" si="7"/>
        <v>0</v>
      </c>
      <c r="P146" s="237">
        <f t="shared" si="8"/>
        <v>0</v>
      </c>
      <c r="Q146" s="317">
        <f>SUMIF($E$5:$E$254,$E146,$O$5:$O395)</f>
        <v>0</v>
      </c>
      <c r="R146" s="318">
        <f>IF(SUMIF($E$5:$E$354,$E146,$O$5:$O395)&lt;4000000,4000000-SUMIF($E$5:$E$354,$E146,$O$5:$O395),4000000-SUMIF($E$5:$E$354,$E146,$O$5:$O395))</f>
        <v>4000000</v>
      </c>
      <c r="S146" s="121"/>
      <c r="T146" s="114"/>
      <c r="U146" s="122"/>
    </row>
    <row r="147" spans="1:21" ht="20.100000000000001" customHeight="1">
      <c r="A147" s="108">
        <f t="shared" si="6"/>
        <v>143</v>
      </c>
      <c r="B147" s="113"/>
      <c r="C147" s="114"/>
      <c r="D147" s="113"/>
      <c r="E147" s="114"/>
      <c r="F147" s="115"/>
      <c r="G147" s="115"/>
      <c r="H147" s="115"/>
      <c r="I147" s="116"/>
      <c r="J147" s="116"/>
      <c r="K147" s="239"/>
      <c r="L147" s="135"/>
      <c r="M147" s="136"/>
      <c r="N147" s="136"/>
      <c r="O147" s="316">
        <f t="shared" si="7"/>
        <v>0</v>
      </c>
      <c r="P147" s="237">
        <f t="shared" si="8"/>
        <v>0</v>
      </c>
      <c r="Q147" s="317">
        <f>SUMIF($E$5:$E$254,$E147,$O$5:$O396)</f>
        <v>0</v>
      </c>
      <c r="R147" s="318">
        <f>IF(SUMIF($E$5:$E$354,$E147,$O$5:$O396)&lt;4000000,4000000-SUMIF($E$5:$E$354,$E147,$O$5:$O396),4000000-SUMIF($E$5:$E$354,$E147,$O$5:$O396))</f>
        <v>4000000</v>
      </c>
      <c r="S147" s="121"/>
      <c r="T147" s="114"/>
      <c r="U147" s="122"/>
    </row>
    <row r="148" spans="1:21" ht="20.100000000000001" customHeight="1">
      <c r="A148" s="108">
        <f t="shared" si="6"/>
        <v>144</v>
      </c>
      <c r="B148" s="113"/>
      <c r="C148" s="114"/>
      <c r="D148" s="113"/>
      <c r="E148" s="114"/>
      <c r="F148" s="115"/>
      <c r="G148" s="115"/>
      <c r="H148" s="115"/>
      <c r="I148" s="116"/>
      <c r="J148" s="116"/>
      <c r="K148" s="239"/>
      <c r="L148" s="135"/>
      <c r="M148" s="136"/>
      <c r="N148" s="136"/>
      <c r="O148" s="316">
        <f t="shared" si="7"/>
        <v>0</v>
      </c>
      <c r="P148" s="237">
        <f t="shared" si="8"/>
        <v>0</v>
      </c>
      <c r="Q148" s="317">
        <f>SUMIF($E$5:$E$254,$E148,$O$5:$O397)</f>
        <v>0</v>
      </c>
      <c r="R148" s="318">
        <f>IF(SUMIF($E$5:$E$354,$E148,$O$5:$O397)&lt;4000000,4000000-SUMIF($E$5:$E$354,$E148,$O$5:$O397),4000000-SUMIF($E$5:$E$354,$E148,$O$5:$O397))</f>
        <v>4000000</v>
      </c>
      <c r="S148" s="121"/>
      <c r="T148" s="114"/>
      <c r="U148" s="122"/>
    </row>
    <row r="149" spans="1:21" ht="20.100000000000001" customHeight="1">
      <c r="A149" s="108">
        <f t="shared" si="6"/>
        <v>145</v>
      </c>
      <c r="B149" s="113"/>
      <c r="C149" s="114"/>
      <c r="D149" s="113"/>
      <c r="E149" s="114"/>
      <c r="F149" s="115"/>
      <c r="G149" s="115"/>
      <c r="H149" s="115"/>
      <c r="I149" s="116"/>
      <c r="J149" s="116"/>
      <c r="K149" s="239"/>
      <c r="L149" s="135"/>
      <c r="M149" s="136"/>
      <c r="N149" s="136"/>
      <c r="O149" s="316">
        <f t="shared" si="7"/>
        <v>0</v>
      </c>
      <c r="P149" s="237">
        <f t="shared" si="8"/>
        <v>0</v>
      </c>
      <c r="Q149" s="317">
        <f>SUMIF($E$5:$E$254,$E149,$O$5:$O398)</f>
        <v>0</v>
      </c>
      <c r="R149" s="318">
        <f>IF(SUMIF($E$5:$E$354,$E149,$O$5:$O398)&lt;4000000,4000000-SUMIF($E$5:$E$354,$E149,$O$5:$O398),4000000-SUMIF($E$5:$E$354,$E149,$O$5:$O398))</f>
        <v>4000000</v>
      </c>
      <c r="S149" s="121"/>
      <c r="T149" s="114"/>
      <c r="U149" s="122"/>
    </row>
    <row r="150" spans="1:21" ht="20.100000000000001" customHeight="1">
      <c r="A150" s="108">
        <f t="shared" si="6"/>
        <v>146</v>
      </c>
      <c r="B150" s="113"/>
      <c r="C150" s="114"/>
      <c r="D150" s="113"/>
      <c r="E150" s="114"/>
      <c r="F150" s="115"/>
      <c r="G150" s="115"/>
      <c r="H150" s="115"/>
      <c r="I150" s="116"/>
      <c r="J150" s="116"/>
      <c r="K150" s="239"/>
      <c r="L150" s="135"/>
      <c r="M150" s="136"/>
      <c r="N150" s="136"/>
      <c r="O150" s="316">
        <f t="shared" si="7"/>
        <v>0</v>
      </c>
      <c r="P150" s="237">
        <f t="shared" si="8"/>
        <v>0</v>
      </c>
      <c r="Q150" s="317">
        <f>SUMIF($E$5:$E$254,$E150,$O$5:$O399)</f>
        <v>0</v>
      </c>
      <c r="R150" s="318">
        <f>IF(SUMIF($E$5:$E$354,$E150,$O$5:$O399)&lt;4000000,4000000-SUMIF($E$5:$E$354,$E150,$O$5:$O399),4000000-SUMIF($E$5:$E$354,$E150,$O$5:$O399))</f>
        <v>4000000</v>
      </c>
      <c r="S150" s="121"/>
      <c r="T150" s="114"/>
      <c r="U150" s="122"/>
    </row>
    <row r="151" spans="1:21" ht="20.100000000000001" customHeight="1">
      <c r="A151" s="108">
        <f t="shared" si="6"/>
        <v>147</v>
      </c>
      <c r="B151" s="113"/>
      <c r="C151" s="114"/>
      <c r="D151" s="113"/>
      <c r="E151" s="114"/>
      <c r="F151" s="115"/>
      <c r="G151" s="115"/>
      <c r="H151" s="115"/>
      <c r="I151" s="116"/>
      <c r="J151" s="116"/>
      <c r="K151" s="239"/>
      <c r="L151" s="135"/>
      <c r="M151" s="136"/>
      <c r="N151" s="136"/>
      <c r="O151" s="316">
        <f t="shared" si="7"/>
        <v>0</v>
      </c>
      <c r="P151" s="237">
        <f t="shared" si="8"/>
        <v>0</v>
      </c>
      <c r="Q151" s="317">
        <f>SUMIF($E$5:$E$254,$E151,$O$5:$O400)</f>
        <v>0</v>
      </c>
      <c r="R151" s="318">
        <f>IF(SUMIF($E$5:$E$354,$E151,$O$5:$O400)&lt;4000000,4000000-SUMIF($E$5:$E$354,$E151,$O$5:$O400),4000000-SUMIF($E$5:$E$354,$E151,$O$5:$O400))</f>
        <v>4000000</v>
      </c>
      <c r="S151" s="121"/>
      <c r="T151" s="114"/>
      <c r="U151" s="122"/>
    </row>
    <row r="152" spans="1:21" ht="20.100000000000001" customHeight="1">
      <c r="A152" s="108">
        <f t="shared" si="6"/>
        <v>148</v>
      </c>
      <c r="B152" s="113"/>
      <c r="C152" s="114"/>
      <c r="D152" s="113"/>
      <c r="E152" s="114"/>
      <c r="F152" s="115"/>
      <c r="G152" s="115"/>
      <c r="H152" s="115"/>
      <c r="I152" s="116"/>
      <c r="J152" s="116"/>
      <c r="K152" s="239"/>
      <c r="L152" s="135"/>
      <c r="M152" s="136"/>
      <c r="N152" s="136"/>
      <c r="O152" s="316">
        <f t="shared" si="7"/>
        <v>0</v>
      </c>
      <c r="P152" s="237">
        <f t="shared" si="8"/>
        <v>0</v>
      </c>
      <c r="Q152" s="317">
        <f>SUMIF($E$5:$E$254,$E152,$O$5:$O401)</f>
        <v>0</v>
      </c>
      <c r="R152" s="318">
        <f>IF(SUMIF($E$5:$E$354,$E152,$O$5:$O401)&lt;4000000,4000000-SUMIF($E$5:$E$354,$E152,$O$5:$O401),4000000-SUMIF($E$5:$E$354,$E152,$O$5:$O401))</f>
        <v>4000000</v>
      </c>
      <c r="S152" s="121"/>
      <c r="T152" s="114"/>
      <c r="U152" s="122"/>
    </row>
    <row r="153" spans="1:21" ht="20.100000000000001" customHeight="1">
      <c r="A153" s="108">
        <f t="shared" si="6"/>
        <v>149</v>
      </c>
      <c r="B153" s="113"/>
      <c r="C153" s="114"/>
      <c r="D153" s="113"/>
      <c r="E153" s="114"/>
      <c r="F153" s="115"/>
      <c r="G153" s="115"/>
      <c r="H153" s="115"/>
      <c r="I153" s="116"/>
      <c r="J153" s="116"/>
      <c r="K153" s="239"/>
      <c r="L153" s="135"/>
      <c r="M153" s="136"/>
      <c r="N153" s="136"/>
      <c r="O153" s="316">
        <f t="shared" si="7"/>
        <v>0</v>
      </c>
      <c r="P153" s="237">
        <f t="shared" si="8"/>
        <v>0</v>
      </c>
      <c r="Q153" s="317">
        <f>SUMIF($E$5:$E$254,$E153,$O$5:$O402)</f>
        <v>0</v>
      </c>
      <c r="R153" s="318">
        <f>IF(SUMIF($E$5:$E$354,$E153,$O$5:$O402)&lt;4000000,4000000-SUMIF($E$5:$E$354,$E153,$O$5:$O402),4000000-SUMIF($E$5:$E$354,$E153,$O$5:$O402))</f>
        <v>4000000</v>
      </c>
      <c r="S153" s="121"/>
      <c r="T153" s="114"/>
      <c r="U153" s="122"/>
    </row>
    <row r="154" spans="1:21" ht="20.100000000000001" customHeight="1">
      <c r="A154" s="108">
        <f t="shared" si="6"/>
        <v>150</v>
      </c>
      <c r="B154" s="113"/>
      <c r="C154" s="114"/>
      <c r="D154" s="113"/>
      <c r="E154" s="114"/>
      <c r="F154" s="115"/>
      <c r="G154" s="115"/>
      <c r="H154" s="115"/>
      <c r="I154" s="116"/>
      <c r="J154" s="116"/>
      <c r="K154" s="239"/>
      <c r="L154" s="135"/>
      <c r="M154" s="136"/>
      <c r="N154" s="136"/>
      <c r="O154" s="316">
        <f t="shared" si="7"/>
        <v>0</v>
      </c>
      <c r="P154" s="237">
        <f t="shared" si="8"/>
        <v>0</v>
      </c>
      <c r="Q154" s="317">
        <f>SUMIF($E$5:$E$254,$E154,$O$5:$O403)</f>
        <v>0</v>
      </c>
      <c r="R154" s="318">
        <f>IF(SUMIF($E$5:$E$354,$E154,$O$5:$O403)&lt;4000000,4000000-SUMIF($E$5:$E$354,$E154,$O$5:$O403),4000000-SUMIF($E$5:$E$354,$E154,$O$5:$O403))</f>
        <v>4000000</v>
      </c>
      <c r="S154" s="121"/>
      <c r="T154" s="114"/>
      <c r="U154" s="122"/>
    </row>
    <row r="155" spans="1:21" ht="20.100000000000001" customHeight="1">
      <c r="A155" s="108">
        <f t="shared" si="6"/>
        <v>151</v>
      </c>
      <c r="B155" s="113"/>
      <c r="C155" s="114"/>
      <c r="D155" s="113"/>
      <c r="E155" s="114"/>
      <c r="F155" s="115"/>
      <c r="G155" s="115"/>
      <c r="H155" s="115"/>
      <c r="I155" s="116"/>
      <c r="J155" s="116"/>
      <c r="K155" s="239"/>
      <c r="L155" s="135"/>
      <c r="M155" s="136"/>
      <c r="N155" s="136"/>
      <c r="O155" s="316">
        <f t="shared" si="7"/>
        <v>0</v>
      </c>
      <c r="P155" s="237">
        <f t="shared" si="8"/>
        <v>0</v>
      </c>
      <c r="Q155" s="317">
        <f>SUMIF($E$5:$E$254,$E155,$O$5:$O404)</f>
        <v>0</v>
      </c>
      <c r="R155" s="318">
        <f>IF(SUMIF($E$5:$E$354,$E155,$O$5:$O404)&lt;4000000,4000000-SUMIF($E$5:$E$354,$E155,$O$5:$O404),4000000-SUMIF($E$5:$E$354,$E155,$O$5:$O404))</f>
        <v>4000000</v>
      </c>
      <c r="S155" s="121"/>
      <c r="T155" s="114"/>
      <c r="U155" s="122"/>
    </row>
    <row r="156" spans="1:21" ht="20.100000000000001" customHeight="1">
      <c r="A156" s="108">
        <f t="shared" si="6"/>
        <v>152</v>
      </c>
      <c r="B156" s="113"/>
      <c r="C156" s="114"/>
      <c r="D156" s="113"/>
      <c r="E156" s="114"/>
      <c r="F156" s="115"/>
      <c r="G156" s="115"/>
      <c r="H156" s="115"/>
      <c r="I156" s="116"/>
      <c r="J156" s="116"/>
      <c r="K156" s="239"/>
      <c r="L156" s="135"/>
      <c r="M156" s="136"/>
      <c r="N156" s="136"/>
      <c r="O156" s="316">
        <f t="shared" si="7"/>
        <v>0</v>
      </c>
      <c r="P156" s="237">
        <f t="shared" si="8"/>
        <v>0</v>
      </c>
      <c r="Q156" s="317">
        <f>SUMIF($E$5:$E$254,$E156,$O$5:$O405)</f>
        <v>0</v>
      </c>
      <c r="R156" s="318">
        <f>IF(SUMIF($E$5:$E$354,$E156,$O$5:$O405)&lt;4000000,4000000-SUMIF($E$5:$E$354,$E156,$O$5:$O405),4000000-SUMIF($E$5:$E$354,$E156,$O$5:$O405))</f>
        <v>4000000</v>
      </c>
      <c r="S156" s="121"/>
      <c r="T156" s="114"/>
      <c r="U156" s="122"/>
    </row>
    <row r="157" spans="1:21" ht="20.100000000000001" customHeight="1">
      <c r="A157" s="108">
        <f t="shared" si="6"/>
        <v>153</v>
      </c>
      <c r="B157" s="113"/>
      <c r="C157" s="114"/>
      <c r="D157" s="113"/>
      <c r="E157" s="114"/>
      <c r="F157" s="115"/>
      <c r="G157" s="115"/>
      <c r="H157" s="115"/>
      <c r="I157" s="116"/>
      <c r="J157" s="116"/>
      <c r="K157" s="239"/>
      <c r="L157" s="135"/>
      <c r="M157" s="136"/>
      <c r="N157" s="136"/>
      <c r="O157" s="316">
        <f t="shared" si="7"/>
        <v>0</v>
      </c>
      <c r="P157" s="237">
        <f t="shared" si="8"/>
        <v>0</v>
      </c>
      <c r="Q157" s="317">
        <f>SUMIF($E$5:$E$254,$E157,$O$5:$O406)</f>
        <v>0</v>
      </c>
      <c r="R157" s="318">
        <f>IF(SUMIF($E$5:$E$354,$E157,$O$5:$O406)&lt;4000000,4000000-SUMIF($E$5:$E$354,$E157,$O$5:$O406),4000000-SUMIF($E$5:$E$354,$E157,$O$5:$O406))</f>
        <v>4000000</v>
      </c>
      <c r="S157" s="121"/>
      <c r="T157" s="114"/>
      <c r="U157" s="122"/>
    </row>
    <row r="158" spans="1:21" ht="20.100000000000001" customHeight="1">
      <c r="A158" s="108">
        <f t="shared" si="6"/>
        <v>154</v>
      </c>
      <c r="B158" s="113"/>
      <c r="C158" s="114"/>
      <c r="D158" s="113"/>
      <c r="E158" s="114"/>
      <c r="F158" s="115"/>
      <c r="G158" s="115"/>
      <c r="H158" s="115"/>
      <c r="I158" s="116"/>
      <c r="J158" s="116"/>
      <c r="K158" s="239"/>
      <c r="L158" s="135"/>
      <c r="M158" s="136"/>
      <c r="N158" s="136"/>
      <c r="O158" s="316">
        <f t="shared" si="7"/>
        <v>0</v>
      </c>
      <c r="P158" s="237">
        <f t="shared" si="8"/>
        <v>0</v>
      </c>
      <c r="Q158" s="317">
        <f>SUMIF($E$5:$E$254,$E158,$O$5:$O407)</f>
        <v>0</v>
      </c>
      <c r="R158" s="318">
        <f>IF(SUMIF($E$5:$E$354,$E158,$O$5:$O407)&lt;4000000,4000000-SUMIF($E$5:$E$354,$E158,$O$5:$O407),4000000-SUMIF($E$5:$E$354,$E158,$O$5:$O407))</f>
        <v>4000000</v>
      </c>
      <c r="S158" s="121"/>
      <c r="T158" s="114"/>
      <c r="U158" s="122"/>
    </row>
    <row r="159" spans="1:21" ht="20.100000000000001" customHeight="1">
      <c r="A159" s="108">
        <f t="shared" si="6"/>
        <v>155</v>
      </c>
      <c r="B159" s="113"/>
      <c r="C159" s="114"/>
      <c r="D159" s="113"/>
      <c r="E159" s="114"/>
      <c r="F159" s="115"/>
      <c r="G159" s="115"/>
      <c r="H159" s="115"/>
      <c r="I159" s="116"/>
      <c r="J159" s="116"/>
      <c r="K159" s="239"/>
      <c r="L159" s="135"/>
      <c r="M159" s="136"/>
      <c r="N159" s="136"/>
      <c r="O159" s="316">
        <f t="shared" si="7"/>
        <v>0</v>
      </c>
      <c r="P159" s="237">
        <f t="shared" si="8"/>
        <v>0</v>
      </c>
      <c r="Q159" s="317">
        <f>SUMIF($E$5:$E$254,$E159,$O$5:$O408)</f>
        <v>0</v>
      </c>
      <c r="R159" s="318">
        <f>IF(SUMIF($E$5:$E$354,$E159,$O$5:$O408)&lt;4000000,4000000-SUMIF($E$5:$E$354,$E159,$O$5:$O408),4000000-SUMIF($E$5:$E$354,$E159,$O$5:$O408))</f>
        <v>4000000</v>
      </c>
      <c r="S159" s="121"/>
      <c r="T159" s="114"/>
      <c r="U159" s="122"/>
    </row>
    <row r="160" spans="1:21" ht="20.100000000000001" customHeight="1">
      <c r="A160" s="108">
        <f t="shared" si="6"/>
        <v>156</v>
      </c>
      <c r="B160" s="113"/>
      <c r="C160" s="114"/>
      <c r="D160" s="113"/>
      <c r="E160" s="114"/>
      <c r="F160" s="115"/>
      <c r="G160" s="115"/>
      <c r="H160" s="115"/>
      <c r="I160" s="116"/>
      <c r="J160" s="116"/>
      <c r="K160" s="239"/>
      <c r="L160" s="135"/>
      <c r="M160" s="136"/>
      <c r="N160" s="136"/>
      <c r="O160" s="316">
        <f t="shared" si="7"/>
        <v>0</v>
      </c>
      <c r="P160" s="237">
        <f t="shared" si="8"/>
        <v>0</v>
      </c>
      <c r="Q160" s="317">
        <f>SUMIF($E$5:$E$254,$E160,$O$5:$O409)</f>
        <v>0</v>
      </c>
      <c r="R160" s="318">
        <f>IF(SUMIF($E$5:$E$354,$E160,$O$5:$O409)&lt;4000000,4000000-SUMIF($E$5:$E$354,$E160,$O$5:$O409),4000000-SUMIF($E$5:$E$354,$E160,$O$5:$O409))</f>
        <v>4000000</v>
      </c>
      <c r="S160" s="121"/>
      <c r="T160" s="114"/>
      <c r="U160" s="122"/>
    </row>
    <row r="161" spans="1:21" ht="20.100000000000001" customHeight="1">
      <c r="A161" s="108">
        <f t="shared" si="6"/>
        <v>157</v>
      </c>
      <c r="B161" s="113"/>
      <c r="C161" s="114"/>
      <c r="D161" s="113"/>
      <c r="E161" s="114"/>
      <c r="F161" s="115"/>
      <c r="G161" s="115"/>
      <c r="H161" s="115"/>
      <c r="I161" s="116"/>
      <c r="J161" s="116"/>
      <c r="K161" s="239"/>
      <c r="L161" s="135"/>
      <c r="M161" s="136"/>
      <c r="N161" s="136"/>
      <c r="O161" s="316">
        <f t="shared" si="7"/>
        <v>0</v>
      </c>
      <c r="P161" s="237">
        <f t="shared" si="8"/>
        <v>0</v>
      </c>
      <c r="Q161" s="317">
        <f>SUMIF($E$5:$E$254,$E161,$O$5:$O410)</f>
        <v>0</v>
      </c>
      <c r="R161" s="318">
        <f>IF(SUMIF($E$5:$E$354,$E161,$O$5:$O410)&lt;4000000,4000000-SUMIF($E$5:$E$354,$E161,$O$5:$O410),4000000-SUMIF($E$5:$E$354,$E161,$O$5:$O410))</f>
        <v>4000000</v>
      </c>
      <c r="S161" s="121"/>
      <c r="T161" s="114"/>
      <c r="U161" s="122"/>
    </row>
    <row r="162" spans="1:21" ht="20.100000000000001" customHeight="1">
      <c r="A162" s="108">
        <f t="shared" si="6"/>
        <v>158</v>
      </c>
      <c r="B162" s="113"/>
      <c r="C162" s="114"/>
      <c r="D162" s="113"/>
      <c r="E162" s="114"/>
      <c r="F162" s="115"/>
      <c r="G162" s="115"/>
      <c r="H162" s="115"/>
      <c r="I162" s="116"/>
      <c r="J162" s="116"/>
      <c r="K162" s="239"/>
      <c r="L162" s="135"/>
      <c r="M162" s="136"/>
      <c r="N162" s="136"/>
      <c r="O162" s="316">
        <f t="shared" si="7"/>
        <v>0</v>
      </c>
      <c r="P162" s="237">
        <f t="shared" si="8"/>
        <v>0</v>
      </c>
      <c r="Q162" s="317">
        <f>SUMIF($E$5:$E$254,$E162,$O$5:$O411)</f>
        <v>0</v>
      </c>
      <c r="R162" s="318">
        <f>IF(SUMIF($E$5:$E$354,$E162,$O$5:$O411)&lt;4000000,4000000-SUMIF($E$5:$E$354,$E162,$O$5:$O411),4000000-SUMIF($E$5:$E$354,$E162,$O$5:$O411))</f>
        <v>4000000</v>
      </c>
      <c r="S162" s="121"/>
      <c r="T162" s="114"/>
      <c r="U162" s="122"/>
    </row>
    <row r="163" spans="1:21" ht="20.100000000000001" customHeight="1">
      <c r="A163" s="108">
        <f t="shared" si="6"/>
        <v>159</v>
      </c>
      <c r="B163" s="113"/>
      <c r="C163" s="114"/>
      <c r="D163" s="113"/>
      <c r="E163" s="114"/>
      <c r="F163" s="115"/>
      <c r="G163" s="115"/>
      <c r="H163" s="115"/>
      <c r="I163" s="116"/>
      <c r="J163" s="116"/>
      <c r="K163" s="239"/>
      <c r="L163" s="135"/>
      <c r="M163" s="136"/>
      <c r="N163" s="136"/>
      <c r="O163" s="316">
        <f t="shared" si="7"/>
        <v>0</v>
      </c>
      <c r="P163" s="237">
        <f t="shared" si="8"/>
        <v>0</v>
      </c>
      <c r="Q163" s="317">
        <f>SUMIF($E$5:$E$254,$E163,$O$5:$O412)</f>
        <v>0</v>
      </c>
      <c r="R163" s="318">
        <f>IF(SUMIF($E$5:$E$354,$E163,$O$5:$O412)&lt;4000000,4000000-SUMIF($E$5:$E$354,$E163,$O$5:$O412),4000000-SUMIF($E$5:$E$354,$E163,$O$5:$O412))</f>
        <v>4000000</v>
      </c>
      <c r="S163" s="121"/>
      <c r="T163" s="114"/>
      <c r="U163" s="122"/>
    </row>
    <row r="164" spans="1:21" ht="20.100000000000001" customHeight="1">
      <c r="A164" s="108">
        <f t="shared" si="6"/>
        <v>160</v>
      </c>
      <c r="B164" s="113"/>
      <c r="C164" s="114"/>
      <c r="D164" s="113"/>
      <c r="E164" s="114"/>
      <c r="F164" s="115"/>
      <c r="G164" s="115"/>
      <c r="H164" s="115"/>
      <c r="I164" s="116"/>
      <c r="J164" s="116"/>
      <c r="K164" s="239"/>
      <c r="L164" s="135"/>
      <c r="M164" s="136"/>
      <c r="N164" s="136"/>
      <c r="O164" s="316">
        <f t="shared" si="7"/>
        <v>0</v>
      </c>
      <c r="P164" s="237">
        <f t="shared" si="8"/>
        <v>0</v>
      </c>
      <c r="Q164" s="317">
        <f>SUMIF($E$5:$E$254,$E164,$O$5:$O413)</f>
        <v>0</v>
      </c>
      <c r="R164" s="318">
        <f>IF(SUMIF($E$5:$E$354,$E164,$O$5:$O413)&lt;4000000,4000000-SUMIF($E$5:$E$354,$E164,$O$5:$O413),4000000-SUMIF($E$5:$E$354,$E164,$O$5:$O413))</f>
        <v>4000000</v>
      </c>
      <c r="S164" s="121"/>
      <c r="T164" s="114"/>
      <c r="U164" s="122"/>
    </row>
    <row r="165" spans="1:21" ht="20.100000000000001" customHeight="1">
      <c r="A165" s="108">
        <f t="shared" si="6"/>
        <v>161</v>
      </c>
      <c r="B165" s="113"/>
      <c r="C165" s="114"/>
      <c r="D165" s="113"/>
      <c r="E165" s="114"/>
      <c r="F165" s="115"/>
      <c r="G165" s="115"/>
      <c r="H165" s="115"/>
      <c r="I165" s="116"/>
      <c r="J165" s="116"/>
      <c r="K165" s="239"/>
      <c r="L165" s="135"/>
      <c r="M165" s="136"/>
      <c r="N165" s="136"/>
      <c r="O165" s="316">
        <f t="shared" si="7"/>
        <v>0</v>
      </c>
      <c r="P165" s="237">
        <f t="shared" si="8"/>
        <v>0</v>
      </c>
      <c r="Q165" s="317">
        <f>SUMIF($E$5:$E$254,$E165,$O$5:$O414)</f>
        <v>0</v>
      </c>
      <c r="R165" s="318">
        <f>IF(SUMIF($E$5:$E$354,$E165,$O$5:$O414)&lt;4000000,4000000-SUMIF($E$5:$E$354,$E165,$O$5:$O414),4000000-SUMIF($E$5:$E$354,$E165,$O$5:$O414))</f>
        <v>4000000</v>
      </c>
      <c r="S165" s="121"/>
      <c r="T165" s="114"/>
      <c r="U165" s="122"/>
    </row>
    <row r="166" spans="1:21" ht="20.100000000000001" customHeight="1">
      <c r="A166" s="108">
        <f t="shared" si="6"/>
        <v>162</v>
      </c>
      <c r="B166" s="113"/>
      <c r="C166" s="114"/>
      <c r="D166" s="113"/>
      <c r="E166" s="114"/>
      <c r="F166" s="115"/>
      <c r="G166" s="115"/>
      <c r="H166" s="115"/>
      <c r="I166" s="116"/>
      <c r="J166" s="116"/>
      <c r="K166" s="239"/>
      <c r="L166" s="135"/>
      <c r="M166" s="136"/>
      <c r="N166" s="136"/>
      <c r="O166" s="316">
        <f t="shared" si="7"/>
        <v>0</v>
      </c>
      <c r="P166" s="237">
        <f t="shared" si="8"/>
        <v>0</v>
      </c>
      <c r="Q166" s="317">
        <f>SUMIF($E$5:$E$254,$E166,$O$5:$O415)</f>
        <v>0</v>
      </c>
      <c r="R166" s="318">
        <f>IF(SUMIF($E$5:$E$354,$E166,$O$5:$O415)&lt;4000000,4000000-SUMIF($E$5:$E$354,$E166,$O$5:$O415),4000000-SUMIF($E$5:$E$354,$E166,$O$5:$O415))</f>
        <v>4000000</v>
      </c>
      <c r="S166" s="121"/>
      <c r="T166" s="114"/>
      <c r="U166" s="122"/>
    </row>
    <row r="167" spans="1:21" ht="20.100000000000001" customHeight="1">
      <c r="A167" s="108">
        <f t="shared" si="6"/>
        <v>163</v>
      </c>
      <c r="B167" s="113"/>
      <c r="C167" s="114"/>
      <c r="D167" s="113"/>
      <c r="E167" s="114"/>
      <c r="F167" s="115"/>
      <c r="G167" s="115"/>
      <c r="H167" s="115"/>
      <c r="I167" s="116"/>
      <c r="J167" s="116"/>
      <c r="K167" s="239"/>
      <c r="L167" s="135"/>
      <c r="M167" s="136"/>
      <c r="N167" s="136"/>
      <c r="O167" s="316">
        <f t="shared" si="7"/>
        <v>0</v>
      </c>
      <c r="P167" s="237">
        <f t="shared" si="8"/>
        <v>0</v>
      </c>
      <c r="Q167" s="317">
        <f>SUMIF($E$5:$E$254,$E167,$O$5:$O416)</f>
        <v>0</v>
      </c>
      <c r="R167" s="318">
        <f>IF(SUMIF($E$5:$E$354,$E167,$O$5:$O416)&lt;4000000,4000000-SUMIF($E$5:$E$354,$E167,$O$5:$O416),4000000-SUMIF($E$5:$E$354,$E167,$O$5:$O416))</f>
        <v>4000000</v>
      </c>
      <c r="S167" s="121"/>
      <c r="T167" s="114"/>
      <c r="U167" s="122"/>
    </row>
    <row r="168" spans="1:21" ht="20.100000000000001" customHeight="1">
      <c r="A168" s="108">
        <f t="shared" si="6"/>
        <v>164</v>
      </c>
      <c r="B168" s="113"/>
      <c r="C168" s="114"/>
      <c r="D168" s="113"/>
      <c r="E168" s="114"/>
      <c r="F168" s="115"/>
      <c r="G168" s="115"/>
      <c r="H168" s="115"/>
      <c r="I168" s="116"/>
      <c r="J168" s="116"/>
      <c r="K168" s="239"/>
      <c r="L168" s="135"/>
      <c r="M168" s="136"/>
      <c r="N168" s="136"/>
      <c r="O168" s="316">
        <f t="shared" si="7"/>
        <v>0</v>
      </c>
      <c r="P168" s="237">
        <f t="shared" si="8"/>
        <v>0</v>
      </c>
      <c r="Q168" s="317">
        <f>SUMIF($E$5:$E$254,$E168,$O$5:$O417)</f>
        <v>0</v>
      </c>
      <c r="R168" s="318">
        <f>IF(SUMIF($E$5:$E$354,$E168,$O$5:$O417)&lt;4000000,4000000-SUMIF($E$5:$E$354,$E168,$O$5:$O417),4000000-SUMIF($E$5:$E$354,$E168,$O$5:$O417))</f>
        <v>4000000</v>
      </c>
      <c r="S168" s="121"/>
      <c r="T168" s="114"/>
      <c r="U168" s="122"/>
    </row>
    <row r="169" spans="1:21" ht="20.100000000000001" customHeight="1">
      <c r="A169" s="108">
        <f t="shared" si="6"/>
        <v>165</v>
      </c>
      <c r="B169" s="113"/>
      <c r="C169" s="114"/>
      <c r="D169" s="113"/>
      <c r="E169" s="114"/>
      <c r="F169" s="115"/>
      <c r="G169" s="115"/>
      <c r="H169" s="115"/>
      <c r="I169" s="116"/>
      <c r="J169" s="116"/>
      <c r="K169" s="239"/>
      <c r="L169" s="135"/>
      <c r="M169" s="136"/>
      <c r="N169" s="136"/>
      <c r="O169" s="316">
        <f t="shared" si="7"/>
        <v>0</v>
      </c>
      <c r="P169" s="237">
        <f t="shared" si="8"/>
        <v>0</v>
      </c>
      <c r="Q169" s="317">
        <f>SUMIF($E$5:$E$254,$E169,$O$5:$O418)</f>
        <v>0</v>
      </c>
      <c r="R169" s="318">
        <f>IF(SUMIF($E$5:$E$354,$E169,$O$5:$O418)&lt;4000000,4000000-SUMIF($E$5:$E$354,$E169,$O$5:$O418),4000000-SUMIF($E$5:$E$354,$E169,$O$5:$O418))</f>
        <v>4000000</v>
      </c>
      <c r="S169" s="121"/>
      <c r="T169" s="114"/>
      <c r="U169" s="122"/>
    </row>
    <row r="170" spans="1:21" ht="20.100000000000001" customHeight="1">
      <c r="A170" s="108">
        <f t="shared" si="6"/>
        <v>166</v>
      </c>
      <c r="B170" s="113"/>
      <c r="C170" s="114"/>
      <c r="D170" s="113"/>
      <c r="E170" s="114"/>
      <c r="F170" s="115"/>
      <c r="G170" s="115"/>
      <c r="H170" s="115"/>
      <c r="I170" s="116"/>
      <c r="J170" s="116"/>
      <c r="K170" s="239"/>
      <c r="L170" s="135"/>
      <c r="M170" s="136"/>
      <c r="N170" s="136"/>
      <c r="O170" s="316">
        <f t="shared" si="7"/>
        <v>0</v>
      </c>
      <c r="P170" s="237">
        <f t="shared" si="8"/>
        <v>0</v>
      </c>
      <c r="Q170" s="317">
        <f>SUMIF($E$5:$E$254,$E170,$O$5:$O419)</f>
        <v>0</v>
      </c>
      <c r="R170" s="318">
        <f>IF(SUMIF($E$5:$E$354,$E170,$O$5:$O419)&lt;4000000,4000000-SUMIF($E$5:$E$354,$E170,$O$5:$O419),4000000-SUMIF($E$5:$E$354,$E170,$O$5:$O419))</f>
        <v>4000000</v>
      </c>
      <c r="S170" s="121"/>
      <c r="T170" s="114"/>
      <c r="U170" s="122"/>
    </row>
    <row r="171" spans="1:21" ht="20.100000000000001" customHeight="1">
      <c r="A171" s="108">
        <f t="shared" si="6"/>
        <v>167</v>
      </c>
      <c r="B171" s="113"/>
      <c r="C171" s="114"/>
      <c r="D171" s="113"/>
      <c r="E171" s="114"/>
      <c r="F171" s="115"/>
      <c r="G171" s="115"/>
      <c r="H171" s="115"/>
      <c r="I171" s="116"/>
      <c r="J171" s="116"/>
      <c r="K171" s="239"/>
      <c r="L171" s="135"/>
      <c r="M171" s="136"/>
      <c r="N171" s="136"/>
      <c r="O171" s="316">
        <f t="shared" si="7"/>
        <v>0</v>
      </c>
      <c r="P171" s="237">
        <f t="shared" si="8"/>
        <v>0</v>
      </c>
      <c r="Q171" s="317">
        <f>SUMIF($E$5:$E$254,$E171,$O$5:$O420)</f>
        <v>0</v>
      </c>
      <c r="R171" s="318">
        <f>IF(SUMIF($E$5:$E$354,$E171,$O$5:$O420)&lt;4000000,4000000-SUMIF($E$5:$E$354,$E171,$O$5:$O420),4000000-SUMIF($E$5:$E$354,$E171,$O$5:$O420))</f>
        <v>4000000</v>
      </c>
      <c r="S171" s="121"/>
      <c r="T171" s="114"/>
      <c r="U171" s="122"/>
    </row>
    <row r="172" spans="1:21" ht="20.100000000000001" customHeight="1">
      <c r="A172" s="108">
        <f t="shared" si="6"/>
        <v>168</v>
      </c>
      <c r="B172" s="113"/>
      <c r="C172" s="114"/>
      <c r="D172" s="113"/>
      <c r="E172" s="114"/>
      <c r="F172" s="115"/>
      <c r="G172" s="115"/>
      <c r="H172" s="115"/>
      <c r="I172" s="116"/>
      <c r="J172" s="116"/>
      <c r="K172" s="239"/>
      <c r="L172" s="135"/>
      <c r="M172" s="136"/>
      <c r="N172" s="136"/>
      <c r="O172" s="316">
        <f t="shared" si="7"/>
        <v>0</v>
      </c>
      <c r="P172" s="237">
        <f t="shared" si="8"/>
        <v>0</v>
      </c>
      <c r="Q172" s="317">
        <f>SUMIF($E$5:$E$254,$E172,$O$5:$O421)</f>
        <v>0</v>
      </c>
      <c r="R172" s="318">
        <f>IF(SUMIF($E$5:$E$354,$E172,$O$5:$O421)&lt;4000000,4000000-SUMIF($E$5:$E$354,$E172,$O$5:$O421),4000000-SUMIF($E$5:$E$354,$E172,$O$5:$O421))</f>
        <v>4000000</v>
      </c>
      <c r="S172" s="121"/>
      <c r="T172" s="114"/>
      <c r="U172" s="122"/>
    </row>
    <row r="173" spans="1:21" ht="20.100000000000001" customHeight="1">
      <c r="A173" s="108">
        <f t="shared" si="6"/>
        <v>169</v>
      </c>
      <c r="B173" s="113"/>
      <c r="C173" s="114"/>
      <c r="D173" s="113"/>
      <c r="E173" s="114"/>
      <c r="F173" s="115"/>
      <c r="G173" s="115"/>
      <c r="H173" s="115"/>
      <c r="I173" s="116"/>
      <c r="J173" s="116"/>
      <c r="K173" s="239"/>
      <c r="L173" s="135"/>
      <c r="M173" s="136"/>
      <c r="N173" s="136"/>
      <c r="O173" s="316">
        <f t="shared" si="7"/>
        <v>0</v>
      </c>
      <c r="P173" s="237">
        <f t="shared" si="8"/>
        <v>0</v>
      </c>
      <c r="Q173" s="317">
        <f>SUMIF($E$5:$E$254,$E173,$O$5:$O422)</f>
        <v>0</v>
      </c>
      <c r="R173" s="318">
        <f>IF(SUMIF($E$5:$E$354,$E173,$O$5:$O422)&lt;4000000,4000000-SUMIF($E$5:$E$354,$E173,$O$5:$O422),4000000-SUMIF($E$5:$E$354,$E173,$O$5:$O422))</f>
        <v>4000000</v>
      </c>
      <c r="S173" s="121"/>
      <c r="T173" s="114"/>
      <c r="U173" s="122"/>
    </row>
    <row r="174" spans="1:21" ht="20.100000000000001" customHeight="1">
      <c r="A174" s="108">
        <f t="shared" si="6"/>
        <v>170</v>
      </c>
      <c r="B174" s="113"/>
      <c r="C174" s="114"/>
      <c r="D174" s="113"/>
      <c r="E174" s="114"/>
      <c r="F174" s="115"/>
      <c r="G174" s="115"/>
      <c r="H174" s="115"/>
      <c r="I174" s="116"/>
      <c r="J174" s="116"/>
      <c r="K174" s="239"/>
      <c r="L174" s="135"/>
      <c r="M174" s="136"/>
      <c r="N174" s="136"/>
      <c r="O174" s="316">
        <f t="shared" si="7"/>
        <v>0</v>
      </c>
      <c r="P174" s="237">
        <f t="shared" si="8"/>
        <v>0</v>
      </c>
      <c r="Q174" s="317">
        <f>SUMIF($E$5:$E$254,$E174,$O$5:$O423)</f>
        <v>0</v>
      </c>
      <c r="R174" s="318">
        <f>IF(SUMIF($E$5:$E$354,$E174,$O$5:$O423)&lt;4000000,4000000-SUMIF($E$5:$E$354,$E174,$O$5:$O423),4000000-SUMIF($E$5:$E$354,$E174,$O$5:$O423))</f>
        <v>4000000</v>
      </c>
      <c r="S174" s="121"/>
      <c r="T174" s="114"/>
      <c r="U174" s="122"/>
    </row>
    <row r="175" spans="1:21" ht="20.100000000000001" customHeight="1">
      <c r="A175" s="108">
        <f t="shared" si="6"/>
        <v>171</v>
      </c>
      <c r="B175" s="113"/>
      <c r="C175" s="114"/>
      <c r="D175" s="113"/>
      <c r="E175" s="114"/>
      <c r="F175" s="115"/>
      <c r="G175" s="115"/>
      <c r="H175" s="115"/>
      <c r="I175" s="116"/>
      <c r="J175" s="116"/>
      <c r="K175" s="239"/>
      <c r="L175" s="135"/>
      <c r="M175" s="136"/>
      <c r="N175" s="136"/>
      <c r="O175" s="316">
        <f t="shared" si="7"/>
        <v>0</v>
      </c>
      <c r="P175" s="237">
        <f t="shared" si="8"/>
        <v>0</v>
      </c>
      <c r="Q175" s="317">
        <f>SUMIF($E$5:$E$254,$E175,$O$5:$O424)</f>
        <v>0</v>
      </c>
      <c r="R175" s="318">
        <f>IF(SUMIF($E$5:$E$354,$E175,$O$5:$O424)&lt;4000000,4000000-SUMIF($E$5:$E$354,$E175,$O$5:$O424),4000000-SUMIF($E$5:$E$354,$E175,$O$5:$O424))</f>
        <v>4000000</v>
      </c>
      <c r="S175" s="121"/>
      <c r="T175" s="114"/>
      <c r="U175" s="122"/>
    </row>
    <row r="176" spans="1:21" ht="20.100000000000001" customHeight="1">
      <c r="A176" s="108">
        <f t="shared" si="6"/>
        <v>172</v>
      </c>
      <c r="B176" s="113"/>
      <c r="C176" s="114"/>
      <c r="D176" s="113"/>
      <c r="E176" s="114"/>
      <c r="F176" s="115"/>
      <c r="G176" s="115"/>
      <c r="H176" s="115"/>
      <c r="I176" s="116"/>
      <c r="J176" s="116"/>
      <c r="K176" s="239"/>
      <c r="L176" s="135"/>
      <c r="M176" s="136"/>
      <c r="N176" s="136"/>
      <c r="O176" s="316">
        <f t="shared" si="7"/>
        <v>0</v>
      </c>
      <c r="P176" s="237">
        <f t="shared" si="8"/>
        <v>0</v>
      </c>
      <c r="Q176" s="317">
        <f>SUMIF($E$5:$E$254,$E176,$O$5:$O425)</f>
        <v>0</v>
      </c>
      <c r="R176" s="318">
        <f>IF(SUMIF($E$5:$E$354,$E176,$O$5:$O425)&lt;4000000,4000000-SUMIF($E$5:$E$354,$E176,$O$5:$O425),4000000-SUMIF($E$5:$E$354,$E176,$O$5:$O425))</f>
        <v>4000000</v>
      </c>
      <c r="S176" s="121"/>
      <c r="T176" s="114"/>
      <c r="U176" s="122"/>
    </row>
    <row r="177" spans="1:21" ht="20.100000000000001" customHeight="1">
      <c r="A177" s="108">
        <f t="shared" si="6"/>
        <v>173</v>
      </c>
      <c r="B177" s="113"/>
      <c r="C177" s="114"/>
      <c r="D177" s="113"/>
      <c r="E177" s="114"/>
      <c r="F177" s="115"/>
      <c r="G177" s="115"/>
      <c r="H177" s="115"/>
      <c r="I177" s="116"/>
      <c r="J177" s="116"/>
      <c r="K177" s="239"/>
      <c r="L177" s="135"/>
      <c r="M177" s="136"/>
      <c r="N177" s="136"/>
      <c r="O177" s="316">
        <f t="shared" si="7"/>
        <v>0</v>
      </c>
      <c r="P177" s="237">
        <f t="shared" si="8"/>
        <v>0</v>
      </c>
      <c r="Q177" s="317">
        <f>SUMIF($E$5:$E$254,$E177,$O$5:$O426)</f>
        <v>0</v>
      </c>
      <c r="R177" s="318">
        <f>IF(SUMIF($E$5:$E$354,$E177,$O$5:$O426)&lt;4000000,4000000-SUMIF($E$5:$E$354,$E177,$O$5:$O426),4000000-SUMIF($E$5:$E$354,$E177,$O$5:$O426))</f>
        <v>4000000</v>
      </c>
      <c r="S177" s="121"/>
      <c r="T177" s="114"/>
      <c r="U177" s="122"/>
    </row>
    <row r="178" spans="1:21" ht="20.100000000000001" customHeight="1">
      <c r="A178" s="108">
        <f t="shared" si="6"/>
        <v>174</v>
      </c>
      <c r="B178" s="113"/>
      <c r="C178" s="114"/>
      <c r="D178" s="113"/>
      <c r="E178" s="114"/>
      <c r="F178" s="115"/>
      <c r="G178" s="115"/>
      <c r="H178" s="115"/>
      <c r="I178" s="116"/>
      <c r="J178" s="116"/>
      <c r="K178" s="239"/>
      <c r="L178" s="135"/>
      <c r="M178" s="136"/>
      <c r="N178" s="136"/>
      <c r="O178" s="316">
        <f t="shared" si="7"/>
        <v>0</v>
      </c>
      <c r="P178" s="237">
        <f t="shared" si="8"/>
        <v>0</v>
      </c>
      <c r="Q178" s="317">
        <f>SUMIF($E$5:$E$254,$E178,$O$5:$O427)</f>
        <v>0</v>
      </c>
      <c r="R178" s="318">
        <f>IF(SUMIF($E$5:$E$354,$E178,$O$5:$O427)&lt;4000000,4000000-SUMIF($E$5:$E$354,$E178,$O$5:$O427),4000000-SUMIF($E$5:$E$354,$E178,$O$5:$O427))</f>
        <v>4000000</v>
      </c>
      <c r="S178" s="121"/>
      <c r="T178" s="114"/>
      <c r="U178" s="122"/>
    </row>
    <row r="179" spans="1:21" ht="20.100000000000001" customHeight="1">
      <c r="A179" s="108">
        <f t="shared" si="6"/>
        <v>175</v>
      </c>
      <c r="B179" s="113"/>
      <c r="C179" s="114"/>
      <c r="D179" s="113"/>
      <c r="E179" s="114"/>
      <c r="F179" s="115"/>
      <c r="G179" s="115"/>
      <c r="H179" s="115"/>
      <c r="I179" s="116"/>
      <c r="J179" s="116"/>
      <c r="K179" s="239"/>
      <c r="L179" s="135"/>
      <c r="M179" s="136"/>
      <c r="N179" s="136"/>
      <c r="O179" s="316">
        <f t="shared" si="7"/>
        <v>0</v>
      </c>
      <c r="P179" s="237">
        <f t="shared" si="8"/>
        <v>0</v>
      </c>
      <c r="Q179" s="317">
        <f>SUMIF($E$5:$E$254,$E179,$O$5:$O428)</f>
        <v>0</v>
      </c>
      <c r="R179" s="318">
        <f>IF(SUMIF($E$5:$E$354,$E179,$O$5:$O428)&lt;4000000,4000000-SUMIF($E$5:$E$354,$E179,$O$5:$O428),4000000-SUMIF($E$5:$E$354,$E179,$O$5:$O428))</f>
        <v>4000000</v>
      </c>
      <c r="S179" s="121"/>
      <c r="T179" s="114"/>
      <c r="U179" s="122"/>
    </row>
    <row r="180" spans="1:21" ht="20.100000000000001" customHeight="1">
      <c r="A180" s="108">
        <f t="shared" si="6"/>
        <v>176</v>
      </c>
      <c r="B180" s="113"/>
      <c r="C180" s="114"/>
      <c r="D180" s="113"/>
      <c r="E180" s="114"/>
      <c r="F180" s="115"/>
      <c r="G180" s="115"/>
      <c r="H180" s="115"/>
      <c r="I180" s="116"/>
      <c r="J180" s="116"/>
      <c r="K180" s="239"/>
      <c r="L180" s="135"/>
      <c r="M180" s="136"/>
      <c r="N180" s="136"/>
      <c r="O180" s="316">
        <f t="shared" si="7"/>
        <v>0</v>
      </c>
      <c r="P180" s="237">
        <f t="shared" si="8"/>
        <v>0</v>
      </c>
      <c r="Q180" s="317">
        <f>SUMIF($E$5:$E$254,$E180,$O$5:$O429)</f>
        <v>0</v>
      </c>
      <c r="R180" s="318">
        <f>IF(SUMIF($E$5:$E$354,$E180,$O$5:$O429)&lt;4000000,4000000-SUMIF($E$5:$E$354,$E180,$O$5:$O429),4000000-SUMIF($E$5:$E$354,$E180,$O$5:$O429))</f>
        <v>4000000</v>
      </c>
      <c r="S180" s="121"/>
      <c r="T180" s="114"/>
      <c r="U180" s="122"/>
    </row>
    <row r="181" spans="1:21" ht="20.100000000000001" customHeight="1">
      <c r="A181" s="108">
        <f t="shared" si="6"/>
        <v>177</v>
      </c>
      <c r="B181" s="113"/>
      <c r="C181" s="114"/>
      <c r="D181" s="113"/>
      <c r="E181" s="114"/>
      <c r="F181" s="115"/>
      <c r="G181" s="115"/>
      <c r="H181" s="115"/>
      <c r="I181" s="116"/>
      <c r="J181" s="116"/>
      <c r="K181" s="239"/>
      <c r="L181" s="135"/>
      <c r="M181" s="136"/>
      <c r="N181" s="136"/>
      <c r="O181" s="316">
        <f t="shared" si="7"/>
        <v>0</v>
      </c>
      <c r="P181" s="237">
        <f t="shared" si="8"/>
        <v>0</v>
      </c>
      <c r="Q181" s="317">
        <f>SUMIF($E$5:$E$254,$E181,$O$5:$O430)</f>
        <v>0</v>
      </c>
      <c r="R181" s="318">
        <f>IF(SUMIF($E$5:$E$354,$E181,$O$5:$O430)&lt;4000000,4000000-SUMIF($E$5:$E$354,$E181,$O$5:$O430),4000000-SUMIF($E$5:$E$354,$E181,$O$5:$O430))</f>
        <v>4000000</v>
      </c>
      <c r="S181" s="121"/>
      <c r="T181" s="114"/>
      <c r="U181" s="122"/>
    </row>
    <row r="182" spans="1:21" ht="20.100000000000001" customHeight="1">
      <c r="A182" s="108">
        <f t="shared" si="6"/>
        <v>178</v>
      </c>
      <c r="B182" s="113"/>
      <c r="C182" s="114"/>
      <c r="D182" s="113"/>
      <c r="E182" s="114"/>
      <c r="F182" s="115"/>
      <c r="G182" s="115"/>
      <c r="H182" s="115"/>
      <c r="I182" s="116"/>
      <c r="J182" s="116"/>
      <c r="K182" s="239"/>
      <c r="L182" s="135"/>
      <c r="M182" s="136"/>
      <c r="N182" s="136"/>
      <c r="O182" s="316">
        <f t="shared" si="7"/>
        <v>0</v>
      </c>
      <c r="P182" s="237">
        <f t="shared" si="8"/>
        <v>0</v>
      </c>
      <c r="Q182" s="317">
        <f>SUMIF($E$5:$E$254,$E182,$O$5:$O431)</f>
        <v>0</v>
      </c>
      <c r="R182" s="318">
        <f>IF(SUMIF($E$5:$E$354,$E182,$O$5:$O431)&lt;4000000,4000000-SUMIF($E$5:$E$354,$E182,$O$5:$O431),4000000-SUMIF($E$5:$E$354,$E182,$O$5:$O431))</f>
        <v>4000000</v>
      </c>
      <c r="S182" s="121"/>
      <c r="T182" s="114"/>
      <c r="U182" s="122"/>
    </row>
    <row r="183" spans="1:21" ht="20.100000000000001" customHeight="1">
      <c r="A183" s="108">
        <f t="shared" si="6"/>
        <v>179</v>
      </c>
      <c r="B183" s="113"/>
      <c r="C183" s="114"/>
      <c r="D183" s="113"/>
      <c r="E183" s="114"/>
      <c r="F183" s="115"/>
      <c r="G183" s="115"/>
      <c r="H183" s="115"/>
      <c r="I183" s="116"/>
      <c r="J183" s="116"/>
      <c r="K183" s="239"/>
      <c r="L183" s="135"/>
      <c r="M183" s="136"/>
      <c r="N183" s="136"/>
      <c r="O183" s="316">
        <f t="shared" si="7"/>
        <v>0</v>
      </c>
      <c r="P183" s="237">
        <f t="shared" si="8"/>
        <v>0</v>
      </c>
      <c r="Q183" s="317">
        <f>SUMIF($E$5:$E$254,$E183,$O$5:$O432)</f>
        <v>0</v>
      </c>
      <c r="R183" s="318">
        <f>IF(SUMIF($E$5:$E$354,$E183,$O$5:$O432)&lt;4000000,4000000-SUMIF($E$5:$E$354,$E183,$O$5:$O432),4000000-SUMIF($E$5:$E$354,$E183,$O$5:$O432))</f>
        <v>4000000</v>
      </c>
      <c r="S183" s="121"/>
      <c r="T183" s="114"/>
      <c r="U183" s="122"/>
    </row>
    <row r="184" spans="1:21" ht="20.100000000000001" customHeight="1">
      <c r="A184" s="108">
        <f t="shared" si="6"/>
        <v>180</v>
      </c>
      <c r="B184" s="113"/>
      <c r="C184" s="114"/>
      <c r="D184" s="113"/>
      <c r="E184" s="114"/>
      <c r="F184" s="115"/>
      <c r="G184" s="115"/>
      <c r="H184" s="115"/>
      <c r="I184" s="116"/>
      <c r="J184" s="116"/>
      <c r="K184" s="239"/>
      <c r="L184" s="135"/>
      <c r="M184" s="136"/>
      <c r="N184" s="136"/>
      <c r="O184" s="316">
        <f t="shared" si="7"/>
        <v>0</v>
      </c>
      <c r="P184" s="237">
        <f t="shared" si="8"/>
        <v>0</v>
      </c>
      <c r="Q184" s="317">
        <f>SUMIF($E$5:$E$254,$E184,$O$5:$O433)</f>
        <v>0</v>
      </c>
      <c r="R184" s="318">
        <f>IF(SUMIF($E$5:$E$354,$E184,$O$5:$O433)&lt;4000000,4000000-SUMIF($E$5:$E$354,$E184,$O$5:$O433),4000000-SUMIF($E$5:$E$354,$E184,$O$5:$O433))</f>
        <v>4000000</v>
      </c>
      <c r="S184" s="121"/>
      <c r="T184" s="114"/>
      <c r="U184" s="122"/>
    </row>
    <row r="185" spans="1:21" ht="20.100000000000001" customHeight="1">
      <c r="A185" s="108">
        <f t="shared" si="6"/>
        <v>181</v>
      </c>
      <c r="B185" s="113"/>
      <c r="C185" s="114"/>
      <c r="D185" s="113"/>
      <c r="E185" s="114"/>
      <c r="F185" s="115"/>
      <c r="G185" s="115"/>
      <c r="H185" s="115"/>
      <c r="I185" s="116"/>
      <c r="J185" s="116"/>
      <c r="K185" s="239"/>
      <c r="L185" s="135"/>
      <c r="M185" s="136"/>
      <c r="N185" s="136"/>
      <c r="O185" s="316">
        <f t="shared" si="7"/>
        <v>0</v>
      </c>
      <c r="P185" s="237">
        <f t="shared" si="8"/>
        <v>0</v>
      </c>
      <c r="Q185" s="317">
        <f>SUMIF($E$5:$E$254,$E185,$O$5:$O434)</f>
        <v>0</v>
      </c>
      <c r="R185" s="318">
        <f>IF(SUMIF($E$5:$E$354,$E185,$O$5:$O434)&lt;4000000,4000000-SUMIF($E$5:$E$354,$E185,$O$5:$O434),4000000-SUMIF($E$5:$E$354,$E185,$O$5:$O434))</f>
        <v>4000000</v>
      </c>
      <c r="S185" s="121"/>
      <c r="T185" s="114"/>
      <c r="U185" s="122"/>
    </row>
    <row r="186" spans="1:21" ht="20.100000000000001" customHeight="1">
      <c r="A186" s="108">
        <f t="shared" si="6"/>
        <v>182</v>
      </c>
      <c r="B186" s="113"/>
      <c r="C186" s="114"/>
      <c r="D186" s="113"/>
      <c r="E186" s="114"/>
      <c r="F186" s="115"/>
      <c r="G186" s="115"/>
      <c r="H186" s="115"/>
      <c r="I186" s="116"/>
      <c r="J186" s="116"/>
      <c r="K186" s="239"/>
      <c r="L186" s="135"/>
      <c r="M186" s="136"/>
      <c r="N186" s="136"/>
      <c r="O186" s="316">
        <f t="shared" si="7"/>
        <v>0</v>
      </c>
      <c r="P186" s="237">
        <f t="shared" si="8"/>
        <v>0</v>
      </c>
      <c r="Q186" s="317">
        <f>SUMIF($E$5:$E$254,$E186,$O$5:$O435)</f>
        <v>0</v>
      </c>
      <c r="R186" s="318">
        <f>IF(SUMIF($E$5:$E$354,$E186,$O$5:$O435)&lt;4000000,4000000-SUMIF($E$5:$E$354,$E186,$O$5:$O435),4000000-SUMIF($E$5:$E$354,$E186,$O$5:$O435))</f>
        <v>4000000</v>
      </c>
      <c r="S186" s="121"/>
      <c r="T186" s="114"/>
      <c r="U186" s="122"/>
    </row>
    <row r="187" spans="1:21" ht="20.100000000000001" customHeight="1">
      <c r="A187" s="108">
        <f t="shared" si="6"/>
        <v>183</v>
      </c>
      <c r="B187" s="113"/>
      <c r="C187" s="114"/>
      <c r="D187" s="113"/>
      <c r="E187" s="114"/>
      <c r="F187" s="115"/>
      <c r="G187" s="115"/>
      <c r="H187" s="115"/>
      <c r="I187" s="116"/>
      <c r="J187" s="116"/>
      <c r="K187" s="239"/>
      <c r="L187" s="135"/>
      <c r="M187" s="136"/>
      <c r="N187" s="136"/>
      <c r="O187" s="316">
        <f t="shared" si="7"/>
        <v>0</v>
      </c>
      <c r="P187" s="237">
        <f t="shared" si="8"/>
        <v>0</v>
      </c>
      <c r="Q187" s="317">
        <f>SUMIF($E$5:$E$254,$E187,$O$5:$O436)</f>
        <v>0</v>
      </c>
      <c r="R187" s="318">
        <f>IF(SUMIF($E$5:$E$354,$E187,$O$5:$O436)&lt;4000000,4000000-SUMIF($E$5:$E$354,$E187,$O$5:$O436),4000000-SUMIF($E$5:$E$354,$E187,$O$5:$O436))</f>
        <v>4000000</v>
      </c>
      <c r="S187" s="121"/>
      <c r="T187" s="114"/>
      <c r="U187" s="122"/>
    </row>
    <row r="188" spans="1:21" ht="20.100000000000001" customHeight="1">
      <c r="A188" s="108">
        <f t="shared" si="6"/>
        <v>184</v>
      </c>
      <c r="B188" s="113"/>
      <c r="C188" s="114"/>
      <c r="D188" s="113"/>
      <c r="E188" s="114"/>
      <c r="F188" s="115"/>
      <c r="G188" s="115"/>
      <c r="H188" s="115"/>
      <c r="I188" s="116"/>
      <c r="J188" s="116"/>
      <c r="K188" s="239"/>
      <c r="L188" s="135"/>
      <c r="M188" s="136"/>
      <c r="N188" s="136"/>
      <c r="O188" s="316">
        <f t="shared" si="7"/>
        <v>0</v>
      </c>
      <c r="P188" s="237">
        <f t="shared" si="8"/>
        <v>0</v>
      </c>
      <c r="Q188" s="317">
        <f>SUMIF($E$5:$E$254,$E188,$O$5:$O437)</f>
        <v>0</v>
      </c>
      <c r="R188" s="318">
        <f>IF(SUMIF($E$5:$E$354,$E188,$O$5:$O437)&lt;4000000,4000000-SUMIF($E$5:$E$354,$E188,$O$5:$O437),4000000-SUMIF($E$5:$E$354,$E188,$O$5:$O437))</f>
        <v>4000000</v>
      </c>
      <c r="S188" s="121"/>
      <c r="T188" s="114"/>
      <c r="U188" s="122"/>
    </row>
    <row r="189" spans="1:21" ht="20.100000000000001" customHeight="1">
      <c r="A189" s="108">
        <f t="shared" si="6"/>
        <v>185</v>
      </c>
      <c r="B189" s="113"/>
      <c r="C189" s="114"/>
      <c r="D189" s="113"/>
      <c r="E189" s="114"/>
      <c r="F189" s="115"/>
      <c r="G189" s="115"/>
      <c r="H189" s="115"/>
      <c r="I189" s="116"/>
      <c r="J189" s="116"/>
      <c r="K189" s="239"/>
      <c r="L189" s="135"/>
      <c r="M189" s="136"/>
      <c r="N189" s="136"/>
      <c r="O189" s="316">
        <f t="shared" si="7"/>
        <v>0</v>
      </c>
      <c r="P189" s="237">
        <f t="shared" si="8"/>
        <v>0</v>
      </c>
      <c r="Q189" s="317">
        <f>SUMIF($E$5:$E$254,$E189,$O$5:$O438)</f>
        <v>0</v>
      </c>
      <c r="R189" s="318">
        <f>IF(SUMIF($E$5:$E$354,$E189,$O$5:$O438)&lt;4000000,4000000-SUMIF($E$5:$E$354,$E189,$O$5:$O438),4000000-SUMIF($E$5:$E$354,$E189,$O$5:$O438))</f>
        <v>4000000</v>
      </c>
      <c r="S189" s="121"/>
      <c r="T189" s="114"/>
      <c r="U189" s="122"/>
    </row>
    <row r="190" spans="1:21" ht="20.100000000000001" customHeight="1">
      <c r="A190" s="108">
        <f t="shared" si="6"/>
        <v>186</v>
      </c>
      <c r="B190" s="113"/>
      <c r="C190" s="114"/>
      <c r="D190" s="113"/>
      <c r="E190" s="114"/>
      <c r="F190" s="115"/>
      <c r="G190" s="115"/>
      <c r="H190" s="115"/>
      <c r="I190" s="116"/>
      <c r="J190" s="116"/>
      <c r="K190" s="239"/>
      <c r="L190" s="135"/>
      <c r="M190" s="136"/>
      <c r="N190" s="136"/>
      <c r="O190" s="316">
        <f t="shared" si="7"/>
        <v>0</v>
      </c>
      <c r="P190" s="237">
        <f t="shared" si="8"/>
        <v>0</v>
      </c>
      <c r="Q190" s="317">
        <f>SUMIF($E$5:$E$254,$E190,$O$5:$O439)</f>
        <v>0</v>
      </c>
      <c r="R190" s="318">
        <f>IF(SUMIF($E$5:$E$354,$E190,$O$5:$O439)&lt;4000000,4000000-SUMIF($E$5:$E$354,$E190,$O$5:$O439),4000000-SUMIF($E$5:$E$354,$E190,$O$5:$O439))</f>
        <v>4000000</v>
      </c>
      <c r="S190" s="121"/>
      <c r="T190" s="114"/>
      <c r="U190" s="122"/>
    </row>
    <row r="191" spans="1:21" ht="20.100000000000001" customHeight="1">
      <c r="A191" s="108">
        <f t="shared" si="6"/>
        <v>187</v>
      </c>
      <c r="B191" s="113"/>
      <c r="C191" s="114"/>
      <c r="D191" s="113"/>
      <c r="E191" s="114"/>
      <c r="F191" s="115"/>
      <c r="G191" s="115"/>
      <c r="H191" s="115"/>
      <c r="I191" s="116"/>
      <c r="J191" s="116"/>
      <c r="K191" s="239"/>
      <c r="L191" s="135"/>
      <c r="M191" s="136"/>
      <c r="N191" s="136"/>
      <c r="O191" s="316">
        <f t="shared" si="7"/>
        <v>0</v>
      </c>
      <c r="P191" s="237">
        <f t="shared" si="8"/>
        <v>0</v>
      </c>
      <c r="Q191" s="317">
        <f>SUMIF($E$5:$E$254,$E191,$O$5:$O440)</f>
        <v>0</v>
      </c>
      <c r="R191" s="318">
        <f>IF(SUMIF($E$5:$E$354,$E191,$O$5:$O440)&lt;4000000,4000000-SUMIF($E$5:$E$354,$E191,$O$5:$O440),4000000-SUMIF($E$5:$E$354,$E191,$O$5:$O440))</f>
        <v>4000000</v>
      </c>
      <c r="S191" s="121"/>
      <c r="T191" s="114"/>
      <c r="U191" s="122"/>
    </row>
    <row r="192" spans="1:21" ht="20.100000000000001" customHeight="1">
      <c r="A192" s="108">
        <f t="shared" si="6"/>
        <v>188</v>
      </c>
      <c r="B192" s="113"/>
      <c r="C192" s="114"/>
      <c r="D192" s="113"/>
      <c r="E192" s="114"/>
      <c r="F192" s="115"/>
      <c r="G192" s="115"/>
      <c r="H192" s="115"/>
      <c r="I192" s="116"/>
      <c r="J192" s="116"/>
      <c r="K192" s="239"/>
      <c r="L192" s="135"/>
      <c r="M192" s="136"/>
      <c r="N192" s="136"/>
      <c r="O192" s="316">
        <f t="shared" si="7"/>
        <v>0</v>
      </c>
      <c r="P192" s="237">
        <f t="shared" si="8"/>
        <v>0</v>
      </c>
      <c r="Q192" s="317">
        <f>SUMIF($E$5:$E$254,$E192,$O$5:$O441)</f>
        <v>0</v>
      </c>
      <c r="R192" s="318">
        <f>IF(SUMIF($E$5:$E$354,$E192,$O$5:$O441)&lt;4000000,4000000-SUMIF($E$5:$E$354,$E192,$O$5:$O441),4000000-SUMIF($E$5:$E$354,$E192,$O$5:$O441))</f>
        <v>4000000</v>
      </c>
      <c r="S192" s="121"/>
      <c r="T192" s="114"/>
      <c r="U192" s="122"/>
    </row>
    <row r="193" spans="1:21" ht="20.100000000000001" customHeight="1">
      <c r="A193" s="108">
        <f t="shared" si="6"/>
        <v>189</v>
      </c>
      <c r="B193" s="113"/>
      <c r="C193" s="114"/>
      <c r="D193" s="113"/>
      <c r="E193" s="114"/>
      <c r="F193" s="115"/>
      <c r="G193" s="115"/>
      <c r="H193" s="115"/>
      <c r="I193" s="116"/>
      <c r="J193" s="116"/>
      <c r="K193" s="239"/>
      <c r="L193" s="135"/>
      <c r="M193" s="136"/>
      <c r="N193" s="136"/>
      <c r="O193" s="316">
        <f t="shared" si="7"/>
        <v>0</v>
      </c>
      <c r="P193" s="237">
        <f t="shared" si="8"/>
        <v>0</v>
      </c>
      <c r="Q193" s="317">
        <f>SUMIF($E$5:$E$254,$E193,$O$5:$O442)</f>
        <v>0</v>
      </c>
      <c r="R193" s="318">
        <f>IF(SUMIF($E$5:$E$354,$E193,$O$5:$O442)&lt;4000000,4000000-SUMIF($E$5:$E$354,$E193,$O$5:$O442),4000000-SUMIF($E$5:$E$354,$E193,$O$5:$O442))</f>
        <v>4000000</v>
      </c>
      <c r="S193" s="121"/>
      <c r="T193" s="114"/>
      <c r="U193" s="122"/>
    </row>
    <row r="194" spans="1:21" ht="20.100000000000001" customHeight="1">
      <c r="A194" s="108">
        <f t="shared" si="6"/>
        <v>190</v>
      </c>
      <c r="B194" s="113"/>
      <c r="C194" s="114"/>
      <c r="D194" s="113"/>
      <c r="E194" s="114"/>
      <c r="F194" s="115"/>
      <c r="G194" s="115"/>
      <c r="H194" s="115"/>
      <c r="I194" s="116"/>
      <c r="J194" s="116"/>
      <c r="K194" s="239"/>
      <c r="L194" s="135"/>
      <c r="M194" s="136"/>
      <c r="N194" s="136"/>
      <c r="O194" s="316">
        <f t="shared" si="7"/>
        <v>0</v>
      </c>
      <c r="P194" s="237">
        <f t="shared" si="8"/>
        <v>0</v>
      </c>
      <c r="Q194" s="317">
        <f>SUMIF($E$5:$E$254,$E194,$O$5:$O443)</f>
        <v>0</v>
      </c>
      <c r="R194" s="318">
        <f>IF(SUMIF($E$5:$E$354,$E194,$O$5:$O443)&lt;4000000,4000000-SUMIF($E$5:$E$354,$E194,$O$5:$O443),4000000-SUMIF($E$5:$E$354,$E194,$O$5:$O443))</f>
        <v>4000000</v>
      </c>
      <c r="S194" s="121"/>
      <c r="T194" s="114"/>
      <c r="U194" s="122"/>
    </row>
    <row r="195" spans="1:21" ht="20.100000000000001" customHeight="1">
      <c r="A195" s="108">
        <f t="shared" si="6"/>
        <v>191</v>
      </c>
      <c r="B195" s="113"/>
      <c r="C195" s="114"/>
      <c r="D195" s="113"/>
      <c r="E195" s="114"/>
      <c r="F195" s="115"/>
      <c r="G195" s="115"/>
      <c r="H195" s="115"/>
      <c r="I195" s="116"/>
      <c r="J195" s="116"/>
      <c r="K195" s="239"/>
      <c r="L195" s="135"/>
      <c r="M195" s="136"/>
      <c r="N195" s="136"/>
      <c r="O195" s="316">
        <f t="shared" si="7"/>
        <v>0</v>
      </c>
      <c r="P195" s="237">
        <f t="shared" si="8"/>
        <v>0</v>
      </c>
      <c r="Q195" s="317">
        <f>SUMIF($E$5:$E$254,$E195,$O$5:$O444)</f>
        <v>0</v>
      </c>
      <c r="R195" s="318">
        <f>IF(SUMIF($E$5:$E$354,$E195,$O$5:$O444)&lt;4000000,4000000-SUMIF($E$5:$E$354,$E195,$O$5:$O444),4000000-SUMIF($E$5:$E$354,$E195,$O$5:$O444))</f>
        <v>4000000</v>
      </c>
      <c r="S195" s="121"/>
      <c r="T195" s="114"/>
      <c r="U195" s="122"/>
    </row>
    <row r="196" spans="1:21" ht="20.100000000000001" customHeight="1">
      <c r="A196" s="108">
        <f t="shared" si="6"/>
        <v>192</v>
      </c>
      <c r="B196" s="113"/>
      <c r="C196" s="114"/>
      <c r="D196" s="113"/>
      <c r="E196" s="114"/>
      <c r="F196" s="115"/>
      <c r="G196" s="115"/>
      <c r="H196" s="115"/>
      <c r="I196" s="116"/>
      <c r="J196" s="116"/>
      <c r="K196" s="239"/>
      <c r="L196" s="135"/>
      <c r="M196" s="136"/>
      <c r="N196" s="136"/>
      <c r="O196" s="316">
        <f t="shared" si="7"/>
        <v>0</v>
      </c>
      <c r="P196" s="237">
        <f t="shared" si="8"/>
        <v>0</v>
      </c>
      <c r="Q196" s="317">
        <f>SUMIF($E$5:$E$254,$E196,$O$5:$O445)</f>
        <v>0</v>
      </c>
      <c r="R196" s="318">
        <f>IF(SUMIF($E$5:$E$354,$E196,$O$5:$O445)&lt;4000000,4000000-SUMIF($E$5:$E$354,$E196,$O$5:$O445),4000000-SUMIF($E$5:$E$354,$E196,$O$5:$O445))</f>
        <v>4000000</v>
      </c>
      <c r="S196" s="121"/>
      <c r="T196" s="114"/>
      <c r="U196" s="122"/>
    </row>
    <row r="197" spans="1:21" ht="20.100000000000001" customHeight="1">
      <c r="A197" s="108">
        <f t="shared" si="6"/>
        <v>193</v>
      </c>
      <c r="B197" s="113"/>
      <c r="C197" s="114"/>
      <c r="D197" s="113"/>
      <c r="E197" s="114"/>
      <c r="F197" s="115"/>
      <c r="G197" s="115"/>
      <c r="H197" s="115"/>
      <c r="I197" s="116"/>
      <c r="J197" s="116"/>
      <c r="K197" s="239"/>
      <c r="L197" s="135"/>
      <c r="M197" s="136"/>
      <c r="N197" s="136"/>
      <c r="O197" s="316">
        <f t="shared" si="7"/>
        <v>0</v>
      </c>
      <c r="P197" s="237">
        <f t="shared" si="8"/>
        <v>0</v>
      </c>
      <c r="Q197" s="317">
        <f>SUMIF($E$5:$E$254,$E197,$O$5:$O446)</f>
        <v>0</v>
      </c>
      <c r="R197" s="318">
        <f>IF(SUMIF($E$5:$E$354,$E197,$O$5:$O446)&lt;4000000,4000000-SUMIF($E$5:$E$354,$E197,$O$5:$O446),4000000-SUMIF($E$5:$E$354,$E197,$O$5:$O446))</f>
        <v>4000000</v>
      </c>
      <c r="S197" s="121"/>
      <c r="T197" s="114"/>
      <c r="U197" s="122"/>
    </row>
    <row r="198" spans="1:21" ht="20.100000000000001" customHeight="1">
      <c r="A198" s="108">
        <f t="shared" ref="A198:A254" si="9">ROW()-4</f>
        <v>194</v>
      </c>
      <c r="B198" s="113"/>
      <c r="C198" s="114"/>
      <c r="D198" s="113"/>
      <c r="E198" s="114"/>
      <c r="F198" s="115"/>
      <c r="G198" s="115"/>
      <c r="H198" s="115"/>
      <c r="I198" s="116"/>
      <c r="J198" s="116"/>
      <c r="K198" s="239"/>
      <c r="L198" s="135"/>
      <c r="M198" s="136"/>
      <c r="N198" s="136"/>
      <c r="O198" s="316">
        <f t="shared" ref="O198:O254" si="10">SUM($L198:$N198)</f>
        <v>0</v>
      </c>
      <c r="P198" s="237">
        <f t="shared" ref="P198:P254" si="11">COUNTIFS($E$5:$E$254,$E198)</f>
        <v>0</v>
      </c>
      <c r="Q198" s="317">
        <f>SUMIF($E$5:$E$254,$E198,$O$5:$O447)</f>
        <v>0</v>
      </c>
      <c r="R198" s="318">
        <f>IF(SUMIF($E$5:$E$354,$E198,$O$5:$O447)&lt;4000000,4000000-SUMIF($E$5:$E$354,$E198,$O$5:$O447),4000000-SUMIF($E$5:$E$354,$E198,$O$5:$O447))</f>
        <v>4000000</v>
      </c>
      <c r="S198" s="121"/>
      <c r="T198" s="114"/>
      <c r="U198" s="122"/>
    </row>
    <row r="199" spans="1:21" ht="20.100000000000001" customHeight="1">
      <c r="A199" s="108">
        <f t="shared" si="9"/>
        <v>195</v>
      </c>
      <c r="B199" s="113"/>
      <c r="C199" s="114"/>
      <c r="D199" s="113"/>
      <c r="E199" s="114"/>
      <c r="F199" s="115"/>
      <c r="G199" s="115"/>
      <c r="H199" s="115"/>
      <c r="I199" s="116"/>
      <c r="J199" s="116"/>
      <c r="K199" s="239"/>
      <c r="L199" s="135"/>
      <c r="M199" s="136"/>
      <c r="N199" s="136"/>
      <c r="O199" s="316">
        <f t="shared" si="10"/>
        <v>0</v>
      </c>
      <c r="P199" s="237">
        <f t="shared" si="11"/>
        <v>0</v>
      </c>
      <c r="Q199" s="317">
        <f>SUMIF($E$5:$E$254,$E199,$O$5:$O448)</f>
        <v>0</v>
      </c>
      <c r="R199" s="318">
        <f>IF(SUMIF($E$5:$E$354,$E199,$O$5:$O448)&lt;4000000,4000000-SUMIF($E$5:$E$354,$E199,$O$5:$O448),4000000-SUMIF($E$5:$E$354,$E199,$O$5:$O448))</f>
        <v>4000000</v>
      </c>
      <c r="S199" s="121"/>
      <c r="T199" s="114"/>
      <c r="U199" s="122"/>
    </row>
    <row r="200" spans="1:21" ht="20.100000000000001" customHeight="1">
      <c r="A200" s="108">
        <f t="shared" si="9"/>
        <v>196</v>
      </c>
      <c r="B200" s="113"/>
      <c r="C200" s="114"/>
      <c r="D200" s="113"/>
      <c r="E200" s="114"/>
      <c r="F200" s="115"/>
      <c r="G200" s="115"/>
      <c r="H200" s="115"/>
      <c r="I200" s="116"/>
      <c r="J200" s="116"/>
      <c r="K200" s="239"/>
      <c r="L200" s="135"/>
      <c r="M200" s="136"/>
      <c r="N200" s="136"/>
      <c r="O200" s="316">
        <f t="shared" si="10"/>
        <v>0</v>
      </c>
      <c r="P200" s="237">
        <f t="shared" si="11"/>
        <v>0</v>
      </c>
      <c r="Q200" s="317">
        <f>SUMIF($E$5:$E$254,$E200,$O$5:$O449)</f>
        <v>0</v>
      </c>
      <c r="R200" s="318">
        <f>IF(SUMIF($E$5:$E$354,$E200,$O$5:$O449)&lt;4000000,4000000-SUMIF($E$5:$E$354,$E200,$O$5:$O449),4000000-SUMIF($E$5:$E$354,$E200,$O$5:$O449))</f>
        <v>4000000</v>
      </c>
      <c r="S200" s="121"/>
      <c r="T200" s="114"/>
      <c r="U200" s="122"/>
    </row>
    <row r="201" spans="1:21" ht="20.100000000000001" customHeight="1">
      <c r="A201" s="108">
        <f t="shared" si="9"/>
        <v>197</v>
      </c>
      <c r="B201" s="113"/>
      <c r="C201" s="114"/>
      <c r="D201" s="113"/>
      <c r="E201" s="114"/>
      <c r="F201" s="115"/>
      <c r="G201" s="115"/>
      <c r="H201" s="115"/>
      <c r="I201" s="116"/>
      <c r="J201" s="116"/>
      <c r="K201" s="239"/>
      <c r="L201" s="135"/>
      <c r="M201" s="136"/>
      <c r="N201" s="136"/>
      <c r="O201" s="316">
        <f t="shared" si="10"/>
        <v>0</v>
      </c>
      <c r="P201" s="237">
        <f t="shared" si="11"/>
        <v>0</v>
      </c>
      <c r="Q201" s="317">
        <f>SUMIF($E$5:$E$254,$E201,$O$5:$O450)</f>
        <v>0</v>
      </c>
      <c r="R201" s="318">
        <f>IF(SUMIF($E$5:$E$354,$E201,$O$5:$O450)&lt;4000000,4000000-SUMIF($E$5:$E$354,$E201,$O$5:$O450),4000000-SUMIF($E$5:$E$354,$E201,$O$5:$O450))</f>
        <v>4000000</v>
      </c>
      <c r="S201" s="121"/>
      <c r="T201" s="114"/>
      <c r="U201" s="122"/>
    </row>
    <row r="202" spans="1:21" ht="20.100000000000001" customHeight="1">
      <c r="A202" s="108">
        <f t="shared" si="9"/>
        <v>198</v>
      </c>
      <c r="B202" s="113"/>
      <c r="C202" s="114"/>
      <c r="D202" s="113"/>
      <c r="E202" s="114"/>
      <c r="F202" s="115"/>
      <c r="G202" s="115"/>
      <c r="H202" s="115"/>
      <c r="I202" s="116"/>
      <c r="J202" s="116"/>
      <c r="K202" s="239"/>
      <c r="L202" s="135"/>
      <c r="M202" s="136"/>
      <c r="N202" s="136"/>
      <c r="O202" s="316">
        <f t="shared" si="10"/>
        <v>0</v>
      </c>
      <c r="P202" s="237">
        <f t="shared" si="11"/>
        <v>0</v>
      </c>
      <c r="Q202" s="317">
        <f>SUMIF($E$5:$E$254,$E202,$O$5:$O451)</f>
        <v>0</v>
      </c>
      <c r="R202" s="318">
        <f>IF(SUMIF($E$5:$E$354,$E202,$O$5:$O451)&lt;4000000,4000000-SUMIF($E$5:$E$354,$E202,$O$5:$O451),4000000-SUMIF($E$5:$E$354,$E202,$O$5:$O451))</f>
        <v>4000000</v>
      </c>
      <c r="S202" s="121"/>
      <c r="T202" s="114"/>
      <c r="U202" s="122"/>
    </row>
    <row r="203" spans="1:21" ht="20.100000000000001" customHeight="1">
      <c r="A203" s="108">
        <f t="shared" si="9"/>
        <v>199</v>
      </c>
      <c r="B203" s="113"/>
      <c r="C203" s="114"/>
      <c r="D203" s="113"/>
      <c r="E203" s="114"/>
      <c r="F203" s="115"/>
      <c r="G203" s="115"/>
      <c r="H203" s="115"/>
      <c r="I203" s="116"/>
      <c r="J203" s="116"/>
      <c r="K203" s="239"/>
      <c r="L203" s="135"/>
      <c r="M203" s="136"/>
      <c r="N203" s="136"/>
      <c r="O203" s="316">
        <f t="shared" si="10"/>
        <v>0</v>
      </c>
      <c r="P203" s="237">
        <f t="shared" si="11"/>
        <v>0</v>
      </c>
      <c r="Q203" s="317">
        <f>SUMIF($E$5:$E$254,$E203,$O$5:$O452)</f>
        <v>0</v>
      </c>
      <c r="R203" s="318">
        <f>IF(SUMIF($E$5:$E$354,$E203,$O$5:$O452)&lt;4000000,4000000-SUMIF($E$5:$E$354,$E203,$O$5:$O452),4000000-SUMIF($E$5:$E$354,$E203,$O$5:$O452))</f>
        <v>4000000</v>
      </c>
      <c r="S203" s="121"/>
      <c r="T203" s="114"/>
      <c r="U203" s="122"/>
    </row>
    <row r="204" spans="1:21" ht="20.100000000000001" customHeight="1">
      <c r="A204" s="108">
        <f t="shared" si="9"/>
        <v>200</v>
      </c>
      <c r="B204" s="113"/>
      <c r="C204" s="114"/>
      <c r="D204" s="113"/>
      <c r="E204" s="114"/>
      <c r="F204" s="115"/>
      <c r="G204" s="115"/>
      <c r="H204" s="115"/>
      <c r="I204" s="116"/>
      <c r="J204" s="116"/>
      <c r="K204" s="239"/>
      <c r="L204" s="135"/>
      <c r="M204" s="136"/>
      <c r="N204" s="136"/>
      <c r="O204" s="316">
        <f t="shared" si="10"/>
        <v>0</v>
      </c>
      <c r="P204" s="237">
        <f t="shared" si="11"/>
        <v>0</v>
      </c>
      <c r="Q204" s="317">
        <f>SUMIF($E$5:$E$254,$E204,$O$5:$O453)</f>
        <v>0</v>
      </c>
      <c r="R204" s="318">
        <f>IF(SUMIF($E$5:$E$354,$E204,$O$5:$O453)&lt;4000000,4000000-SUMIF($E$5:$E$354,$E204,$O$5:$O453),4000000-SUMIF($E$5:$E$354,$E204,$O$5:$O453))</f>
        <v>4000000</v>
      </c>
      <c r="S204" s="121"/>
      <c r="T204" s="114"/>
      <c r="U204" s="122"/>
    </row>
    <row r="205" spans="1:21" ht="20.100000000000001" customHeight="1">
      <c r="A205" s="108">
        <f t="shared" si="9"/>
        <v>201</v>
      </c>
      <c r="B205" s="113"/>
      <c r="C205" s="114"/>
      <c r="D205" s="113"/>
      <c r="E205" s="114"/>
      <c r="F205" s="115"/>
      <c r="G205" s="115"/>
      <c r="H205" s="115"/>
      <c r="I205" s="116"/>
      <c r="J205" s="116"/>
      <c r="K205" s="239"/>
      <c r="L205" s="135"/>
      <c r="M205" s="136"/>
      <c r="N205" s="136"/>
      <c r="O205" s="316">
        <f t="shared" si="10"/>
        <v>0</v>
      </c>
      <c r="P205" s="237">
        <f t="shared" si="11"/>
        <v>0</v>
      </c>
      <c r="Q205" s="317">
        <f>SUMIF($E$5:$E$254,$E205,$O$5:$O454)</f>
        <v>0</v>
      </c>
      <c r="R205" s="318">
        <f>IF(SUMIF($E$5:$E$354,$E205,$O$5:$O454)&lt;4000000,4000000-SUMIF($E$5:$E$354,$E205,$O$5:$O454),4000000-SUMIF($E$5:$E$354,$E205,$O$5:$O454))</f>
        <v>4000000</v>
      </c>
      <c r="S205" s="121"/>
      <c r="T205" s="114"/>
      <c r="U205" s="122"/>
    </row>
    <row r="206" spans="1:21" ht="20.100000000000001" customHeight="1">
      <c r="A206" s="108">
        <f t="shared" si="9"/>
        <v>202</v>
      </c>
      <c r="B206" s="113"/>
      <c r="C206" s="114"/>
      <c r="D206" s="113"/>
      <c r="E206" s="114"/>
      <c r="F206" s="115"/>
      <c r="G206" s="115"/>
      <c r="H206" s="115"/>
      <c r="I206" s="116"/>
      <c r="J206" s="116"/>
      <c r="K206" s="239"/>
      <c r="L206" s="135"/>
      <c r="M206" s="136"/>
      <c r="N206" s="136"/>
      <c r="O206" s="316">
        <f t="shared" si="10"/>
        <v>0</v>
      </c>
      <c r="P206" s="237">
        <f t="shared" si="11"/>
        <v>0</v>
      </c>
      <c r="Q206" s="317">
        <f>SUMIF($E$5:$E$254,$E206,$O$5:$O455)</f>
        <v>0</v>
      </c>
      <c r="R206" s="318">
        <f>IF(SUMIF($E$5:$E$354,$E206,$O$5:$O455)&lt;4000000,4000000-SUMIF($E$5:$E$354,$E206,$O$5:$O455),4000000-SUMIF($E$5:$E$354,$E206,$O$5:$O455))</f>
        <v>4000000</v>
      </c>
      <c r="S206" s="121"/>
      <c r="T206" s="114"/>
      <c r="U206" s="122"/>
    </row>
    <row r="207" spans="1:21" ht="20.100000000000001" customHeight="1">
      <c r="A207" s="108">
        <f t="shared" si="9"/>
        <v>203</v>
      </c>
      <c r="B207" s="113"/>
      <c r="C207" s="114"/>
      <c r="D207" s="113"/>
      <c r="E207" s="114"/>
      <c r="F207" s="115"/>
      <c r="G207" s="115"/>
      <c r="H207" s="115"/>
      <c r="I207" s="116"/>
      <c r="J207" s="116"/>
      <c r="K207" s="239"/>
      <c r="L207" s="135"/>
      <c r="M207" s="136"/>
      <c r="N207" s="136"/>
      <c r="O207" s="316">
        <f t="shared" si="10"/>
        <v>0</v>
      </c>
      <c r="P207" s="237">
        <f t="shared" si="11"/>
        <v>0</v>
      </c>
      <c r="Q207" s="317">
        <f>SUMIF($E$5:$E$254,$E207,$O$5:$O456)</f>
        <v>0</v>
      </c>
      <c r="R207" s="318">
        <f>IF(SUMIF($E$5:$E$354,$E207,$O$5:$O456)&lt;4000000,4000000-SUMIF($E$5:$E$354,$E207,$O$5:$O456),4000000-SUMIF($E$5:$E$354,$E207,$O$5:$O456))</f>
        <v>4000000</v>
      </c>
      <c r="S207" s="121"/>
      <c r="T207" s="114"/>
      <c r="U207" s="122"/>
    </row>
    <row r="208" spans="1:21" ht="20.100000000000001" customHeight="1">
      <c r="A208" s="108">
        <f t="shared" si="9"/>
        <v>204</v>
      </c>
      <c r="B208" s="113"/>
      <c r="C208" s="114"/>
      <c r="D208" s="113"/>
      <c r="E208" s="114"/>
      <c r="F208" s="115"/>
      <c r="G208" s="115"/>
      <c r="H208" s="115"/>
      <c r="I208" s="116"/>
      <c r="J208" s="116"/>
      <c r="K208" s="239"/>
      <c r="L208" s="135"/>
      <c r="M208" s="136"/>
      <c r="N208" s="136"/>
      <c r="O208" s="316">
        <f t="shared" si="10"/>
        <v>0</v>
      </c>
      <c r="P208" s="237">
        <f t="shared" si="11"/>
        <v>0</v>
      </c>
      <c r="Q208" s="317">
        <f>SUMIF($E$5:$E$254,$E208,$O$5:$O457)</f>
        <v>0</v>
      </c>
      <c r="R208" s="318">
        <f>IF(SUMIF($E$5:$E$354,$E208,$O$5:$O457)&lt;4000000,4000000-SUMIF($E$5:$E$354,$E208,$O$5:$O457),4000000-SUMIF($E$5:$E$354,$E208,$O$5:$O457))</f>
        <v>4000000</v>
      </c>
      <c r="S208" s="121"/>
      <c r="T208" s="114"/>
      <c r="U208" s="122"/>
    </row>
    <row r="209" spans="1:21" ht="20.100000000000001" customHeight="1">
      <c r="A209" s="108">
        <f t="shared" si="9"/>
        <v>205</v>
      </c>
      <c r="B209" s="113"/>
      <c r="C209" s="114"/>
      <c r="D209" s="113"/>
      <c r="E209" s="114"/>
      <c r="F209" s="115"/>
      <c r="G209" s="115"/>
      <c r="H209" s="115"/>
      <c r="I209" s="116"/>
      <c r="J209" s="116"/>
      <c r="K209" s="239"/>
      <c r="L209" s="135"/>
      <c r="M209" s="136"/>
      <c r="N209" s="136"/>
      <c r="O209" s="316">
        <f t="shared" si="10"/>
        <v>0</v>
      </c>
      <c r="P209" s="237">
        <f t="shared" si="11"/>
        <v>0</v>
      </c>
      <c r="Q209" s="317">
        <f>SUMIF($E$5:$E$254,$E209,$O$5:$O458)</f>
        <v>0</v>
      </c>
      <c r="R209" s="318">
        <f>IF(SUMIF($E$5:$E$354,$E209,$O$5:$O458)&lt;4000000,4000000-SUMIF($E$5:$E$354,$E209,$O$5:$O458),4000000-SUMIF($E$5:$E$354,$E209,$O$5:$O458))</f>
        <v>4000000</v>
      </c>
      <c r="S209" s="121"/>
      <c r="T209" s="114"/>
      <c r="U209" s="122"/>
    </row>
    <row r="210" spans="1:21" ht="20.100000000000001" customHeight="1">
      <c r="A210" s="108">
        <f t="shared" si="9"/>
        <v>206</v>
      </c>
      <c r="B210" s="113"/>
      <c r="C210" s="114"/>
      <c r="D210" s="113"/>
      <c r="E210" s="114"/>
      <c r="F210" s="115"/>
      <c r="G210" s="115"/>
      <c r="H210" s="115"/>
      <c r="I210" s="116"/>
      <c r="J210" s="116"/>
      <c r="K210" s="239"/>
      <c r="L210" s="135"/>
      <c r="M210" s="136"/>
      <c r="N210" s="136"/>
      <c r="O210" s="316">
        <f t="shared" si="10"/>
        <v>0</v>
      </c>
      <c r="P210" s="237">
        <f t="shared" si="11"/>
        <v>0</v>
      </c>
      <c r="Q210" s="317">
        <f>SUMIF($E$5:$E$254,$E210,$O$5:$O459)</f>
        <v>0</v>
      </c>
      <c r="R210" s="318">
        <f>IF(SUMIF($E$5:$E$354,$E210,$O$5:$O459)&lt;4000000,4000000-SUMIF($E$5:$E$354,$E210,$O$5:$O459),4000000-SUMIF($E$5:$E$354,$E210,$O$5:$O459))</f>
        <v>4000000</v>
      </c>
      <c r="S210" s="121"/>
      <c r="T210" s="114"/>
      <c r="U210" s="122"/>
    </row>
    <row r="211" spans="1:21" ht="20.100000000000001" customHeight="1">
      <c r="A211" s="108">
        <f t="shared" si="9"/>
        <v>207</v>
      </c>
      <c r="B211" s="113"/>
      <c r="C211" s="114"/>
      <c r="D211" s="113"/>
      <c r="E211" s="114"/>
      <c r="F211" s="115"/>
      <c r="G211" s="115"/>
      <c r="H211" s="115"/>
      <c r="I211" s="116"/>
      <c r="J211" s="116"/>
      <c r="K211" s="239"/>
      <c r="L211" s="135"/>
      <c r="M211" s="136"/>
      <c r="N211" s="136"/>
      <c r="O211" s="316">
        <f t="shared" si="10"/>
        <v>0</v>
      </c>
      <c r="P211" s="237">
        <f t="shared" si="11"/>
        <v>0</v>
      </c>
      <c r="Q211" s="317">
        <f>SUMIF($E$5:$E$254,$E211,$O$5:$O460)</f>
        <v>0</v>
      </c>
      <c r="R211" s="318">
        <f>IF(SUMIF($E$5:$E$354,$E211,$O$5:$O460)&lt;4000000,4000000-SUMIF($E$5:$E$354,$E211,$O$5:$O460),4000000-SUMIF($E$5:$E$354,$E211,$O$5:$O460))</f>
        <v>4000000</v>
      </c>
      <c r="S211" s="121"/>
      <c r="T211" s="114"/>
      <c r="U211" s="122"/>
    </row>
    <row r="212" spans="1:21" ht="20.100000000000001" customHeight="1">
      <c r="A212" s="108">
        <f t="shared" si="9"/>
        <v>208</v>
      </c>
      <c r="B212" s="113"/>
      <c r="C212" s="114"/>
      <c r="D212" s="113"/>
      <c r="E212" s="114"/>
      <c r="F212" s="115"/>
      <c r="G212" s="115"/>
      <c r="H212" s="115"/>
      <c r="I212" s="116"/>
      <c r="J212" s="116"/>
      <c r="K212" s="239"/>
      <c r="L212" s="135"/>
      <c r="M212" s="136"/>
      <c r="N212" s="136"/>
      <c r="O212" s="316">
        <f t="shared" si="10"/>
        <v>0</v>
      </c>
      <c r="P212" s="237">
        <f t="shared" si="11"/>
        <v>0</v>
      </c>
      <c r="Q212" s="317">
        <f>SUMIF($E$5:$E$254,$E212,$O$5:$O461)</f>
        <v>0</v>
      </c>
      <c r="R212" s="318">
        <f>IF(SUMIF($E$5:$E$354,$E212,$O$5:$O461)&lt;4000000,4000000-SUMIF($E$5:$E$354,$E212,$O$5:$O461),4000000-SUMIF($E$5:$E$354,$E212,$O$5:$O461))</f>
        <v>4000000</v>
      </c>
      <c r="S212" s="121"/>
      <c r="T212" s="114"/>
      <c r="U212" s="122"/>
    </row>
    <row r="213" spans="1:21" ht="20.100000000000001" customHeight="1">
      <c r="A213" s="108">
        <f t="shared" si="9"/>
        <v>209</v>
      </c>
      <c r="B213" s="113"/>
      <c r="C213" s="114"/>
      <c r="D213" s="113"/>
      <c r="E213" s="114"/>
      <c r="F213" s="115"/>
      <c r="G213" s="115"/>
      <c r="H213" s="115"/>
      <c r="I213" s="116"/>
      <c r="J213" s="116"/>
      <c r="K213" s="239"/>
      <c r="L213" s="135"/>
      <c r="M213" s="136"/>
      <c r="N213" s="136"/>
      <c r="O213" s="316">
        <f t="shared" si="10"/>
        <v>0</v>
      </c>
      <c r="P213" s="237">
        <f t="shared" si="11"/>
        <v>0</v>
      </c>
      <c r="Q213" s="317">
        <f>SUMIF($E$5:$E$254,$E213,$O$5:$O462)</f>
        <v>0</v>
      </c>
      <c r="R213" s="318">
        <f>IF(SUMIF($E$5:$E$354,$E213,$O$5:$O462)&lt;4000000,4000000-SUMIF($E$5:$E$354,$E213,$O$5:$O462),4000000-SUMIF($E$5:$E$354,$E213,$O$5:$O462))</f>
        <v>4000000</v>
      </c>
      <c r="S213" s="121"/>
      <c r="T213" s="114"/>
      <c r="U213" s="122"/>
    </row>
    <row r="214" spans="1:21" ht="20.100000000000001" customHeight="1">
      <c r="A214" s="108">
        <f t="shared" si="9"/>
        <v>210</v>
      </c>
      <c r="B214" s="113"/>
      <c r="C214" s="114"/>
      <c r="D214" s="113"/>
      <c r="E214" s="114"/>
      <c r="F214" s="115"/>
      <c r="G214" s="115"/>
      <c r="H214" s="115"/>
      <c r="I214" s="116"/>
      <c r="J214" s="116"/>
      <c r="K214" s="239"/>
      <c r="L214" s="135"/>
      <c r="M214" s="136"/>
      <c r="N214" s="136"/>
      <c r="O214" s="316">
        <f t="shared" si="10"/>
        <v>0</v>
      </c>
      <c r="P214" s="237">
        <f t="shared" si="11"/>
        <v>0</v>
      </c>
      <c r="Q214" s="317">
        <f>SUMIF($E$5:$E$254,$E214,$O$5:$O463)</f>
        <v>0</v>
      </c>
      <c r="R214" s="318">
        <f>IF(SUMIF($E$5:$E$354,$E214,$O$5:$O463)&lt;4000000,4000000-SUMIF($E$5:$E$354,$E214,$O$5:$O463),4000000-SUMIF($E$5:$E$354,$E214,$O$5:$O463))</f>
        <v>4000000</v>
      </c>
      <c r="S214" s="121"/>
      <c r="T214" s="114"/>
      <c r="U214" s="122"/>
    </row>
    <row r="215" spans="1:21" ht="20.100000000000001" customHeight="1">
      <c r="A215" s="108">
        <f t="shared" si="9"/>
        <v>211</v>
      </c>
      <c r="B215" s="113"/>
      <c r="C215" s="114"/>
      <c r="D215" s="113"/>
      <c r="E215" s="114"/>
      <c r="F215" s="115"/>
      <c r="G215" s="115"/>
      <c r="H215" s="115"/>
      <c r="I215" s="116"/>
      <c r="J215" s="116"/>
      <c r="K215" s="239"/>
      <c r="L215" s="135"/>
      <c r="M215" s="136"/>
      <c r="N215" s="136"/>
      <c r="O215" s="316">
        <f t="shared" si="10"/>
        <v>0</v>
      </c>
      <c r="P215" s="237">
        <f t="shared" si="11"/>
        <v>0</v>
      </c>
      <c r="Q215" s="317">
        <f>SUMIF($E$5:$E$254,$E215,$O$5:$O464)</f>
        <v>0</v>
      </c>
      <c r="R215" s="318">
        <f>IF(SUMIF($E$5:$E$354,$E215,$O$5:$O464)&lt;4000000,4000000-SUMIF($E$5:$E$354,$E215,$O$5:$O464),4000000-SUMIF($E$5:$E$354,$E215,$O$5:$O464))</f>
        <v>4000000</v>
      </c>
      <c r="S215" s="121"/>
      <c r="T215" s="114"/>
      <c r="U215" s="122"/>
    </row>
    <row r="216" spans="1:21" ht="20.100000000000001" customHeight="1">
      <c r="A216" s="108">
        <f t="shared" si="9"/>
        <v>212</v>
      </c>
      <c r="B216" s="113"/>
      <c r="C216" s="114"/>
      <c r="D216" s="113"/>
      <c r="E216" s="114"/>
      <c r="F216" s="115"/>
      <c r="G216" s="115"/>
      <c r="H216" s="115"/>
      <c r="I216" s="116"/>
      <c r="J216" s="116"/>
      <c r="K216" s="239"/>
      <c r="L216" s="135"/>
      <c r="M216" s="136"/>
      <c r="N216" s="136"/>
      <c r="O216" s="316">
        <f t="shared" si="10"/>
        <v>0</v>
      </c>
      <c r="P216" s="237">
        <f t="shared" si="11"/>
        <v>0</v>
      </c>
      <c r="Q216" s="317">
        <f>SUMIF($E$5:$E$254,$E216,$O$5:$O465)</f>
        <v>0</v>
      </c>
      <c r="R216" s="318">
        <f>IF(SUMIF($E$5:$E$354,$E216,$O$5:$O465)&lt;4000000,4000000-SUMIF($E$5:$E$354,$E216,$O$5:$O465),4000000-SUMIF($E$5:$E$354,$E216,$O$5:$O465))</f>
        <v>4000000</v>
      </c>
      <c r="S216" s="121"/>
      <c r="T216" s="114"/>
      <c r="U216" s="122"/>
    </row>
    <row r="217" spans="1:21" ht="20.100000000000001" customHeight="1">
      <c r="A217" s="108">
        <f t="shared" si="9"/>
        <v>213</v>
      </c>
      <c r="B217" s="113"/>
      <c r="C217" s="114"/>
      <c r="D217" s="113"/>
      <c r="E217" s="114"/>
      <c r="F217" s="115"/>
      <c r="G217" s="115"/>
      <c r="H217" s="115"/>
      <c r="I217" s="116"/>
      <c r="J217" s="116"/>
      <c r="K217" s="239"/>
      <c r="L217" s="135"/>
      <c r="M217" s="136"/>
      <c r="N217" s="136"/>
      <c r="O217" s="316">
        <f t="shared" si="10"/>
        <v>0</v>
      </c>
      <c r="P217" s="237">
        <f t="shared" si="11"/>
        <v>0</v>
      </c>
      <c r="Q217" s="317">
        <f>SUMIF($E$5:$E$254,$E217,$O$5:$O466)</f>
        <v>0</v>
      </c>
      <c r="R217" s="318">
        <f>IF(SUMIF($E$5:$E$354,$E217,$O$5:$O466)&lt;4000000,4000000-SUMIF($E$5:$E$354,$E217,$O$5:$O466),4000000-SUMIF($E$5:$E$354,$E217,$O$5:$O466))</f>
        <v>4000000</v>
      </c>
      <c r="S217" s="121"/>
      <c r="T217" s="114"/>
      <c r="U217" s="122"/>
    </row>
    <row r="218" spans="1:21" ht="20.100000000000001" customHeight="1">
      <c r="A218" s="108">
        <f t="shared" si="9"/>
        <v>214</v>
      </c>
      <c r="B218" s="113"/>
      <c r="C218" s="114"/>
      <c r="D218" s="113"/>
      <c r="E218" s="114"/>
      <c r="F218" s="115"/>
      <c r="G218" s="115"/>
      <c r="H218" s="115"/>
      <c r="I218" s="116"/>
      <c r="J218" s="116"/>
      <c r="K218" s="239"/>
      <c r="L218" s="135"/>
      <c r="M218" s="136"/>
      <c r="N218" s="136"/>
      <c r="O218" s="316">
        <f t="shared" si="10"/>
        <v>0</v>
      </c>
      <c r="P218" s="237">
        <f t="shared" si="11"/>
        <v>0</v>
      </c>
      <c r="Q218" s="317">
        <f>SUMIF($E$5:$E$254,$E218,$O$5:$O467)</f>
        <v>0</v>
      </c>
      <c r="R218" s="318">
        <f>IF(SUMIF($E$5:$E$354,$E218,$O$5:$O467)&lt;4000000,4000000-SUMIF($E$5:$E$354,$E218,$O$5:$O467),4000000-SUMIF($E$5:$E$354,$E218,$O$5:$O467))</f>
        <v>4000000</v>
      </c>
      <c r="S218" s="121"/>
      <c r="T218" s="114"/>
      <c r="U218" s="122"/>
    </row>
    <row r="219" spans="1:21" ht="20.100000000000001" customHeight="1">
      <c r="A219" s="108">
        <f t="shared" si="9"/>
        <v>215</v>
      </c>
      <c r="B219" s="113"/>
      <c r="C219" s="114"/>
      <c r="D219" s="113"/>
      <c r="E219" s="114"/>
      <c r="F219" s="115"/>
      <c r="G219" s="115"/>
      <c r="H219" s="115"/>
      <c r="I219" s="116"/>
      <c r="J219" s="116"/>
      <c r="K219" s="239"/>
      <c r="L219" s="135"/>
      <c r="M219" s="136"/>
      <c r="N219" s="136"/>
      <c r="O219" s="316">
        <f t="shared" si="10"/>
        <v>0</v>
      </c>
      <c r="P219" s="237">
        <f t="shared" si="11"/>
        <v>0</v>
      </c>
      <c r="Q219" s="317">
        <f>SUMIF($E$5:$E$254,$E219,$O$5:$O468)</f>
        <v>0</v>
      </c>
      <c r="R219" s="318">
        <f>IF(SUMIF($E$5:$E$354,$E219,$O$5:$O468)&lt;4000000,4000000-SUMIF($E$5:$E$354,$E219,$O$5:$O468),4000000-SUMIF($E$5:$E$354,$E219,$O$5:$O468))</f>
        <v>4000000</v>
      </c>
      <c r="S219" s="121"/>
      <c r="T219" s="114"/>
      <c r="U219" s="122"/>
    </row>
    <row r="220" spans="1:21" ht="20.100000000000001" customHeight="1">
      <c r="A220" s="108">
        <f t="shared" si="9"/>
        <v>216</v>
      </c>
      <c r="B220" s="113"/>
      <c r="C220" s="114"/>
      <c r="D220" s="113"/>
      <c r="E220" s="114"/>
      <c r="F220" s="115"/>
      <c r="G220" s="115"/>
      <c r="H220" s="115"/>
      <c r="I220" s="116"/>
      <c r="J220" s="116"/>
      <c r="K220" s="239"/>
      <c r="L220" s="135"/>
      <c r="M220" s="136"/>
      <c r="N220" s="136"/>
      <c r="O220" s="316">
        <f t="shared" si="10"/>
        <v>0</v>
      </c>
      <c r="P220" s="237">
        <f t="shared" si="11"/>
        <v>0</v>
      </c>
      <c r="Q220" s="317">
        <f>SUMIF($E$5:$E$254,$E220,$O$5:$O469)</f>
        <v>0</v>
      </c>
      <c r="R220" s="318">
        <f>IF(SUMIF($E$5:$E$354,$E220,$O$5:$O469)&lt;4000000,4000000-SUMIF($E$5:$E$354,$E220,$O$5:$O469),4000000-SUMIF($E$5:$E$354,$E220,$O$5:$O469))</f>
        <v>4000000</v>
      </c>
      <c r="S220" s="121"/>
      <c r="T220" s="114"/>
      <c r="U220" s="122"/>
    </row>
    <row r="221" spans="1:21" ht="20.100000000000001" customHeight="1">
      <c r="A221" s="108">
        <f t="shared" si="9"/>
        <v>217</v>
      </c>
      <c r="B221" s="113"/>
      <c r="C221" s="114"/>
      <c r="D221" s="113"/>
      <c r="E221" s="114"/>
      <c r="F221" s="115"/>
      <c r="G221" s="115"/>
      <c r="H221" s="115"/>
      <c r="I221" s="116"/>
      <c r="J221" s="116"/>
      <c r="K221" s="239"/>
      <c r="L221" s="135"/>
      <c r="M221" s="136"/>
      <c r="N221" s="136"/>
      <c r="O221" s="316">
        <f t="shared" si="10"/>
        <v>0</v>
      </c>
      <c r="P221" s="237">
        <f t="shared" si="11"/>
        <v>0</v>
      </c>
      <c r="Q221" s="317">
        <f>SUMIF($E$5:$E$254,$E221,$O$5:$O470)</f>
        <v>0</v>
      </c>
      <c r="R221" s="318">
        <f>IF(SUMIF($E$5:$E$354,$E221,$O$5:$O470)&lt;4000000,4000000-SUMIF($E$5:$E$354,$E221,$O$5:$O470),4000000-SUMIF($E$5:$E$354,$E221,$O$5:$O470))</f>
        <v>4000000</v>
      </c>
      <c r="S221" s="121"/>
      <c r="T221" s="114"/>
      <c r="U221" s="122"/>
    </row>
    <row r="222" spans="1:21" ht="20.100000000000001" customHeight="1">
      <c r="A222" s="108">
        <f t="shared" si="9"/>
        <v>218</v>
      </c>
      <c r="B222" s="113"/>
      <c r="C222" s="114"/>
      <c r="D222" s="113"/>
      <c r="E222" s="114"/>
      <c r="F222" s="115"/>
      <c r="G222" s="115"/>
      <c r="H222" s="115"/>
      <c r="I222" s="116"/>
      <c r="J222" s="116"/>
      <c r="K222" s="239"/>
      <c r="L222" s="135"/>
      <c r="M222" s="136"/>
      <c r="N222" s="136"/>
      <c r="O222" s="316">
        <f t="shared" si="10"/>
        <v>0</v>
      </c>
      <c r="P222" s="237">
        <f t="shared" si="11"/>
        <v>0</v>
      </c>
      <c r="Q222" s="317">
        <f>SUMIF($E$5:$E$254,$E222,$O$5:$O471)</f>
        <v>0</v>
      </c>
      <c r="R222" s="318">
        <f>IF(SUMIF($E$5:$E$354,$E222,$O$5:$O471)&lt;4000000,4000000-SUMIF($E$5:$E$354,$E222,$O$5:$O471),4000000-SUMIF($E$5:$E$354,$E222,$O$5:$O471))</f>
        <v>4000000</v>
      </c>
      <c r="S222" s="121"/>
      <c r="T222" s="114"/>
      <c r="U222" s="122"/>
    </row>
    <row r="223" spans="1:21" ht="20.100000000000001" customHeight="1">
      <c r="A223" s="108">
        <f t="shared" si="9"/>
        <v>219</v>
      </c>
      <c r="B223" s="113"/>
      <c r="C223" s="114"/>
      <c r="D223" s="113"/>
      <c r="E223" s="114"/>
      <c r="F223" s="115"/>
      <c r="G223" s="115"/>
      <c r="H223" s="115"/>
      <c r="I223" s="116"/>
      <c r="J223" s="116"/>
      <c r="K223" s="239"/>
      <c r="L223" s="135"/>
      <c r="M223" s="136"/>
      <c r="N223" s="136"/>
      <c r="O223" s="316">
        <f t="shared" si="10"/>
        <v>0</v>
      </c>
      <c r="P223" s="237">
        <f t="shared" si="11"/>
        <v>0</v>
      </c>
      <c r="Q223" s="317">
        <f>SUMIF($E$5:$E$254,$E223,$O$5:$O472)</f>
        <v>0</v>
      </c>
      <c r="R223" s="318">
        <f>IF(SUMIF($E$5:$E$354,$E223,$O$5:$O472)&lt;4000000,4000000-SUMIF($E$5:$E$354,$E223,$O$5:$O472),4000000-SUMIF($E$5:$E$354,$E223,$O$5:$O472))</f>
        <v>4000000</v>
      </c>
      <c r="S223" s="121"/>
      <c r="T223" s="114"/>
      <c r="U223" s="122"/>
    </row>
    <row r="224" spans="1:21" ht="20.100000000000001" customHeight="1">
      <c r="A224" s="108">
        <f t="shared" si="9"/>
        <v>220</v>
      </c>
      <c r="B224" s="113"/>
      <c r="C224" s="114"/>
      <c r="D224" s="113"/>
      <c r="E224" s="114"/>
      <c r="F224" s="115"/>
      <c r="G224" s="115"/>
      <c r="H224" s="115"/>
      <c r="I224" s="116"/>
      <c r="J224" s="116"/>
      <c r="K224" s="239"/>
      <c r="L224" s="135"/>
      <c r="M224" s="136"/>
      <c r="N224" s="136"/>
      <c r="O224" s="316">
        <f t="shared" si="10"/>
        <v>0</v>
      </c>
      <c r="P224" s="237">
        <f t="shared" si="11"/>
        <v>0</v>
      </c>
      <c r="Q224" s="317">
        <f>SUMIF($E$5:$E$254,$E224,$O$5:$O473)</f>
        <v>0</v>
      </c>
      <c r="R224" s="318">
        <f>IF(SUMIF($E$5:$E$354,$E224,$O$5:$O473)&lt;4000000,4000000-SUMIF($E$5:$E$354,$E224,$O$5:$O473),4000000-SUMIF($E$5:$E$354,$E224,$O$5:$O473))</f>
        <v>4000000</v>
      </c>
      <c r="S224" s="121"/>
      <c r="T224" s="114"/>
      <c r="U224" s="122"/>
    </row>
    <row r="225" spans="1:21" ht="20.100000000000001" customHeight="1">
      <c r="A225" s="108">
        <f t="shared" si="9"/>
        <v>221</v>
      </c>
      <c r="B225" s="113"/>
      <c r="C225" s="114"/>
      <c r="D225" s="113"/>
      <c r="E225" s="114"/>
      <c r="F225" s="115"/>
      <c r="G225" s="115"/>
      <c r="H225" s="115"/>
      <c r="I225" s="116"/>
      <c r="J225" s="116"/>
      <c r="K225" s="239"/>
      <c r="L225" s="135"/>
      <c r="M225" s="136"/>
      <c r="N225" s="136"/>
      <c r="O225" s="316">
        <f t="shared" si="10"/>
        <v>0</v>
      </c>
      <c r="P225" s="237">
        <f t="shared" si="11"/>
        <v>0</v>
      </c>
      <c r="Q225" s="317">
        <f>SUMIF($E$5:$E$254,$E225,$O$5:$O474)</f>
        <v>0</v>
      </c>
      <c r="R225" s="318">
        <f>IF(SUMIF($E$5:$E$354,$E225,$O$5:$O474)&lt;4000000,4000000-SUMIF($E$5:$E$354,$E225,$O$5:$O474),4000000-SUMIF($E$5:$E$354,$E225,$O$5:$O474))</f>
        <v>4000000</v>
      </c>
      <c r="S225" s="121"/>
      <c r="T225" s="114"/>
      <c r="U225" s="122"/>
    </row>
    <row r="226" spans="1:21" ht="20.100000000000001" customHeight="1">
      <c r="A226" s="108">
        <f t="shared" si="9"/>
        <v>222</v>
      </c>
      <c r="B226" s="113"/>
      <c r="C226" s="114"/>
      <c r="D226" s="113"/>
      <c r="E226" s="114"/>
      <c r="F226" s="115"/>
      <c r="G226" s="115"/>
      <c r="H226" s="115"/>
      <c r="I226" s="116"/>
      <c r="J226" s="116"/>
      <c r="K226" s="239"/>
      <c r="L226" s="135"/>
      <c r="M226" s="136"/>
      <c r="N226" s="136"/>
      <c r="O226" s="316">
        <f t="shared" si="10"/>
        <v>0</v>
      </c>
      <c r="P226" s="237">
        <f t="shared" si="11"/>
        <v>0</v>
      </c>
      <c r="Q226" s="317">
        <f>SUMIF($E$5:$E$254,$E226,$O$5:$O475)</f>
        <v>0</v>
      </c>
      <c r="R226" s="318">
        <f>IF(SUMIF($E$5:$E$354,$E226,$O$5:$O475)&lt;4000000,4000000-SUMIF($E$5:$E$354,$E226,$O$5:$O475),4000000-SUMIF($E$5:$E$354,$E226,$O$5:$O475))</f>
        <v>4000000</v>
      </c>
      <c r="S226" s="121"/>
      <c r="T226" s="114"/>
      <c r="U226" s="122"/>
    </row>
    <row r="227" spans="1:21" ht="20.100000000000001" customHeight="1">
      <c r="A227" s="108">
        <f t="shared" si="9"/>
        <v>223</v>
      </c>
      <c r="B227" s="113"/>
      <c r="C227" s="114"/>
      <c r="D227" s="113"/>
      <c r="E227" s="114"/>
      <c r="F227" s="115"/>
      <c r="G227" s="115"/>
      <c r="H227" s="115"/>
      <c r="I227" s="116"/>
      <c r="J227" s="116"/>
      <c r="K227" s="239"/>
      <c r="L227" s="135"/>
      <c r="M227" s="136"/>
      <c r="N227" s="136"/>
      <c r="O227" s="316">
        <f t="shared" si="10"/>
        <v>0</v>
      </c>
      <c r="P227" s="237">
        <f t="shared" si="11"/>
        <v>0</v>
      </c>
      <c r="Q227" s="317">
        <f>SUMIF($E$5:$E$254,$E227,$O$5:$O476)</f>
        <v>0</v>
      </c>
      <c r="R227" s="318">
        <f>IF(SUMIF($E$5:$E$354,$E227,$O$5:$O476)&lt;4000000,4000000-SUMIF($E$5:$E$354,$E227,$O$5:$O476),4000000-SUMIF($E$5:$E$354,$E227,$O$5:$O476))</f>
        <v>4000000</v>
      </c>
      <c r="S227" s="121"/>
      <c r="T227" s="114"/>
      <c r="U227" s="122"/>
    </row>
    <row r="228" spans="1:21" ht="20.100000000000001" customHeight="1">
      <c r="A228" s="108">
        <f t="shared" si="9"/>
        <v>224</v>
      </c>
      <c r="B228" s="113"/>
      <c r="C228" s="114"/>
      <c r="D228" s="113"/>
      <c r="E228" s="114"/>
      <c r="F228" s="115"/>
      <c r="G228" s="115"/>
      <c r="H228" s="115"/>
      <c r="I228" s="116"/>
      <c r="J228" s="116"/>
      <c r="K228" s="239"/>
      <c r="L228" s="135"/>
      <c r="M228" s="136"/>
      <c r="N228" s="136"/>
      <c r="O228" s="316">
        <f t="shared" si="10"/>
        <v>0</v>
      </c>
      <c r="P228" s="237">
        <f t="shared" si="11"/>
        <v>0</v>
      </c>
      <c r="Q228" s="317">
        <f>SUMIF($E$5:$E$254,$E228,$O$5:$O477)</f>
        <v>0</v>
      </c>
      <c r="R228" s="318">
        <f>IF(SUMIF($E$5:$E$354,$E228,$O$5:$O477)&lt;4000000,4000000-SUMIF($E$5:$E$354,$E228,$O$5:$O477),4000000-SUMIF($E$5:$E$354,$E228,$O$5:$O477))</f>
        <v>4000000</v>
      </c>
      <c r="S228" s="121"/>
      <c r="T228" s="114"/>
      <c r="U228" s="122"/>
    </row>
    <row r="229" spans="1:21" ht="20.100000000000001" customHeight="1">
      <c r="A229" s="108">
        <f t="shared" si="9"/>
        <v>225</v>
      </c>
      <c r="B229" s="113"/>
      <c r="C229" s="114"/>
      <c r="D229" s="113"/>
      <c r="E229" s="114"/>
      <c r="F229" s="115"/>
      <c r="G229" s="115"/>
      <c r="H229" s="115"/>
      <c r="I229" s="116"/>
      <c r="J229" s="116"/>
      <c r="K229" s="239"/>
      <c r="L229" s="135"/>
      <c r="M229" s="136"/>
      <c r="N229" s="136"/>
      <c r="O229" s="316">
        <f t="shared" si="10"/>
        <v>0</v>
      </c>
      <c r="P229" s="237">
        <f t="shared" si="11"/>
        <v>0</v>
      </c>
      <c r="Q229" s="317">
        <f>SUMIF($E$5:$E$254,$E229,$O$5:$O478)</f>
        <v>0</v>
      </c>
      <c r="R229" s="318">
        <f>IF(SUMIF($E$5:$E$354,$E229,$O$5:$O478)&lt;4000000,4000000-SUMIF($E$5:$E$354,$E229,$O$5:$O478),4000000-SUMIF($E$5:$E$354,$E229,$O$5:$O478))</f>
        <v>4000000</v>
      </c>
      <c r="S229" s="121"/>
      <c r="T229" s="114"/>
      <c r="U229" s="122"/>
    </row>
    <row r="230" spans="1:21" ht="20.100000000000001" customHeight="1">
      <c r="A230" s="108">
        <f t="shared" si="9"/>
        <v>226</v>
      </c>
      <c r="B230" s="113"/>
      <c r="C230" s="114"/>
      <c r="D230" s="113"/>
      <c r="E230" s="114"/>
      <c r="F230" s="115"/>
      <c r="G230" s="115"/>
      <c r="H230" s="115"/>
      <c r="I230" s="116"/>
      <c r="J230" s="116"/>
      <c r="K230" s="239"/>
      <c r="L230" s="135"/>
      <c r="M230" s="136"/>
      <c r="N230" s="136"/>
      <c r="O230" s="316">
        <f t="shared" si="10"/>
        <v>0</v>
      </c>
      <c r="P230" s="237">
        <f t="shared" si="11"/>
        <v>0</v>
      </c>
      <c r="Q230" s="317">
        <f>SUMIF($E$5:$E$254,$E230,$O$5:$O479)</f>
        <v>0</v>
      </c>
      <c r="R230" s="318">
        <f>IF(SUMIF($E$5:$E$354,$E230,$O$5:$O479)&lt;4000000,4000000-SUMIF($E$5:$E$354,$E230,$O$5:$O479),4000000-SUMIF($E$5:$E$354,$E230,$O$5:$O479))</f>
        <v>4000000</v>
      </c>
      <c r="S230" s="121"/>
      <c r="T230" s="114"/>
      <c r="U230" s="122"/>
    </row>
    <row r="231" spans="1:21" ht="20.100000000000001" customHeight="1">
      <c r="A231" s="108">
        <f t="shared" si="9"/>
        <v>227</v>
      </c>
      <c r="B231" s="113"/>
      <c r="C231" s="114"/>
      <c r="D231" s="113"/>
      <c r="E231" s="114"/>
      <c r="F231" s="115"/>
      <c r="G231" s="115"/>
      <c r="H231" s="115"/>
      <c r="I231" s="116"/>
      <c r="J231" s="116"/>
      <c r="K231" s="239"/>
      <c r="L231" s="135"/>
      <c r="M231" s="136"/>
      <c r="N231" s="136"/>
      <c r="O231" s="316">
        <f t="shared" si="10"/>
        <v>0</v>
      </c>
      <c r="P231" s="237">
        <f t="shared" si="11"/>
        <v>0</v>
      </c>
      <c r="Q231" s="317">
        <f>SUMIF($E$5:$E$254,$E231,$O$5:$O480)</f>
        <v>0</v>
      </c>
      <c r="R231" s="318">
        <f>IF(SUMIF($E$5:$E$354,$E231,$O$5:$O480)&lt;4000000,4000000-SUMIF($E$5:$E$354,$E231,$O$5:$O480),4000000-SUMIF($E$5:$E$354,$E231,$O$5:$O480))</f>
        <v>4000000</v>
      </c>
      <c r="S231" s="121"/>
      <c r="T231" s="114"/>
      <c r="U231" s="122"/>
    </row>
    <row r="232" spans="1:21" ht="20.100000000000001" customHeight="1">
      <c r="A232" s="108">
        <f t="shared" si="9"/>
        <v>228</v>
      </c>
      <c r="B232" s="113"/>
      <c r="C232" s="114"/>
      <c r="D232" s="113"/>
      <c r="E232" s="114"/>
      <c r="F232" s="115"/>
      <c r="G232" s="115"/>
      <c r="H232" s="115"/>
      <c r="I232" s="116"/>
      <c r="J232" s="116"/>
      <c r="K232" s="239"/>
      <c r="L232" s="135"/>
      <c r="M232" s="136"/>
      <c r="N232" s="136"/>
      <c r="O232" s="316">
        <f t="shared" si="10"/>
        <v>0</v>
      </c>
      <c r="P232" s="237">
        <f t="shared" si="11"/>
        <v>0</v>
      </c>
      <c r="Q232" s="317">
        <f>SUMIF($E$5:$E$254,$E232,$O$5:$O481)</f>
        <v>0</v>
      </c>
      <c r="R232" s="318">
        <f>IF(SUMIF($E$5:$E$354,$E232,$O$5:$O481)&lt;4000000,4000000-SUMIF($E$5:$E$354,$E232,$O$5:$O481),4000000-SUMIF($E$5:$E$354,$E232,$O$5:$O481))</f>
        <v>4000000</v>
      </c>
      <c r="S232" s="121"/>
      <c r="T232" s="114"/>
      <c r="U232" s="122"/>
    </row>
    <row r="233" spans="1:21" ht="20.100000000000001" customHeight="1">
      <c r="A233" s="108">
        <f t="shared" si="9"/>
        <v>229</v>
      </c>
      <c r="B233" s="113"/>
      <c r="C233" s="114"/>
      <c r="D233" s="113"/>
      <c r="E233" s="114"/>
      <c r="F233" s="115"/>
      <c r="G233" s="115"/>
      <c r="H233" s="115"/>
      <c r="I233" s="116"/>
      <c r="J233" s="116"/>
      <c r="K233" s="239"/>
      <c r="L233" s="135"/>
      <c r="M233" s="136"/>
      <c r="N233" s="136"/>
      <c r="O233" s="316">
        <f t="shared" si="10"/>
        <v>0</v>
      </c>
      <c r="P233" s="237">
        <f t="shared" si="11"/>
        <v>0</v>
      </c>
      <c r="Q233" s="317">
        <f>SUMIF($E$5:$E$254,$E233,$O$5:$O482)</f>
        <v>0</v>
      </c>
      <c r="R233" s="318">
        <f>IF(SUMIF($E$5:$E$354,$E233,$O$5:$O482)&lt;4000000,4000000-SUMIF($E$5:$E$354,$E233,$O$5:$O482),4000000-SUMIF($E$5:$E$354,$E233,$O$5:$O482))</f>
        <v>4000000</v>
      </c>
      <c r="S233" s="121"/>
      <c r="T233" s="114"/>
      <c r="U233" s="122"/>
    </row>
    <row r="234" spans="1:21" ht="20.100000000000001" customHeight="1">
      <c r="A234" s="108">
        <f t="shared" si="9"/>
        <v>230</v>
      </c>
      <c r="B234" s="113"/>
      <c r="C234" s="114"/>
      <c r="D234" s="113"/>
      <c r="E234" s="114"/>
      <c r="F234" s="115"/>
      <c r="G234" s="115"/>
      <c r="H234" s="115"/>
      <c r="I234" s="116"/>
      <c r="J234" s="116"/>
      <c r="K234" s="239"/>
      <c r="L234" s="135"/>
      <c r="M234" s="136"/>
      <c r="N234" s="136"/>
      <c r="O234" s="316">
        <f t="shared" si="10"/>
        <v>0</v>
      </c>
      <c r="P234" s="237">
        <f t="shared" si="11"/>
        <v>0</v>
      </c>
      <c r="Q234" s="317">
        <f>SUMIF($E$5:$E$254,$E234,$O$5:$O483)</f>
        <v>0</v>
      </c>
      <c r="R234" s="318">
        <f>IF(SUMIF($E$5:$E$354,$E234,$O$5:$O483)&lt;4000000,4000000-SUMIF($E$5:$E$354,$E234,$O$5:$O483),4000000-SUMIF($E$5:$E$354,$E234,$O$5:$O483))</f>
        <v>4000000</v>
      </c>
      <c r="S234" s="121"/>
      <c r="T234" s="114"/>
      <c r="U234" s="122"/>
    </row>
    <row r="235" spans="1:21" ht="20.100000000000001" customHeight="1">
      <c r="A235" s="108">
        <f t="shared" si="9"/>
        <v>231</v>
      </c>
      <c r="B235" s="113"/>
      <c r="C235" s="114"/>
      <c r="D235" s="113"/>
      <c r="E235" s="114"/>
      <c r="F235" s="115"/>
      <c r="G235" s="115"/>
      <c r="H235" s="115"/>
      <c r="I235" s="116"/>
      <c r="J235" s="116"/>
      <c r="K235" s="239"/>
      <c r="L235" s="135"/>
      <c r="M235" s="136"/>
      <c r="N235" s="136"/>
      <c r="O235" s="316">
        <f t="shared" si="10"/>
        <v>0</v>
      </c>
      <c r="P235" s="237">
        <f t="shared" si="11"/>
        <v>0</v>
      </c>
      <c r="Q235" s="317">
        <f>SUMIF($E$5:$E$254,$E235,$O$5:$O484)</f>
        <v>0</v>
      </c>
      <c r="R235" s="318">
        <f>IF(SUMIF($E$5:$E$354,$E235,$O$5:$O484)&lt;4000000,4000000-SUMIF($E$5:$E$354,$E235,$O$5:$O484),4000000-SUMIF($E$5:$E$354,$E235,$O$5:$O484))</f>
        <v>4000000</v>
      </c>
      <c r="S235" s="121"/>
      <c r="T235" s="114"/>
      <c r="U235" s="122"/>
    </row>
    <row r="236" spans="1:21" ht="20.100000000000001" customHeight="1">
      <c r="A236" s="108">
        <f t="shared" si="9"/>
        <v>232</v>
      </c>
      <c r="B236" s="113"/>
      <c r="C236" s="114"/>
      <c r="D236" s="113"/>
      <c r="E236" s="114"/>
      <c r="F236" s="115"/>
      <c r="G236" s="115"/>
      <c r="H236" s="115"/>
      <c r="I236" s="116"/>
      <c r="J236" s="116"/>
      <c r="K236" s="239"/>
      <c r="L236" s="135"/>
      <c r="M236" s="136"/>
      <c r="N236" s="136"/>
      <c r="O236" s="316">
        <f t="shared" si="10"/>
        <v>0</v>
      </c>
      <c r="P236" s="237">
        <f t="shared" si="11"/>
        <v>0</v>
      </c>
      <c r="Q236" s="317">
        <f>SUMIF($E$5:$E$254,$E236,$O$5:$O485)</f>
        <v>0</v>
      </c>
      <c r="R236" s="318">
        <f>IF(SUMIF($E$5:$E$354,$E236,$O$5:$O485)&lt;4000000,4000000-SUMIF($E$5:$E$354,$E236,$O$5:$O485),4000000-SUMIF($E$5:$E$354,$E236,$O$5:$O485))</f>
        <v>4000000</v>
      </c>
      <c r="S236" s="121"/>
      <c r="T236" s="114"/>
      <c r="U236" s="122"/>
    </row>
    <row r="237" spans="1:21" ht="20.100000000000001" customHeight="1">
      <c r="A237" s="108">
        <f t="shared" si="9"/>
        <v>233</v>
      </c>
      <c r="B237" s="113"/>
      <c r="C237" s="114"/>
      <c r="D237" s="113"/>
      <c r="E237" s="114"/>
      <c r="F237" s="115"/>
      <c r="G237" s="115"/>
      <c r="H237" s="115"/>
      <c r="I237" s="116"/>
      <c r="J237" s="116"/>
      <c r="K237" s="239"/>
      <c r="L237" s="135"/>
      <c r="M237" s="136"/>
      <c r="N237" s="136"/>
      <c r="O237" s="316">
        <f t="shared" si="10"/>
        <v>0</v>
      </c>
      <c r="P237" s="237">
        <f t="shared" si="11"/>
        <v>0</v>
      </c>
      <c r="Q237" s="317">
        <f>SUMIF($E$5:$E$254,$E237,$O$5:$O486)</f>
        <v>0</v>
      </c>
      <c r="R237" s="318">
        <f>IF(SUMIF($E$5:$E$354,$E237,$O$5:$O486)&lt;4000000,4000000-SUMIF($E$5:$E$354,$E237,$O$5:$O486),4000000-SUMIF($E$5:$E$354,$E237,$O$5:$O486))</f>
        <v>4000000</v>
      </c>
      <c r="S237" s="121"/>
      <c r="T237" s="114"/>
      <c r="U237" s="122"/>
    </row>
    <row r="238" spans="1:21" ht="20.100000000000001" customHeight="1">
      <c r="A238" s="108">
        <f t="shared" si="9"/>
        <v>234</v>
      </c>
      <c r="B238" s="113"/>
      <c r="C238" s="114"/>
      <c r="D238" s="113"/>
      <c r="E238" s="114"/>
      <c r="F238" s="115"/>
      <c r="G238" s="115"/>
      <c r="H238" s="115"/>
      <c r="I238" s="116"/>
      <c r="J238" s="116"/>
      <c r="K238" s="239"/>
      <c r="L238" s="135"/>
      <c r="M238" s="136"/>
      <c r="N238" s="136"/>
      <c r="O238" s="316">
        <f t="shared" si="10"/>
        <v>0</v>
      </c>
      <c r="P238" s="237">
        <f t="shared" si="11"/>
        <v>0</v>
      </c>
      <c r="Q238" s="317">
        <f>SUMIF($E$5:$E$254,$E238,$O$5:$O487)</f>
        <v>0</v>
      </c>
      <c r="R238" s="318">
        <f>IF(SUMIF($E$5:$E$354,$E238,$O$5:$O487)&lt;4000000,4000000-SUMIF($E$5:$E$354,$E238,$O$5:$O487),4000000-SUMIF($E$5:$E$354,$E238,$O$5:$O487))</f>
        <v>4000000</v>
      </c>
      <c r="S238" s="121"/>
      <c r="T238" s="114"/>
      <c r="U238" s="122"/>
    </row>
    <row r="239" spans="1:21" ht="20.100000000000001" customHeight="1">
      <c r="A239" s="108">
        <f t="shared" si="9"/>
        <v>235</v>
      </c>
      <c r="B239" s="113"/>
      <c r="C239" s="114"/>
      <c r="D239" s="113"/>
      <c r="E239" s="114"/>
      <c r="F239" s="115"/>
      <c r="G239" s="115"/>
      <c r="H239" s="115"/>
      <c r="I239" s="116"/>
      <c r="J239" s="116"/>
      <c r="K239" s="239"/>
      <c r="L239" s="135"/>
      <c r="M239" s="136"/>
      <c r="N239" s="136"/>
      <c r="O239" s="316">
        <f t="shared" si="10"/>
        <v>0</v>
      </c>
      <c r="P239" s="237">
        <f t="shared" si="11"/>
        <v>0</v>
      </c>
      <c r="Q239" s="317">
        <f>SUMIF($E$5:$E$254,$E239,$O$5:$O488)</f>
        <v>0</v>
      </c>
      <c r="R239" s="318">
        <f>IF(SUMIF($E$5:$E$354,$E239,$O$5:$O488)&lt;4000000,4000000-SUMIF($E$5:$E$354,$E239,$O$5:$O488),4000000-SUMIF($E$5:$E$354,$E239,$O$5:$O488))</f>
        <v>4000000</v>
      </c>
      <c r="S239" s="121"/>
      <c r="T239" s="114"/>
      <c r="U239" s="122"/>
    </row>
    <row r="240" spans="1:21" ht="20.100000000000001" customHeight="1">
      <c r="A240" s="108">
        <f t="shared" si="9"/>
        <v>236</v>
      </c>
      <c r="B240" s="113"/>
      <c r="C240" s="114"/>
      <c r="D240" s="113"/>
      <c r="E240" s="114"/>
      <c r="F240" s="115"/>
      <c r="G240" s="115"/>
      <c r="H240" s="115"/>
      <c r="I240" s="116"/>
      <c r="J240" s="116"/>
      <c r="K240" s="239"/>
      <c r="L240" s="135"/>
      <c r="M240" s="136"/>
      <c r="N240" s="136"/>
      <c r="O240" s="316">
        <f t="shared" si="10"/>
        <v>0</v>
      </c>
      <c r="P240" s="237">
        <f t="shared" si="11"/>
        <v>0</v>
      </c>
      <c r="Q240" s="317">
        <f>SUMIF($E$5:$E$254,$E240,$O$5:$O489)</f>
        <v>0</v>
      </c>
      <c r="R240" s="318">
        <f>IF(SUMIF($E$5:$E$354,$E240,$O$5:$O489)&lt;4000000,4000000-SUMIF($E$5:$E$354,$E240,$O$5:$O489),4000000-SUMIF($E$5:$E$354,$E240,$O$5:$O489))</f>
        <v>4000000</v>
      </c>
      <c r="S240" s="121"/>
      <c r="T240" s="114"/>
      <c r="U240" s="122"/>
    </row>
    <row r="241" spans="1:21" ht="20.100000000000001" customHeight="1">
      <c r="A241" s="108">
        <f t="shared" si="9"/>
        <v>237</v>
      </c>
      <c r="B241" s="113"/>
      <c r="C241" s="114"/>
      <c r="D241" s="113"/>
      <c r="E241" s="114"/>
      <c r="F241" s="115"/>
      <c r="G241" s="115"/>
      <c r="H241" s="115"/>
      <c r="I241" s="116"/>
      <c r="J241" s="116"/>
      <c r="K241" s="239"/>
      <c r="L241" s="135"/>
      <c r="M241" s="136"/>
      <c r="N241" s="136"/>
      <c r="O241" s="316">
        <f t="shared" si="10"/>
        <v>0</v>
      </c>
      <c r="P241" s="237">
        <f t="shared" si="11"/>
        <v>0</v>
      </c>
      <c r="Q241" s="317">
        <f>SUMIF($E$5:$E$254,$E241,$O$5:$O490)</f>
        <v>0</v>
      </c>
      <c r="R241" s="318">
        <f>IF(SUMIF($E$5:$E$354,$E241,$O$5:$O490)&lt;4000000,4000000-SUMIF($E$5:$E$354,$E241,$O$5:$O490),4000000-SUMIF($E$5:$E$354,$E241,$O$5:$O490))</f>
        <v>4000000</v>
      </c>
      <c r="S241" s="121"/>
      <c r="T241" s="114"/>
      <c r="U241" s="122"/>
    </row>
    <row r="242" spans="1:21" ht="20.100000000000001" customHeight="1">
      <c r="A242" s="108">
        <f t="shared" si="9"/>
        <v>238</v>
      </c>
      <c r="B242" s="113"/>
      <c r="C242" s="114"/>
      <c r="D242" s="113"/>
      <c r="E242" s="114"/>
      <c r="F242" s="115"/>
      <c r="G242" s="115"/>
      <c r="H242" s="115"/>
      <c r="I242" s="116"/>
      <c r="J242" s="116"/>
      <c r="K242" s="239"/>
      <c r="L242" s="135"/>
      <c r="M242" s="136"/>
      <c r="N242" s="136"/>
      <c r="O242" s="316">
        <f t="shared" si="10"/>
        <v>0</v>
      </c>
      <c r="P242" s="237">
        <f t="shared" si="11"/>
        <v>0</v>
      </c>
      <c r="Q242" s="317">
        <f>SUMIF($E$5:$E$254,$E242,$O$5:$O491)</f>
        <v>0</v>
      </c>
      <c r="R242" s="318">
        <f>IF(SUMIF($E$5:$E$354,$E242,$O$5:$O491)&lt;4000000,4000000-SUMIF($E$5:$E$354,$E242,$O$5:$O491),4000000-SUMIF($E$5:$E$354,$E242,$O$5:$O491))</f>
        <v>4000000</v>
      </c>
      <c r="S242" s="121"/>
      <c r="T242" s="114"/>
      <c r="U242" s="122"/>
    </row>
    <row r="243" spans="1:21" ht="20.100000000000001" customHeight="1">
      <c r="A243" s="108">
        <f t="shared" si="9"/>
        <v>239</v>
      </c>
      <c r="B243" s="113"/>
      <c r="C243" s="114"/>
      <c r="D243" s="113"/>
      <c r="E243" s="114"/>
      <c r="F243" s="115"/>
      <c r="G243" s="115"/>
      <c r="H243" s="115"/>
      <c r="I243" s="116"/>
      <c r="J243" s="116"/>
      <c r="K243" s="239"/>
      <c r="L243" s="135"/>
      <c r="M243" s="136"/>
      <c r="N243" s="136"/>
      <c r="O243" s="316">
        <f t="shared" si="10"/>
        <v>0</v>
      </c>
      <c r="P243" s="237">
        <f t="shared" si="11"/>
        <v>0</v>
      </c>
      <c r="Q243" s="317">
        <f>SUMIF($E$5:$E$254,$E243,$O$5:$O492)</f>
        <v>0</v>
      </c>
      <c r="R243" s="318">
        <f>IF(SUMIF($E$5:$E$354,$E243,$O$5:$O492)&lt;4000000,4000000-SUMIF($E$5:$E$354,$E243,$O$5:$O492),4000000-SUMIF($E$5:$E$354,$E243,$O$5:$O492))</f>
        <v>4000000</v>
      </c>
      <c r="S243" s="121"/>
      <c r="T243" s="114"/>
      <c r="U243" s="122"/>
    </row>
    <row r="244" spans="1:21" ht="20.100000000000001" customHeight="1">
      <c r="A244" s="108">
        <f t="shared" si="9"/>
        <v>240</v>
      </c>
      <c r="B244" s="113"/>
      <c r="C244" s="114"/>
      <c r="D244" s="113"/>
      <c r="E244" s="114"/>
      <c r="F244" s="115"/>
      <c r="G244" s="115"/>
      <c r="H244" s="115"/>
      <c r="I244" s="116"/>
      <c r="J244" s="116"/>
      <c r="K244" s="239"/>
      <c r="L244" s="135"/>
      <c r="M244" s="136"/>
      <c r="N244" s="136"/>
      <c r="O244" s="316">
        <f t="shared" si="10"/>
        <v>0</v>
      </c>
      <c r="P244" s="237">
        <f t="shared" si="11"/>
        <v>0</v>
      </c>
      <c r="Q244" s="317">
        <f>SUMIF($E$5:$E$254,$E244,$O$5:$O493)</f>
        <v>0</v>
      </c>
      <c r="R244" s="318">
        <f>IF(SUMIF($E$5:$E$354,$E244,$O$5:$O493)&lt;4000000,4000000-SUMIF($E$5:$E$354,$E244,$O$5:$O493),4000000-SUMIF($E$5:$E$354,$E244,$O$5:$O493))</f>
        <v>4000000</v>
      </c>
      <c r="S244" s="121"/>
      <c r="T244" s="114"/>
      <c r="U244" s="122"/>
    </row>
    <row r="245" spans="1:21" ht="20.100000000000001" customHeight="1">
      <c r="A245" s="108">
        <f t="shared" si="9"/>
        <v>241</v>
      </c>
      <c r="B245" s="113"/>
      <c r="C245" s="114"/>
      <c r="D245" s="113"/>
      <c r="E245" s="114"/>
      <c r="F245" s="115"/>
      <c r="G245" s="115"/>
      <c r="H245" s="115"/>
      <c r="I245" s="116"/>
      <c r="J245" s="116"/>
      <c r="K245" s="239"/>
      <c r="L245" s="135"/>
      <c r="M245" s="136"/>
      <c r="N245" s="136"/>
      <c r="O245" s="316">
        <f t="shared" si="10"/>
        <v>0</v>
      </c>
      <c r="P245" s="237">
        <f t="shared" si="11"/>
        <v>0</v>
      </c>
      <c r="Q245" s="317">
        <f>SUMIF($E$5:$E$254,$E245,$O$5:$O494)</f>
        <v>0</v>
      </c>
      <c r="R245" s="318">
        <f>IF(SUMIF($E$5:$E$354,$E245,$O$5:$O494)&lt;4000000,4000000-SUMIF($E$5:$E$354,$E245,$O$5:$O494),4000000-SUMIF($E$5:$E$354,$E245,$O$5:$O494))</f>
        <v>4000000</v>
      </c>
      <c r="S245" s="121"/>
      <c r="T245" s="114"/>
      <c r="U245" s="122"/>
    </row>
    <row r="246" spans="1:21" ht="20.100000000000001" customHeight="1">
      <c r="A246" s="108">
        <f t="shared" si="9"/>
        <v>242</v>
      </c>
      <c r="B246" s="113"/>
      <c r="C246" s="114"/>
      <c r="D246" s="113"/>
      <c r="E246" s="114"/>
      <c r="F246" s="115"/>
      <c r="G246" s="115"/>
      <c r="H246" s="115"/>
      <c r="I246" s="116"/>
      <c r="J246" s="116"/>
      <c r="K246" s="239"/>
      <c r="L246" s="135"/>
      <c r="M246" s="136"/>
      <c r="N246" s="136"/>
      <c r="O246" s="316">
        <f t="shared" si="10"/>
        <v>0</v>
      </c>
      <c r="P246" s="237">
        <f t="shared" si="11"/>
        <v>0</v>
      </c>
      <c r="Q246" s="317">
        <f>SUMIF($E$5:$E$254,$E246,$O$5:$O495)</f>
        <v>0</v>
      </c>
      <c r="R246" s="318">
        <f>IF(SUMIF($E$5:$E$354,$E246,$O$5:$O495)&lt;4000000,4000000-SUMIF($E$5:$E$354,$E246,$O$5:$O495),4000000-SUMIF($E$5:$E$354,$E246,$O$5:$O495))</f>
        <v>4000000</v>
      </c>
      <c r="S246" s="121"/>
      <c r="T246" s="114"/>
      <c r="U246" s="122"/>
    </row>
    <row r="247" spans="1:21" ht="20.100000000000001" customHeight="1">
      <c r="A247" s="108">
        <f t="shared" si="9"/>
        <v>243</v>
      </c>
      <c r="B247" s="113"/>
      <c r="C247" s="114"/>
      <c r="D247" s="113"/>
      <c r="E247" s="114"/>
      <c r="F247" s="115"/>
      <c r="G247" s="115"/>
      <c r="H247" s="115"/>
      <c r="I247" s="116"/>
      <c r="J247" s="116"/>
      <c r="K247" s="239"/>
      <c r="L247" s="135"/>
      <c r="M247" s="136"/>
      <c r="N247" s="136"/>
      <c r="O247" s="316">
        <f t="shared" si="10"/>
        <v>0</v>
      </c>
      <c r="P247" s="237">
        <f t="shared" si="11"/>
        <v>0</v>
      </c>
      <c r="Q247" s="317">
        <f>SUMIF($E$5:$E$254,$E247,$O$5:$O496)</f>
        <v>0</v>
      </c>
      <c r="R247" s="318">
        <f>IF(SUMIF($E$5:$E$354,$E247,$O$5:$O496)&lt;4000000,4000000-SUMIF($E$5:$E$354,$E247,$O$5:$O496),4000000-SUMIF($E$5:$E$354,$E247,$O$5:$O496))</f>
        <v>4000000</v>
      </c>
      <c r="S247" s="121"/>
      <c r="T247" s="114"/>
      <c r="U247" s="122"/>
    </row>
    <row r="248" spans="1:21" ht="20.100000000000001" customHeight="1">
      <c r="A248" s="108">
        <f t="shared" si="9"/>
        <v>244</v>
      </c>
      <c r="B248" s="113"/>
      <c r="C248" s="114"/>
      <c r="D248" s="113"/>
      <c r="E248" s="114"/>
      <c r="F248" s="115"/>
      <c r="G248" s="115"/>
      <c r="H248" s="115"/>
      <c r="I248" s="116"/>
      <c r="J248" s="116"/>
      <c r="K248" s="239"/>
      <c r="L248" s="135"/>
      <c r="M248" s="136"/>
      <c r="N248" s="136"/>
      <c r="O248" s="316">
        <f t="shared" si="10"/>
        <v>0</v>
      </c>
      <c r="P248" s="237">
        <f t="shared" si="11"/>
        <v>0</v>
      </c>
      <c r="Q248" s="317">
        <f>SUMIF($E$5:$E$254,$E248,$O$5:$O497)</f>
        <v>0</v>
      </c>
      <c r="R248" s="318">
        <f>IF(SUMIF($E$5:$E$354,$E248,$O$5:$O497)&lt;4000000,4000000-SUMIF($E$5:$E$354,$E248,$O$5:$O497),4000000-SUMIF($E$5:$E$354,$E248,$O$5:$O497))</f>
        <v>4000000</v>
      </c>
      <c r="S248" s="121"/>
      <c r="T248" s="114"/>
      <c r="U248" s="122"/>
    </row>
    <row r="249" spans="1:21" ht="20.100000000000001" customHeight="1">
      <c r="A249" s="108">
        <f t="shared" si="9"/>
        <v>245</v>
      </c>
      <c r="B249" s="113"/>
      <c r="C249" s="114"/>
      <c r="D249" s="113"/>
      <c r="E249" s="114"/>
      <c r="F249" s="115"/>
      <c r="G249" s="115"/>
      <c r="H249" s="115"/>
      <c r="I249" s="116"/>
      <c r="J249" s="116"/>
      <c r="K249" s="239"/>
      <c r="L249" s="135"/>
      <c r="M249" s="136"/>
      <c r="N249" s="136"/>
      <c r="O249" s="316">
        <f t="shared" si="10"/>
        <v>0</v>
      </c>
      <c r="P249" s="237">
        <f t="shared" si="11"/>
        <v>0</v>
      </c>
      <c r="Q249" s="317">
        <f>SUMIF($E$5:$E$254,$E249,$O$5:$O498)</f>
        <v>0</v>
      </c>
      <c r="R249" s="318">
        <f>IF(SUMIF($E$5:$E$354,$E249,$O$5:$O498)&lt;4000000,4000000-SUMIF($E$5:$E$354,$E249,$O$5:$O498),4000000-SUMIF($E$5:$E$354,$E249,$O$5:$O498))</f>
        <v>4000000</v>
      </c>
      <c r="S249" s="121"/>
      <c r="T249" s="114"/>
      <c r="U249" s="122"/>
    </row>
    <row r="250" spans="1:21" ht="20.100000000000001" customHeight="1">
      <c r="A250" s="108">
        <f t="shared" si="9"/>
        <v>246</v>
      </c>
      <c r="B250" s="113"/>
      <c r="C250" s="114"/>
      <c r="D250" s="113"/>
      <c r="E250" s="114"/>
      <c r="F250" s="115"/>
      <c r="G250" s="115"/>
      <c r="H250" s="115"/>
      <c r="I250" s="116"/>
      <c r="J250" s="116"/>
      <c r="K250" s="239"/>
      <c r="L250" s="135"/>
      <c r="M250" s="136"/>
      <c r="N250" s="136"/>
      <c r="O250" s="316">
        <f t="shared" si="10"/>
        <v>0</v>
      </c>
      <c r="P250" s="237">
        <f t="shared" si="11"/>
        <v>0</v>
      </c>
      <c r="Q250" s="317">
        <f>SUMIF($E$5:$E$254,$E250,$O$5:$O499)</f>
        <v>0</v>
      </c>
      <c r="R250" s="318">
        <f>IF(SUMIF($E$5:$E$354,$E250,$O$5:$O499)&lt;4000000,4000000-SUMIF($E$5:$E$354,$E250,$O$5:$O499),4000000-SUMIF($E$5:$E$354,$E250,$O$5:$O499))</f>
        <v>4000000</v>
      </c>
      <c r="S250" s="121"/>
      <c r="T250" s="114"/>
      <c r="U250" s="122"/>
    </row>
    <row r="251" spans="1:21" ht="20.100000000000001" customHeight="1">
      <c r="A251" s="108">
        <f t="shared" si="9"/>
        <v>247</v>
      </c>
      <c r="B251" s="113"/>
      <c r="C251" s="114"/>
      <c r="D251" s="113"/>
      <c r="E251" s="114"/>
      <c r="F251" s="115"/>
      <c r="G251" s="115"/>
      <c r="H251" s="115"/>
      <c r="I251" s="116"/>
      <c r="J251" s="116"/>
      <c r="K251" s="239"/>
      <c r="L251" s="135"/>
      <c r="M251" s="136"/>
      <c r="N251" s="136"/>
      <c r="O251" s="316">
        <f t="shared" si="10"/>
        <v>0</v>
      </c>
      <c r="P251" s="237">
        <f t="shared" si="11"/>
        <v>0</v>
      </c>
      <c r="Q251" s="317">
        <f>SUMIF($E$5:$E$254,$E251,$O$5:$O500)</f>
        <v>0</v>
      </c>
      <c r="R251" s="318">
        <f>IF(SUMIF($E$5:$E$354,$E251,$O$5:$O500)&lt;4000000,4000000-SUMIF($E$5:$E$354,$E251,$O$5:$O500),4000000-SUMIF($E$5:$E$354,$E251,$O$5:$O500))</f>
        <v>4000000</v>
      </c>
      <c r="S251" s="121"/>
      <c r="T251" s="114"/>
      <c r="U251" s="122"/>
    </row>
    <row r="252" spans="1:21" ht="20.100000000000001" customHeight="1">
      <c r="A252" s="108">
        <f t="shared" si="9"/>
        <v>248</v>
      </c>
      <c r="B252" s="113"/>
      <c r="C252" s="114"/>
      <c r="D252" s="113"/>
      <c r="E252" s="114"/>
      <c r="F252" s="115"/>
      <c r="G252" s="115"/>
      <c r="H252" s="115"/>
      <c r="I252" s="116"/>
      <c r="J252" s="116"/>
      <c r="K252" s="239"/>
      <c r="L252" s="135"/>
      <c r="M252" s="136"/>
      <c r="N252" s="136"/>
      <c r="O252" s="316">
        <f t="shared" si="10"/>
        <v>0</v>
      </c>
      <c r="P252" s="237">
        <f t="shared" si="11"/>
        <v>0</v>
      </c>
      <c r="Q252" s="317">
        <f>SUMIF($E$5:$E$254,$E252,$O$5:$O501)</f>
        <v>0</v>
      </c>
      <c r="R252" s="318">
        <f>IF(SUMIF($E$5:$E$354,$E252,$O$5:$O501)&lt;4000000,4000000-SUMIF($E$5:$E$354,$E252,$O$5:$O501),4000000-SUMIF($E$5:$E$354,$E252,$O$5:$O501))</f>
        <v>4000000</v>
      </c>
      <c r="S252" s="121"/>
      <c r="T252" s="114"/>
      <c r="U252" s="122"/>
    </row>
    <row r="253" spans="1:21" ht="20.100000000000001" customHeight="1">
      <c r="A253" s="108">
        <f t="shared" si="9"/>
        <v>249</v>
      </c>
      <c r="B253" s="113"/>
      <c r="C253" s="114"/>
      <c r="D253" s="113"/>
      <c r="E253" s="114"/>
      <c r="F253" s="115"/>
      <c r="G253" s="115"/>
      <c r="H253" s="115"/>
      <c r="I253" s="116"/>
      <c r="J253" s="116"/>
      <c r="K253" s="239"/>
      <c r="L253" s="135"/>
      <c r="M253" s="136"/>
      <c r="N253" s="136"/>
      <c r="O253" s="316">
        <f t="shared" si="10"/>
        <v>0</v>
      </c>
      <c r="P253" s="237">
        <f t="shared" si="11"/>
        <v>0</v>
      </c>
      <c r="Q253" s="317">
        <f>SUMIF($E$5:$E$254,$E253,$O$5:$O502)</f>
        <v>0</v>
      </c>
      <c r="R253" s="318">
        <f>IF(SUMIF($E$5:$E$354,$E253,$O$5:$O502)&lt;4000000,4000000-SUMIF($E$5:$E$354,$E253,$O$5:$O502),4000000-SUMIF($E$5:$E$354,$E253,$O$5:$O502))</f>
        <v>4000000</v>
      </c>
      <c r="S253" s="121"/>
      <c r="T253" s="114"/>
      <c r="U253" s="122"/>
    </row>
    <row r="254" spans="1:21" ht="20.100000000000001" customHeight="1" thickBot="1">
      <c r="A254" s="109">
        <f t="shared" si="9"/>
        <v>250</v>
      </c>
      <c r="B254" s="240"/>
      <c r="C254" s="118"/>
      <c r="D254" s="117"/>
      <c r="E254" s="118"/>
      <c r="F254" s="119"/>
      <c r="G254" s="119"/>
      <c r="H254" s="119"/>
      <c r="I254" s="120"/>
      <c r="J254" s="120"/>
      <c r="K254" s="241"/>
      <c r="L254" s="137"/>
      <c r="M254" s="138"/>
      <c r="N254" s="138"/>
      <c r="O254" s="316">
        <f t="shared" si="10"/>
        <v>0</v>
      </c>
      <c r="P254" s="237">
        <f t="shared" si="11"/>
        <v>0</v>
      </c>
      <c r="Q254" s="317">
        <f>SUMIF($E$5:$E$254,$E254,$O$5:$O503)</f>
        <v>0</v>
      </c>
      <c r="R254" s="318">
        <f>IF(SUMIF($E$5:$E$354,$E254,$O$5:$O503)&lt;4000000,4000000-SUMIF($E$5:$E$354,$E254,$O$5:$O503),4000000-SUMIF($E$5:$E$354,$E254,$O$5:$O503))</f>
        <v>4000000</v>
      </c>
      <c r="S254" s="123"/>
      <c r="T254" s="118"/>
      <c r="U254" s="124"/>
    </row>
    <row r="255" spans="1:21" ht="20.100000000000001" customHeight="1"/>
  </sheetData>
  <mergeCells count="13">
    <mergeCell ref="S3:S4"/>
    <mergeCell ref="T3:T4"/>
    <mergeCell ref="U3:U4"/>
    <mergeCell ref="A1:U1"/>
    <mergeCell ref="L3:O3"/>
    <mergeCell ref="B3:E3"/>
    <mergeCell ref="A3:A4"/>
    <mergeCell ref="G3:G4"/>
    <mergeCell ref="F3:F4"/>
    <mergeCell ref="H3:H4"/>
    <mergeCell ref="K3:K4"/>
    <mergeCell ref="I3:J3"/>
    <mergeCell ref="P3:R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4"/>
  <sheetViews>
    <sheetView showGridLines="0" zoomScale="80" zoomScaleNormal="80" workbookViewId="0">
      <selection activeCell="D35" sqref="D35"/>
    </sheetView>
  </sheetViews>
  <sheetFormatPr defaultRowHeight="17.399999999999999"/>
  <cols>
    <col min="3" max="3" width="9.5" bestFit="1" customWidth="1"/>
    <col min="6" max="6" width="23.19921875" customWidth="1"/>
    <col min="7" max="7" width="19" customWidth="1"/>
    <col min="10" max="10" width="35.3984375" customWidth="1"/>
    <col min="13" max="13" width="10.8984375" style="322" bestFit="1" customWidth="1"/>
    <col min="15" max="15" width="10.8984375" bestFit="1" customWidth="1"/>
    <col min="16" max="16" width="13" bestFit="1" customWidth="1"/>
    <col min="18" max="18" width="24.69921875" customWidth="1"/>
  </cols>
  <sheetData>
    <row r="1" spans="1:19" ht="27.6">
      <c r="A1" s="1291" t="s">
        <v>558</v>
      </c>
      <c r="B1" s="1291"/>
      <c r="C1" s="1291"/>
      <c r="D1" s="1291"/>
      <c r="E1" s="1291"/>
      <c r="F1" s="1291"/>
      <c r="G1" s="1291"/>
      <c r="H1" s="1291"/>
      <c r="I1" s="1291"/>
      <c r="J1" s="1291"/>
      <c r="K1" s="1291"/>
      <c r="L1" s="1291"/>
      <c r="M1" s="1291"/>
      <c r="N1" s="1291"/>
      <c r="O1" s="1291"/>
      <c r="P1" s="1291"/>
      <c r="Q1" s="1291"/>
      <c r="R1" s="1291"/>
      <c r="S1" s="1291"/>
    </row>
    <row r="2" spans="1:19" ht="28.2" thickBo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9"/>
    </row>
    <row r="3" spans="1:19" ht="24" customHeight="1">
      <c r="A3" s="1315" t="s">
        <v>294</v>
      </c>
      <c r="B3" s="1312" t="s">
        <v>283</v>
      </c>
      <c r="C3" s="1313"/>
      <c r="D3" s="1313"/>
      <c r="E3" s="1314"/>
      <c r="F3" s="1310" t="s">
        <v>427</v>
      </c>
      <c r="G3" s="1308" t="s">
        <v>428</v>
      </c>
      <c r="H3" s="1308" t="s">
        <v>429</v>
      </c>
      <c r="I3" s="1308" t="s">
        <v>430</v>
      </c>
      <c r="J3" s="1308" t="s">
        <v>431</v>
      </c>
      <c r="K3" s="217" t="s">
        <v>432</v>
      </c>
      <c r="L3" s="1319" t="s">
        <v>433</v>
      </c>
      <c r="M3" s="1317" t="s">
        <v>567</v>
      </c>
      <c r="N3" s="1305" t="s">
        <v>434</v>
      </c>
      <c r="O3" s="1306"/>
      <c r="P3" s="1307"/>
      <c r="Q3" s="1287" t="s">
        <v>285</v>
      </c>
      <c r="R3" s="1287" t="s">
        <v>286</v>
      </c>
      <c r="S3" s="1289" t="s">
        <v>435</v>
      </c>
    </row>
    <row r="4" spans="1:19" ht="18" thickBot="1">
      <c r="A4" s="1316"/>
      <c r="B4" s="216" t="s">
        <v>287</v>
      </c>
      <c r="C4" s="216" t="s">
        <v>288</v>
      </c>
      <c r="D4" s="216" t="s">
        <v>289</v>
      </c>
      <c r="E4" s="216" t="s">
        <v>290</v>
      </c>
      <c r="F4" s="1311"/>
      <c r="G4" s="1309"/>
      <c r="H4" s="1309"/>
      <c r="I4" s="1309"/>
      <c r="J4" s="1309"/>
      <c r="K4" s="218"/>
      <c r="L4" s="1320"/>
      <c r="M4" s="1318"/>
      <c r="N4" s="212" t="s">
        <v>436</v>
      </c>
      <c r="O4" s="212" t="s">
        <v>437</v>
      </c>
      <c r="P4" s="220" t="s">
        <v>438</v>
      </c>
      <c r="Q4" s="1288"/>
      <c r="R4" s="1288"/>
      <c r="S4" s="1290"/>
    </row>
    <row r="5" spans="1:19" ht="20.100000000000001" customHeight="1" thickTop="1">
      <c r="A5" s="221">
        <f>ROW()-4</f>
        <v>1</v>
      </c>
      <c r="B5" s="200"/>
      <c r="C5" s="200"/>
      <c r="D5" s="200" t="s">
        <v>439</v>
      </c>
      <c r="E5" s="201" t="s">
        <v>440</v>
      </c>
      <c r="F5" s="222" t="s">
        <v>549</v>
      </c>
      <c r="G5" s="201" t="s">
        <v>441</v>
      </c>
      <c r="H5" s="223" t="s">
        <v>417</v>
      </c>
      <c r="I5" s="201" t="s">
        <v>442</v>
      </c>
      <c r="J5" s="201"/>
      <c r="K5" s="200" t="s">
        <v>418</v>
      </c>
      <c r="L5" s="224" t="s">
        <v>548</v>
      </c>
      <c r="M5" s="319">
        <v>5000000</v>
      </c>
      <c r="N5" s="225">
        <f>COUNTIF($E$5:E1998,$E5)</f>
        <v>1</v>
      </c>
      <c r="O5" s="323">
        <f>SUMIF($E$5:$E$1949,$E5,$M$5:$M1949)</f>
        <v>5000000</v>
      </c>
      <c r="P5" s="326">
        <f>IF(COUNTIFS($E$5:$E$1998,$E5,$L$5:$L$1998,"O")&gt;=1,IF(SUMIF($E$5:$E$1998,$E5,$M$5:$M1998)&lt;5000000,7000000-SUMIF($E$5:$E$1998,$E5,$M$5:$M1998),7000000-SUMIF($E$5:$E$1998,$E5,$M$5:$M1998)),IF(SUMIF($E$5:$E$1998,$E5,$M$5:$M1998)&lt;5000000,5000000-SUMIF($E$5:$E$1998,$E5,$M$5:$M1998),5000000-SUMIF($E$5:$E$1998,$E5,$M$5:$M1998)))</f>
        <v>2000000</v>
      </c>
      <c r="Q5" s="203" t="s">
        <v>443</v>
      </c>
      <c r="R5" s="203" t="s">
        <v>444</v>
      </c>
      <c r="S5" s="204"/>
    </row>
    <row r="6" spans="1:19" ht="20.100000000000001" customHeight="1">
      <c r="A6" s="107">
        <f t="shared" ref="A6:A69" si="0">ROW()-4</f>
        <v>2</v>
      </c>
      <c r="B6" s="125"/>
      <c r="C6" s="125"/>
      <c r="D6" s="125"/>
      <c r="E6" s="126"/>
      <c r="F6" s="226"/>
      <c r="G6" s="126"/>
      <c r="H6" s="227"/>
      <c r="I6" s="126"/>
      <c r="J6" s="126"/>
      <c r="K6" s="125"/>
      <c r="L6" s="228"/>
      <c r="M6" s="320"/>
      <c r="N6" s="229">
        <f>COUNTIF($E$5:E206,$E6)-COUNTIFS($E$5:$E206,$E6,$I$5:$I206,"제한대상 학술지로 지원 불가")</f>
        <v>0</v>
      </c>
      <c r="O6" s="324">
        <f>SUMIF($E$5:$E$204,$E6,$M$5:$M308)-SUMIFS($M$5:$M206,$E$5:$E206,$E6,$I$5:$I206,"제한대상 학술지로 지원 불가")</f>
        <v>0</v>
      </c>
      <c r="P6" s="327">
        <f>IF(COUNTIFS($E$5:$E$1998,$E6,$L$5:$L$1998,"O")&gt;=1,IF(SUMIF($E$5:$E$1998,$E6,$M$5:$M1999)&lt;5000000,7000000-SUMIF($E$5:$E$1998,$E6,$M$5:$M1999),7000000-SUMIF($E$5:$E$1998,$E6,$M$5:$M1999)),IF(SUMIF($E$5:$E$1998,$E6,$M$5:$M1999)&lt;5000000,5000000-SUMIF($E$5:$E$1998,$E6,$M$5:$M1999),5000000-SUMIF($E$5:$E$1998,$E6,$M$5:$M1999)))</f>
        <v>5000000</v>
      </c>
      <c r="Q6" s="114"/>
      <c r="R6" s="114"/>
      <c r="S6" s="122"/>
    </row>
    <row r="7" spans="1:19" ht="20.100000000000001" customHeight="1">
      <c r="A7" s="107">
        <f t="shared" si="0"/>
        <v>3</v>
      </c>
      <c r="B7" s="125"/>
      <c r="C7" s="125"/>
      <c r="D7" s="125"/>
      <c r="E7" s="126"/>
      <c r="F7" s="226"/>
      <c r="G7" s="126"/>
      <c r="H7" s="227"/>
      <c r="I7" s="126"/>
      <c r="J7" s="126"/>
      <c r="K7" s="125"/>
      <c r="L7" s="228"/>
      <c r="M7" s="320"/>
      <c r="N7" s="229">
        <f>COUNTIF($E$5:E206,$E7)-COUNTIFS($E$5:$E206,$E7,$I$5:$I206,"제한대상 학술지로 지원 불가")</f>
        <v>0</v>
      </c>
      <c r="O7" s="324">
        <f>SUMIF($E$5:$E$204,$E7,$M$5:$M309)-SUMIFS($M$5:$M206,$E$5:$E206,$E7,$I$5:$I206,"제한대상 학술지로 지원 불가")</f>
        <v>0</v>
      </c>
      <c r="P7" s="327">
        <f>IF(COUNTIFS($E$5:$E$1998,$E7,$L$5:$L$1998,"O")&gt;=1,IF(SUMIF($E$5:$E$1998,$E7,$M$5:$M2000)&lt;5000000,7000000-SUMIF($E$5:$E$1998,$E7,$M$5:$M2000),7000000-SUMIF($E$5:$E$1998,$E7,$M$5:$M2000)),IF(SUMIF($E$5:$E$1998,$E7,$M$5:$M2000)&lt;5000000,5000000-SUMIF($E$5:$E$1998,$E7,$M$5:$M2000),5000000-SUMIF($E$5:$E$1998,$E7,$M$5:$M2000)))</f>
        <v>5000000</v>
      </c>
      <c r="Q7" s="114"/>
      <c r="R7" s="114"/>
      <c r="S7" s="122"/>
    </row>
    <row r="8" spans="1:19" ht="20.100000000000001" customHeight="1">
      <c r="A8" s="107">
        <f t="shared" si="0"/>
        <v>4</v>
      </c>
      <c r="B8" s="125"/>
      <c r="C8" s="125"/>
      <c r="D8" s="125"/>
      <c r="E8" s="126"/>
      <c r="F8" s="226"/>
      <c r="G8" s="126"/>
      <c r="H8" s="227"/>
      <c r="I8" s="126"/>
      <c r="J8" s="126"/>
      <c r="K8" s="125"/>
      <c r="L8" s="228"/>
      <c r="M8" s="320"/>
      <c r="N8" s="229">
        <f>COUNTIF($E$5:E206,$E8)-COUNTIFS($E$5:$E206,$E8,$I$5:$I206,"제한대상 학술지로 지원 불가")</f>
        <v>0</v>
      </c>
      <c r="O8" s="324">
        <f>SUMIF($E$5:$E$204,$E8,$M$5:$M310)-SUMIFS($M$5:$M206,$E$5:$E206,$E8,$I$5:$I206,"제한대상 학술지로 지원 불가")</f>
        <v>0</v>
      </c>
      <c r="P8" s="327">
        <f>IF(COUNTIFS($E$5:$E$1998,$E8,$L$5:$L$1998,"O")&gt;=1,IF(SUMIF($E$5:$E$1998,$E8,$M$5:$M2001)&lt;5000000,7000000-SUMIF($E$5:$E$1998,$E8,$M$5:$M2001),7000000-SUMIF($E$5:$E$1998,$E8,$M$5:$M2001)),IF(SUMIF($E$5:$E$1998,$E8,$M$5:$M2001)&lt;5000000,5000000-SUMIF($E$5:$E$1998,$E8,$M$5:$M2001),5000000-SUMIF($E$5:$E$1998,$E8,$M$5:$M2001)))</f>
        <v>5000000</v>
      </c>
      <c r="Q8" s="114"/>
      <c r="R8" s="114"/>
      <c r="S8" s="122"/>
    </row>
    <row r="9" spans="1:19" ht="20.100000000000001" customHeight="1">
      <c r="A9" s="107">
        <f t="shared" si="0"/>
        <v>5</v>
      </c>
      <c r="B9" s="125"/>
      <c r="C9" s="125"/>
      <c r="D9" s="125"/>
      <c r="E9" s="126"/>
      <c r="F9" s="226"/>
      <c r="G9" s="126"/>
      <c r="H9" s="227"/>
      <c r="I9" s="126"/>
      <c r="J9" s="126"/>
      <c r="K9" s="125"/>
      <c r="L9" s="228"/>
      <c r="M9" s="320"/>
      <c r="N9" s="229">
        <f>COUNTIF($E$5:E207,$E9)-COUNTIFS($E$5:$E207,$E9,$I$5:$I207,"제한대상 학술지로 지원 불가")</f>
        <v>0</v>
      </c>
      <c r="O9" s="324">
        <f>SUMIF($E$5:$E$204,$E9,$M$5:$M311)-SUMIFS($M$5:$M207,$E$5:$E207,$E9,$I$5:$I207,"제한대상 학술지로 지원 불가")</f>
        <v>0</v>
      </c>
      <c r="P9" s="327">
        <f>IF(COUNTIFS($E$5:$E$1998,$E9,$L$5:$L$1998,"O")&gt;=1,IF(SUMIF($E$5:$E$1998,$E9,$M$5:$M2002)&lt;5000000,7000000-SUMIF($E$5:$E$1998,$E9,$M$5:$M2002),7000000-SUMIF($E$5:$E$1998,$E9,$M$5:$M2002)),IF(SUMIF($E$5:$E$1998,$E9,$M$5:$M2002)&lt;5000000,5000000-SUMIF($E$5:$E$1998,$E9,$M$5:$M2002),5000000-SUMIF($E$5:$E$1998,$E9,$M$5:$M2002)))</f>
        <v>5000000</v>
      </c>
      <c r="Q9" s="114"/>
      <c r="R9" s="114"/>
      <c r="S9" s="122"/>
    </row>
    <row r="10" spans="1:19" ht="20.100000000000001" customHeight="1">
      <c r="A10" s="107">
        <f t="shared" si="0"/>
        <v>6</v>
      </c>
      <c r="B10" s="125"/>
      <c r="C10" s="125"/>
      <c r="D10" s="125"/>
      <c r="E10" s="126"/>
      <c r="F10" s="226"/>
      <c r="G10" s="126"/>
      <c r="H10" s="227"/>
      <c r="I10" s="126"/>
      <c r="J10" s="126"/>
      <c r="K10" s="125"/>
      <c r="L10" s="228"/>
      <c r="M10" s="320"/>
      <c r="N10" s="229">
        <f>COUNTIF($E$5:E208,$E10)-COUNTIFS($E$5:$E208,$E10,$I$5:$I208,"제한대상 학술지로 지원 불가")</f>
        <v>0</v>
      </c>
      <c r="O10" s="324">
        <f>SUMIF($E$5:$E$204,$E10,$M$5:$M312)-SUMIFS($M$5:$M208,$E$5:$E208,$E10,$I$5:$I208,"제한대상 학술지로 지원 불가")</f>
        <v>0</v>
      </c>
      <c r="P10" s="327">
        <f>IF(COUNTIFS($E$5:$E$1998,$E10,$L$5:$L$1998,"O")&gt;=1,IF(SUMIF($E$5:$E$1998,$E10,$M$5:$M2003)&lt;5000000,7000000-SUMIF($E$5:$E$1998,$E10,$M$5:$M2003),7000000-SUMIF($E$5:$E$1998,$E10,$M$5:$M2003)),IF(SUMIF($E$5:$E$1998,$E10,$M$5:$M2003)&lt;5000000,5000000-SUMIF($E$5:$E$1998,$E10,$M$5:$M2003),5000000-SUMIF($E$5:$E$1998,$E10,$M$5:$M2003)))</f>
        <v>5000000</v>
      </c>
      <c r="Q10" s="114"/>
      <c r="R10" s="114"/>
      <c r="S10" s="122"/>
    </row>
    <row r="11" spans="1:19" ht="20.100000000000001" customHeight="1">
      <c r="A11" s="107">
        <f t="shared" si="0"/>
        <v>7</v>
      </c>
      <c r="B11" s="125"/>
      <c r="C11" s="125"/>
      <c r="D11" s="125"/>
      <c r="E11" s="126"/>
      <c r="F11" s="226"/>
      <c r="G11" s="126"/>
      <c r="H11" s="227"/>
      <c r="I11" s="126"/>
      <c r="J11" s="126"/>
      <c r="K11" s="125"/>
      <c r="L11" s="228"/>
      <c r="M11" s="320"/>
      <c r="N11" s="229">
        <f>COUNTIF($E$5:E209,$E11)-COUNTIFS($E$5:$E209,$E11,$I$5:$I209,"제한대상 학술지로 지원 불가")</f>
        <v>0</v>
      </c>
      <c r="O11" s="324">
        <f>SUMIF($E$5:$E$204,$E11,$M$5:$M313)-SUMIFS($M$5:$M209,$E$5:$E209,$E11,$I$5:$I209,"제한대상 학술지로 지원 불가")</f>
        <v>0</v>
      </c>
      <c r="P11" s="327">
        <f>IF(COUNTIFS($E$5:$E$1998,$E11,$L$5:$L$1998,"O")&gt;=1,IF(SUMIF($E$5:$E$1998,$E11,$M$5:$M2004)&lt;5000000,7000000-SUMIF($E$5:$E$1998,$E11,$M$5:$M2004),7000000-SUMIF($E$5:$E$1998,$E11,$M$5:$M2004)),IF(SUMIF($E$5:$E$1998,$E11,$M$5:$M2004)&lt;5000000,5000000-SUMIF($E$5:$E$1998,$E11,$M$5:$M2004),5000000-SUMIF($E$5:$E$1998,$E11,$M$5:$M2004)))</f>
        <v>5000000</v>
      </c>
      <c r="Q11" s="114"/>
      <c r="R11" s="114"/>
      <c r="S11" s="122"/>
    </row>
    <row r="12" spans="1:19" ht="20.100000000000001" customHeight="1">
      <c r="A12" s="107">
        <f t="shared" si="0"/>
        <v>8</v>
      </c>
      <c r="B12" s="125"/>
      <c r="C12" s="125"/>
      <c r="D12" s="125"/>
      <c r="E12" s="126"/>
      <c r="F12" s="226"/>
      <c r="G12" s="126"/>
      <c r="H12" s="227"/>
      <c r="I12" s="126"/>
      <c r="J12" s="126"/>
      <c r="K12" s="125"/>
      <c r="L12" s="228"/>
      <c r="M12" s="320"/>
      <c r="N12" s="229">
        <f>COUNTIF($E$5:E210,$E12)-COUNTIFS($E$5:$E210,$E12,$I$5:$I210,"제한대상 학술지로 지원 불가")</f>
        <v>0</v>
      </c>
      <c r="O12" s="324">
        <f>SUMIF($E$5:$E$204,$E12,$M$5:$M314)-SUMIFS($M$5:$M210,$E$5:$E210,$E12,$I$5:$I210,"제한대상 학술지로 지원 불가")</f>
        <v>0</v>
      </c>
      <c r="P12" s="327">
        <f>IF(COUNTIFS($E$5:$E$1998,$E12,$L$5:$L$1998,"O")&gt;=1,IF(SUMIF($E$5:$E$1998,$E12,$M$5:$M2005)&lt;5000000,7000000-SUMIF($E$5:$E$1998,$E12,$M$5:$M2005),7000000-SUMIF($E$5:$E$1998,$E12,$M$5:$M2005)),IF(SUMIF($E$5:$E$1998,$E12,$M$5:$M2005)&lt;5000000,5000000-SUMIF($E$5:$E$1998,$E12,$M$5:$M2005),5000000-SUMIF($E$5:$E$1998,$E12,$M$5:$M2005)))</f>
        <v>5000000</v>
      </c>
      <c r="Q12" s="114"/>
      <c r="R12" s="114"/>
      <c r="S12" s="122"/>
    </row>
    <row r="13" spans="1:19" ht="20.100000000000001" customHeight="1">
      <c r="A13" s="107">
        <f t="shared" si="0"/>
        <v>9</v>
      </c>
      <c r="B13" s="125"/>
      <c r="C13" s="125"/>
      <c r="D13" s="125"/>
      <c r="E13" s="126"/>
      <c r="F13" s="226"/>
      <c r="G13" s="126"/>
      <c r="H13" s="227"/>
      <c r="I13" s="126"/>
      <c r="J13" s="126"/>
      <c r="K13" s="125"/>
      <c r="L13" s="228"/>
      <c r="M13" s="320"/>
      <c r="N13" s="229">
        <f>COUNTIF($E$5:E211,$E13)-COUNTIFS($E$5:$E211,$E13,$I$5:$I211,"제한대상 학술지로 지원 불가")</f>
        <v>0</v>
      </c>
      <c r="O13" s="324">
        <f>SUMIF($E$5:$E$204,$E13,$M$5:$M315)-SUMIFS($M$5:$M211,$E$5:$E211,$E13,$I$5:$I211,"제한대상 학술지로 지원 불가")</f>
        <v>0</v>
      </c>
      <c r="P13" s="327">
        <f>IF(COUNTIFS($E$5:$E$1998,$E13,$L$5:$L$1998,"O")&gt;=1,IF(SUMIF($E$5:$E$1998,$E13,$M$5:$M2006)&lt;5000000,7000000-SUMIF($E$5:$E$1998,$E13,$M$5:$M2006),7000000-SUMIF($E$5:$E$1998,$E13,$M$5:$M2006)),IF(SUMIF($E$5:$E$1998,$E13,$M$5:$M2006)&lt;5000000,5000000-SUMIF($E$5:$E$1998,$E13,$M$5:$M2006),5000000-SUMIF($E$5:$E$1998,$E13,$M$5:$M2006)))</f>
        <v>5000000</v>
      </c>
      <c r="Q13" s="114"/>
      <c r="R13" s="114"/>
      <c r="S13" s="122"/>
    </row>
    <row r="14" spans="1:19" ht="20.100000000000001" customHeight="1">
      <c r="A14" s="107">
        <f t="shared" si="0"/>
        <v>10</v>
      </c>
      <c r="B14" s="125"/>
      <c r="C14" s="125"/>
      <c r="D14" s="125"/>
      <c r="E14" s="126"/>
      <c r="F14" s="226"/>
      <c r="G14" s="126"/>
      <c r="H14" s="227"/>
      <c r="I14" s="126"/>
      <c r="J14" s="126"/>
      <c r="K14" s="125"/>
      <c r="L14" s="228"/>
      <c r="M14" s="320"/>
      <c r="N14" s="229">
        <f>COUNTIF($E$5:E212,$E14)-COUNTIFS($E$5:$E212,$E14,$I$5:$I212,"제한대상 학술지로 지원 불가")</f>
        <v>0</v>
      </c>
      <c r="O14" s="324">
        <f>SUMIF($E$5:$E$204,$E14,$M$5:$M316)-SUMIFS($M$5:$M212,$E$5:$E212,$E14,$I$5:$I212,"제한대상 학술지로 지원 불가")</f>
        <v>0</v>
      </c>
      <c r="P14" s="327">
        <f>IF(COUNTIFS($E$5:$E$1998,$E14,$L$5:$L$1998,"O")&gt;=1,IF(SUMIF($E$5:$E$1998,$E14,$M$5:$M2007)&lt;5000000,7000000-SUMIF($E$5:$E$1998,$E14,$M$5:$M2007),7000000-SUMIF($E$5:$E$1998,$E14,$M$5:$M2007)),IF(SUMIF($E$5:$E$1998,$E14,$M$5:$M2007)&lt;5000000,5000000-SUMIF($E$5:$E$1998,$E14,$M$5:$M2007),5000000-SUMIF($E$5:$E$1998,$E14,$M$5:$M2007)))</f>
        <v>5000000</v>
      </c>
      <c r="Q14" s="114"/>
      <c r="R14" s="114"/>
      <c r="S14" s="122"/>
    </row>
    <row r="15" spans="1:19" ht="20.100000000000001" customHeight="1">
      <c r="A15" s="107">
        <f t="shared" si="0"/>
        <v>11</v>
      </c>
      <c r="B15" s="125"/>
      <c r="C15" s="125"/>
      <c r="D15" s="125"/>
      <c r="E15" s="126"/>
      <c r="F15" s="226"/>
      <c r="G15" s="126"/>
      <c r="H15" s="227"/>
      <c r="I15" s="126"/>
      <c r="J15" s="126"/>
      <c r="K15" s="125"/>
      <c r="L15" s="228"/>
      <c r="M15" s="320"/>
      <c r="N15" s="229">
        <f>COUNTIF($E$5:E213,$E15)-COUNTIFS($E$5:$E213,$E15,$I$5:$I213,"제한대상 학술지로 지원 불가")</f>
        <v>0</v>
      </c>
      <c r="O15" s="324">
        <f>SUMIF($E$5:$E$204,$E15,$M$5:$M317)-SUMIFS($M$5:$M213,$E$5:$E213,$E15,$I$5:$I213,"제한대상 학술지로 지원 불가")</f>
        <v>0</v>
      </c>
      <c r="P15" s="327">
        <f>IF(COUNTIFS($E$5:$E$1998,$E15,$L$5:$L$1998,"O")&gt;=1,IF(SUMIF($E$5:$E$1998,$E15,$M$5:$M2008)&lt;5000000,7000000-SUMIF($E$5:$E$1998,$E15,$M$5:$M2008),7000000-SUMIF($E$5:$E$1998,$E15,$M$5:$M2008)),IF(SUMIF($E$5:$E$1998,$E15,$M$5:$M2008)&lt;5000000,5000000-SUMIF($E$5:$E$1998,$E15,$M$5:$M2008),5000000-SUMIF($E$5:$E$1998,$E15,$M$5:$M2008)))</f>
        <v>5000000</v>
      </c>
      <c r="Q15" s="114"/>
      <c r="R15" s="114"/>
      <c r="S15" s="122"/>
    </row>
    <row r="16" spans="1:19" ht="20.100000000000001" customHeight="1">
      <c r="A16" s="107">
        <f t="shared" si="0"/>
        <v>12</v>
      </c>
      <c r="B16" s="125"/>
      <c r="C16" s="125"/>
      <c r="D16" s="125"/>
      <c r="E16" s="126"/>
      <c r="F16" s="226"/>
      <c r="G16" s="126"/>
      <c r="H16" s="227"/>
      <c r="I16" s="126"/>
      <c r="J16" s="126"/>
      <c r="K16" s="125"/>
      <c r="L16" s="228"/>
      <c r="M16" s="320"/>
      <c r="N16" s="229">
        <f>COUNTIF($E$5:E214,$E16)-COUNTIFS($E$5:$E214,$E16,$I$5:$I214,"제한대상 학술지로 지원 불가")</f>
        <v>0</v>
      </c>
      <c r="O16" s="324">
        <f>SUMIF($E$5:$E$204,$E16,$M$5:$M318)-SUMIFS($M$5:$M214,$E$5:$E214,$E16,$I$5:$I214,"제한대상 학술지로 지원 불가")</f>
        <v>0</v>
      </c>
      <c r="P16" s="327">
        <f>IF(COUNTIFS($E$5:$E$1998,$E16,$L$5:$L$1998,"O")&gt;=1,IF(SUMIF($E$5:$E$1998,$E16,$M$5:$M2009)&lt;5000000,7000000-SUMIF($E$5:$E$1998,$E16,$M$5:$M2009),7000000-SUMIF($E$5:$E$1998,$E16,$M$5:$M2009)),IF(SUMIF($E$5:$E$1998,$E16,$M$5:$M2009)&lt;5000000,5000000-SUMIF($E$5:$E$1998,$E16,$M$5:$M2009),5000000-SUMIF($E$5:$E$1998,$E16,$M$5:$M2009)))</f>
        <v>5000000</v>
      </c>
      <c r="Q16" s="114"/>
      <c r="R16" s="114"/>
      <c r="S16" s="122"/>
    </row>
    <row r="17" spans="1:19" ht="20.100000000000001" customHeight="1">
      <c r="A17" s="107">
        <f t="shared" si="0"/>
        <v>13</v>
      </c>
      <c r="B17" s="125"/>
      <c r="C17" s="125"/>
      <c r="D17" s="125"/>
      <c r="E17" s="126"/>
      <c r="F17" s="226"/>
      <c r="G17" s="126"/>
      <c r="H17" s="227"/>
      <c r="I17" s="126"/>
      <c r="J17" s="126"/>
      <c r="K17" s="125"/>
      <c r="L17" s="228"/>
      <c r="M17" s="320"/>
      <c r="N17" s="229">
        <f>COUNTIF($E$5:E215,$E17)-COUNTIFS($E$5:$E215,$E17,$I$5:$I215,"제한대상 학술지로 지원 불가")</f>
        <v>0</v>
      </c>
      <c r="O17" s="324">
        <f>SUMIF($E$5:$E$204,$E17,$M$5:$M319)-SUMIFS($M$5:$M215,$E$5:$E215,$E17,$I$5:$I215,"제한대상 학술지로 지원 불가")</f>
        <v>0</v>
      </c>
      <c r="P17" s="327">
        <f>IF(COUNTIFS($E$5:$E$1998,$E17,$L$5:$L$1998,"O")&gt;=1,IF(SUMIF($E$5:$E$1998,$E17,$M$5:$M2010)&lt;5000000,7000000-SUMIF($E$5:$E$1998,$E17,$M$5:$M2010),7000000-SUMIF($E$5:$E$1998,$E17,$M$5:$M2010)),IF(SUMIF($E$5:$E$1998,$E17,$M$5:$M2010)&lt;5000000,5000000-SUMIF($E$5:$E$1998,$E17,$M$5:$M2010),5000000-SUMIF($E$5:$E$1998,$E17,$M$5:$M2010)))</f>
        <v>5000000</v>
      </c>
      <c r="Q17" s="114"/>
      <c r="R17" s="114"/>
      <c r="S17" s="122"/>
    </row>
    <row r="18" spans="1:19" ht="20.100000000000001" customHeight="1">
      <c r="A18" s="107">
        <f t="shared" si="0"/>
        <v>14</v>
      </c>
      <c r="B18" s="125"/>
      <c r="C18" s="125"/>
      <c r="D18" s="125"/>
      <c r="E18" s="126"/>
      <c r="F18" s="226"/>
      <c r="G18" s="126"/>
      <c r="H18" s="227"/>
      <c r="I18" s="126"/>
      <c r="J18" s="126"/>
      <c r="K18" s="125"/>
      <c r="L18" s="228"/>
      <c r="M18" s="320"/>
      <c r="N18" s="229">
        <f>COUNTIF($E$5:E216,$E18)-COUNTIFS($E$5:$E216,$E18,$I$5:$I216,"제한대상 학술지로 지원 불가")</f>
        <v>0</v>
      </c>
      <c r="O18" s="324">
        <f>SUMIF($E$5:$E$204,$E18,$M$5:$M320)-SUMIFS($M$5:$M216,$E$5:$E216,$E18,$I$5:$I216,"제한대상 학술지로 지원 불가")</f>
        <v>0</v>
      </c>
      <c r="P18" s="327">
        <f>IF(COUNTIFS($E$5:$E$1998,$E18,$L$5:$L$1998,"O")&gt;=1,IF(SUMIF($E$5:$E$1998,$E18,$M$5:$M2011)&lt;5000000,7000000-SUMIF($E$5:$E$1998,$E18,$M$5:$M2011),7000000-SUMIF($E$5:$E$1998,$E18,$M$5:$M2011)),IF(SUMIF($E$5:$E$1998,$E18,$M$5:$M2011)&lt;5000000,5000000-SUMIF($E$5:$E$1998,$E18,$M$5:$M2011),5000000-SUMIF($E$5:$E$1998,$E18,$M$5:$M2011)))</f>
        <v>5000000</v>
      </c>
      <c r="Q18" s="114"/>
      <c r="R18" s="114"/>
      <c r="S18" s="122"/>
    </row>
    <row r="19" spans="1:19" ht="20.100000000000001" customHeight="1">
      <c r="A19" s="107">
        <f t="shared" si="0"/>
        <v>15</v>
      </c>
      <c r="B19" s="125"/>
      <c r="C19" s="125"/>
      <c r="D19" s="125"/>
      <c r="E19" s="126"/>
      <c r="F19" s="226"/>
      <c r="G19" s="126"/>
      <c r="H19" s="227"/>
      <c r="I19" s="126"/>
      <c r="J19" s="126"/>
      <c r="K19" s="125"/>
      <c r="L19" s="228"/>
      <c r="M19" s="320"/>
      <c r="N19" s="229">
        <f>COUNTIF($E$5:E217,$E19)-COUNTIFS($E$5:$E217,$E19,$I$5:$I217,"제한대상 학술지로 지원 불가")</f>
        <v>0</v>
      </c>
      <c r="O19" s="324">
        <f>SUMIF($E$5:$E$204,$E19,$M$5:$M321)-SUMIFS($M$5:$M217,$E$5:$E217,$E19,$I$5:$I217,"제한대상 학술지로 지원 불가")</f>
        <v>0</v>
      </c>
      <c r="P19" s="327">
        <f>IF(COUNTIFS($E$5:$E$1998,$E19,$L$5:$L$1998,"O")&gt;=1,IF(SUMIF($E$5:$E$1998,$E19,$M$5:$M2012)&lt;5000000,7000000-SUMIF($E$5:$E$1998,$E19,$M$5:$M2012),7000000-SUMIF($E$5:$E$1998,$E19,$M$5:$M2012)),IF(SUMIF($E$5:$E$1998,$E19,$M$5:$M2012)&lt;5000000,5000000-SUMIF($E$5:$E$1998,$E19,$M$5:$M2012),5000000-SUMIF($E$5:$E$1998,$E19,$M$5:$M2012)))</f>
        <v>5000000</v>
      </c>
      <c r="Q19" s="114"/>
      <c r="R19" s="114"/>
      <c r="S19" s="122"/>
    </row>
    <row r="20" spans="1:19" ht="20.100000000000001" customHeight="1">
      <c r="A20" s="107">
        <f t="shared" si="0"/>
        <v>16</v>
      </c>
      <c r="B20" s="125"/>
      <c r="C20" s="125"/>
      <c r="D20" s="125"/>
      <c r="E20" s="126"/>
      <c r="F20" s="226"/>
      <c r="G20" s="126"/>
      <c r="H20" s="227"/>
      <c r="I20" s="126"/>
      <c r="J20" s="126"/>
      <c r="K20" s="125"/>
      <c r="L20" s="228"/>
      <c r="M20" s="320"/>
      <c r="N20" s="229">
        <f>COUNTIF($E$5:E218,$E20)-COUNTIFS($E$5:$E218,$E20,$I$5:$I218,"제한대상 학술지로 지원 불가")</f>
        <v>0</v>
      </c>
      <c r="O20" s="324">
        <f>SUMIF($E$5:$E$204,$E20,$M$5:$M322)-SUMIFS($M$5:$M218,$E$5:$E218,$E20,$I$5:$I218,"제한대상 학술지로 지원 불가")</f>
        <v>0</v>
      </c>
      <c r="P20" s="327">
        <f>IF(COUNTIFS($E$5:$E$1998,$E20,$L$5:$L$1998,"O")&gt;=1,IF(SUMIF($E$5:$E$1998,$E20,$M$5:$M2013)&lt;5000000,7000000-SUMIF($E$5:$E$1998,$E20,$M$5:$M2013),7000000-SUMIF($E$5:$E$1998,$E20,$M$5:$M2013)),IF(SUMIF($E$5:$E$1998,$E20,$M$5:$M2013)&lt;5000000,5000000-SUMIF($E$5:$E$1998,$E20,$M$5:$M2013),5000000-SUMIF($E$5:$E$1998,$E20,$M$5:$M2013)))</f>
        <v>5000000</v>
      </c>
      <c r="Q20" s="114"/>
      <c r="R20" s="114"/>
      <c r="S20" s="122"/>
    </row>
    <row r="21" spans="1:19" ht="20.100000000000001" customHeight="1">
      <c r="A21" s="107">
        <f t="shared" si="0"/>
        <v>17</v>
      </c>
      <c r="B21" s="125"/>
      <c r="C21" s="125"/>
      <c r="D21" s="125"/>
      <c r="E21" s="126"/>
      <c r="F21" s="226"/>
      <c r="G21" s="126"/>
      <c r="H21" s="227"/>
      <c r="I21" s="126"/>
      <c r="J21" s="126"/>
      <c r="K21" s="125"/>
      <c r="L21" s="228"/>
      <c r="M21" s="320"/>
      <c r="N21" s="229">
        <f>COUNTIF($E$5:E219,$E21)-COUNTIFS($E$5:$E219,$E21,$I$5:$I219,"제한대상 학술지로 지원 불가")</f>
        <v>0</v>
      </c>
      <c r="O21" s="324">
        <f>SUMIF($E$5:$E$204,$E21,$M$5:$M323)-SUMIFS($M$5:$M219,$E$5:$E219,$E21,$I$5:$I219,"제한대상 학술지로 지원 불가")</f>
        <v>0</v>
      </c>
      <c r="P21" s="327">
        <f>IF(COUNTIFS($E$5:$E$1998,$E21,$L$5:$L$1998,"O")&gt;=1,IF(SUMIF($E$5:$E$1998,$E21,$M$5:$M2014)&lt;5000000,7000000-SUMIF($E$5:$E$1998,$E21,$M$5:$M2014),7000000-SUMIF($E$5:$E$1998,$E21,$M$5:$M2014)),IF(SUMIF($E$5:$E$1998,$E21,$M$5:$M2014)&lt;5000000,5000000-SUMIF($E$5:$E$1998,$E21,$M$5:$M2014),5000000-SUMIF($E$5:$E$1998,$E21,$M$5:$M2014)))</f>
        <v>5000000</v>
      </c>
      <c r="Q21" s="114"/>
      <c r="R21" s="114"/>
      <c r="S21" s="122"/>
    </row>
    <row r="22" spans="1:19" ht="20.100000000000001" customHeight="1">
      <c r="A22" s="107">
        <f t="shared" si="0"/>
        <v>18</v>
      </c>
      <c r="B22" s="125"/>
      <c r="C22" s="125"/>
      <c r="D22" s="125"/>
      <c r="E22" s="126"/>
      <c r="F22" s="226"/>
      <c r="G22" s="126"/>
      <c r="H22" s="227"/>
      <c r="I22" s="126"/>
      <c r="J22" s="126"/>
      <c r="K22" s="125"/>
      <c r="L22" s="228"/>
      <c r="M22" s="320"/>
      <c r="N22" s="229">
        <f>COUNTIF($E$5:E220,$E22)-COUNTIFS($E$5:$E220,$E22,$I$5:$I220,"제한대상 학술지로 지원 불가")</f>
        <v>0</v>
      </c>
      <c r="O22" s="324">
        <f>SUMIF($E$5:$E$204,$E22,$M$5:$M324)-SUMIFS($M$5:$M220,$E$5:$E220,$E22,$I$5:$I220,"제한대상 학술지로 지원 불가")</f>
        <v>0</v>
      </c>
      <c r="P22" s="327">
        <f>IF(COUNTIFS($E$5:$E$1998,$E22,$L$5:$L$1998,"O")&gt;=1,IF(SUMIF($E$5:$E$1998,$E22,$M$5:$M2015)&lt;5000000,7000000-SUMIF($E$5:$E$1998,$E22,$M$5:$M2015),7000000-SUMIF($E$5:$E$1998,$E22,$M$5:$M2015)),IF(SUMIF($E$5:$E$1998,$E22,$M$5:$M2015)&lt;5000000,5000000-SUMIF($E$5:$E$1998,$E22,$M$5:$M2015),5000000-SUMIF($E$5:$E$1998,$E22,$M$5:$M2015)))</f>
        <v>5000000</v>
      </c>
      <c r="Q22" s="114"/>
      <c r="R22" s="114"/>
      <c r="S22" s="122"/>
    </row>
    <row r="23" spans="1:19" ht="20.100000000000001" customHeight="1">
      <c r="A23" s="107">
        <f t="shared" si="0"/>
        <v>19</v>
      </c>
      <c r="B23" s="125"/>
      <c r="C23" s="125"/>
      <c r="D23" s="125"/>
      <c r="E23" s="126"/>
      <c r="F23" s="226"/>
      <c r="G23" s="126"/>
      <c r="H23" s="227"/>
      <c r="I23" s="126"/>
      <c r="J23" s="126"/>
      <c r="K23" s="125"/>
      <c r="L23" s="228"/>
      <c r="M23" s="320"/>
      <c r="N23" s="229">
        <f>COUNTIF($E$5:E221,$E23)-COUNTIFS($E$5:$E221,$E23,$I$5:$I221,"제한대상 학술지로 지원 불가")</f>
        <v>0</v>
      </c>
      <c r="O23" s="324">
        <f>SUMIF($E$5:$E$204,$E23,$M$5:$M325)-SUMIFS($M$5:$M221,$E$5:$E221,$E23,$I$5:$I221,"제한대상 학술지로 지원 불가")</f>
        <v>0</v>
      </c>
      <c r="P23" s="327">
        <f>IF(COUNTIFS($E$5:$E$1998,$E23,$L$5:$L$1998,"O")&gt;=1,IF(SUMIF($E$5:$E$1998,$E23,$M$5:$M2016)&lt;5000000,7000000-SUMIF($E$5:$E$1998,$E23,$M$5:$M2016),7000000-SUMIF($E$5:$E$1998,$E23,$M$5:$M2016)),IF(SUMIF($E$5:$E$1998,$E23,$M$5:$M2016)&lt;5000000,5000000-SUMIF($E$5:$E$1998,$E23,$M$5:$M2016),5000000-SUMIF($E$5:$E$1998,$E23,$M$5:$M2016)))</f>
        <v>5000000</v>
      </c>
      <c r="Q23" s="114"/>
      <c r="R23" s="114"/>
      <c r="S23" s="122"/>
    </row>
    <row r="24" spans="1:19" ht="20.100000000000001" customHeight="1">
      <c r="A24" s="107">
        <f t="shared" si="0"/>
        <v>20</v>
      </c>
      <c r="B24" s="125"/>
      <c r="C24" s="125"/>
      <c r="D24" s="125"/>
      <c r="E24" s="126"/>
      <c r="F24" s="226"/>
      <c r="G24" s="126"/>
      <c r="H24" s="227"/>
      <c r="I24" s="126"/>
      <c r="J24" s="126"/>
      <c r="K24" s="125"/>
      <c r="L24" s="228"/>
      <c r="M24" s="320"/>
      <c r="N24" s="229">
        <f>COUNTIF($E$5:E222,$E24)-COUNTIFS($E$5:$E222,$E24,$I$5:$I222,"제한대상 학술지로 지원 불가")</f>
        <v>0</v>
      </c>
      <c r="O24" s="324">
        <f>SUMIF($E$5:$E$204,$E24,$M$5:$M326)-SUMIFS($M$5:$M222,$E$5:$E222,$E24,$I$5:$I222,"제한대상 학술지로 지원 불가")</f>
        <v>0</v>
      </c>
      <c r="P24" s="327">
        <f>IF(COUNTIFS($E$5:$E$1998,$E24,$L$5:$L$1998,"O")&gt;=1,IF(SUMIF($E$5:$E$1998,$E24,$M$5:$M2017)&lt;5000000,7000000-SUMIF($E$5:$E$1998,$E24,$M$5:$M2017),7000000-SUMIF($E$5:$E$1998,$E24,$M$5:$M2017)),IF(SUMIF($E$5:$E$1998,$E24,$M$5:$M2017)&lt;5000000,5000000-SUMIF($E$5:$E$1998,$E24,$M$5:$M2017),5000000-SUMIF($E$5:$E$1998,$E24,$M$5:$M2017)))</f>
        <v>5000000</v>
      </c>
      <c r="Q24" s="114"/>
      <c r="R24" s="114"/>
      <c r="S24" s="122"/>
    </row>
    <row r="25" spans="1:19" ht="20.100000000000001" customHeight="1">
      <c r="A25" s="107">
        <f t="shared" si="0"/>
        <v>21</v>
      </c>
      <c r="B25" s="125"/>
      <c r="C25" s="125"/>
      <c r="D25" s="125"/>
      <c r="E25" s="126"/>
      <c r="F25" s="226"/>
      <c r="G25" s="126"/>
      <c r="H25" s="227"/>
      <c r="I25" s="126"/>
      <c r="J25" s="126"/>
      <c r="K25" s="125"/>
      <c r="L25" s="228"/>
      <c r="M25" s="320"/>
      <c r="N25" s="229">
        <f>COUNTIF($E$5:E223,$E25)-COUNTIFS($E$5:$E223,$E25,$I$5:$I223,"제한대상 학술지로 지원 불가")</f>
        <v>0</v>
      </c>
      <c r="O25" s="324">
        <f>SUMIF($E$5:$E$204,$E25,$M$5:$M327)-SUMIFS($M$5:$M223,$E$5:$E223,$E25,$I$5:$I223,"제한대상 학술지로 지원 불가")</f>
        <v>0</v>
      </c>
      <c r="P25" s="327">
        <f>IF(COUNTIFS($E$5:$E$1998,$E25,$L$5:$L$1998,"O")&gt;=1,IF(SUMIF($E$5:$E$1998,$E25,$M$5:$M2018)&lt;5000000,7000000-SUMIF($E$5:$E$1998,$E25,$M$5:$M2018),7000000-SUMIF($E$5:$E$1998,$E25,$M$5:$M2018)),IF(SUMIF($E$5:$E$1998,$E25,$M$5:$M2018)&lt;5000000,5000000-SUMIF($E$5:$E$1998,$E25,$M$5:$M2018),5000000-SUMIF($E$5:$E$1998,$E25,$M$5:$M2018)))</f>
        <v>5000000</v>
      </c>
      <c r="Q25" s="114"/>
      <c r="R25" s="114"/>
      <c r="S25" s="122"/>
    </row>
    <row r="26" spans="1:19" ht="20.100000000000001" customHeight="1">
      <c r="A26" s="107">
        <f t="shared" si="0"/>
        <v>22</v>
      </c>
      <c r="B26" s="125"/>
      <c r="C26" s="125"/>
      <c r="D26" s="125"/>
      <c r="E26" s="126"/>
      <c r="F26" s="226"/>
      <c r="G26" s="126"/>
      <c r="H26" s="227"/>
      <c r="I26" s="126"/>
      <c r="J26" s="126"/>
      <c r="K26" s="125"/>
      <c r="L26" s="228"/>
      <c r="M26" s="320"/>
      <c r="N26" s="229">
        <f>COUNTIF($E$5:E224,$E26)-COUNTIFS($E$5:$E224,$E26,$I$5:$I224,"제한대상 학술지로 지원 불가")</f>
        <v>0</v>
      </c>
      <c r="O26" s="324">
        <f>SUMIF($E$5:$E$204,$E26,$M$5:$M328)-SUMIFS($M$5:$M224,$E$5:$E224,$E26,$I$5:$I224,"제한대상 학술지로 지원 불가")</f>
        <v>0</v>
      </c>
      <c r="P26" s="327">
        <f>IF(COUNTIFS($E$5:$E$1998,$E26,$L$5:$L$1998,"O")&gt;=1,IF(SUMIF($E$5:$E$1998,$E26,$M$5:$M2019)&lt;5000000,7000000-SUMIF($E$5:$E$1998,$E26,$M$5:$M2019),7000000-SUMIF($E$5:$E$1998,$E26,$M$5:$M2019)),IF(SUMIF($E$5:$E$1998,$E26,$M$5:$M2019)&lt;5000000,5000000-SUMIF($E$5:$E$1998,$E26,$M$5:$M2019),5000000-SUMIF($E$5:$E$1998,$E26,$M$5:$M2019)))</f>
        <v>5000000</v>
      </c>
      <c r="Q26" s="114"/>
      <c r="R26" s="114"/>
      <c r="S26" s="122"/>
    </row>
    <row r="27" spans="1:19" ht="20.100000000000001" customHeight="1">
      <c r="A27" s="107">
        <f t="shared" si="0"/>
        <v>23</v>
      </c>
      <c r="B27" s="125"/>
      <c r="C27" s="125"/>
      <c r="D27" s="125"/>
      <c r="E27" s="126"/>
      <c r="F27" s="226"/>
      <c r="G27" s="126"/>
      <c r="H27" s="227"/>
      <c r="I27" s="126"/>
      <c r="J27" s="126"/>
      <c r="K27" s="125"/>
      <c r="L27" s="228"/>
      <c r="M27" s="320"/>
      <c r="N27" s="229">
        <f>COUNTIF($E$5:E225,$E27)-COUNTIFS($E$5:$E225,$E27,$I$5:$I225,"제한대상 학술지로 지원 불가")</f>
        <v>0</v>
      </c>
      <c r="O27" s="324">
        <f>SUMIF($E$5:$E$204,$E27,$M$5:$M329)-SUMIFS($M$5:$M225,$E$5:$E225,$E27,$I$5:$I225,"제한대상 학술지로 지원 불가")</f>
        <v>0</v>
      </c>
      <c r="P27" s="327">
        <f>IF(COUNTIFS($E$5:$E$1998,$E27,$L$5:$L$1998,"O")&gt;=1,IF(SUMIF($E$5:$E$1998,$E27,$M$5:$M2020)&lt;5000000,7000000-SUMIF($E$5:$E$1998,$E27,$M$5:$M2020),7000000-SUMIF($E$5:$E$1998,$E27,$M$5:$M2020)),IF(SUMIF($E$5:$E$1998,$E27,$M$5:$M2020)&lt;5000000,5000000-SUMIF($E$5:$E$1998,$E27,$M$5:$M2020),5000000-SUMIF($E$5:$E$1998,$E27,$M$5:$M2020)))</f>
        <v>5000000</v>
      </c>
      <c r="Q27" s="114"/>
      <c r="R27" s="114"/>
      <c r="S27" s="122"/>
    </row>
    <row r="28" spans="1:19" ht="20.100000000000001" customHeight="1">
      <c r="A28" s="107">
        <f t="shared" si="0"/>
        <v>24</v>
      </c>
      <c r="B28" s="125"/>
      <c r="C28" s="125"/>
      <c r="D28" s="125"/>
      <c r="E28" s="126"/>
      <c r="F28" s="226"/>
      <c r="G28" s="126"/>
      <c r="H28" s="227"/>
      <c r="I28" s="126"/>
      <c r="J28" s="126"/>
      <c r="K28" s="125"/>
      <c r="L28" s="228"/>
      <c r="M28" s="320"/>
      <c r="N28" s="229">
        <f>COUNTIF($E$5:E226,$E28)-COUNTIFS($E$5:$E226,$E28,$I$5:$I226,"제한대상 학술지로 지원 불가")</f>
        <v>0</v>
      </c>
      <c r="O28" s="324">
        <f>SUMIF($E$5:$E$204,$E28,$M$5:$M330)-SUMIFS($M$5:$M226,$E$5:$E226,$E28,$I$5:$I226,"제한대상 학술지로 지원 불가")</f>
        <v>0</v>
      </c>
      <c r="P28" s="327">
        <f>IF(COUNTIFS($E$5:$E$1998,$E28,$L$5:$L$1998,"O")&gt;=1,IF(SUMIF($E$5:$E$1998,$E28,$M$5:$M2021)&lt;5000000,7000000-SUMIF($E$5:$E$1998,$E28,$M$5:$M2021),7000000-SUMIF($E$5:$E$1998,$E28,$M$5:$M2021)),IF(SUMIF($E$5:$E$1998,$E28,$M$5:$M2021)&lt;5000000,5000000-SUMIF($E$5:$E$1998,$E28,$M$5:$M2021),5000000-SUMIF($E$5:$E$1998,$E28,$M$5:$M2021)))</f>
        <v>5000000</v>
      </c>
      <c r="Q28" s="114"/>
      <c r="R28" s="114"/>
      <c r="S28" s="122"/>
    </row>
    <row r="29" spans="1:19" ht="20.100000000000001" customHeight="1">
      <c r="A29" s="107">
        <f t="shared" si="0"/>
        <v>25</v>
      </c>
      <c r="B29" s="125"/>
      <c r="C29" s="125"/>
      <c r="D29" s="125"/>
      <c r="E29" s="126"/>
      <c r="F29" s="226"/>
      <c r="G29" s="126"/>
      <c r="H29" s="227"/>
      <c r="I29" s="126"/>
      <c r="J29" s="126"/>
      <c r="K29" s="125"/>
      <c r="L29" s="228"/>
      <c r="M29" s="320"/>
      <c r="N29" s="229">
        <f>COUNTIF($E$5:E227,$E29)-COUNTIFS($E$5:$E227,$E29,$I$5:$I227,"제한대상 학술지로 지원 불가")</f>
        <v>0</v>
      </c>
      <c r="O29" s="324">
        <f>SUMIF($E$5:$E$204,$E29,$M$5:$M331)-SUMIFS($M$5:$M227,$E$5:$E227,$E29,$I$5:$I227,"제한대상 학술지로 지원 불가")</f>
        <v>0</v>
      </c>
      <c r="P29" s="327">
        <f>IF(COUNTIFS($E$5:$E$1998,$E29,$L$5:$L$1998,"O")&gt;=1,IF(SUMIF($E$5:$E$1998,$E29,$M$5:$M2022)&lt;5000000,7000000-SUMIF($E$5:$E$1998,$E29,$M$5:$M2022),7000000-SUMIF($E$5:$E$1998,$E29,$M$5:$M2022)),IF(SUMIF($E$5:$E$1998,$E29,$M$5:$M2022)&lt;5000000,5000000-SUMIF($E$5:$E$1998,$E29,$M$5:$M2022),5000000-SUMIF($E$5:$E$1998,$E29,$M$5:$M2022)))</f>
        <v>5000000</v>
      </c>
      <c r="Q29" s="114"/>
      <c r="R29" s="114"/>
      <c r="S29" s="122"/>
    </row>
    <row r="30" spans="1:19" ht="20.100000000000001" customHeight="1">
      <c r="A30" s="107">
        <f t="shared" si="0"/>
        <v>26</v>
      </c>
      <c r="B30" s="125"/>
      <c r="C30" s="125"/>
      <c r="D30" s="125"/>
      <c r="E30" s="126"/>
      <c r="F30" s="226"/>
      <c r="G30" s="126"/>
      <c r="H30" s="227"/>
      <c r="I30" s="126"/>
      <c r="J30" s="126"/>
      <c r="K30" s="125"/>
      <c r="L30" s="228"/>
      <c r="M30" s="320"/>
      <c r="N30" s="229">
        <f>COUNTIF($E$5:E228,$E30)-COUNTIFS($E$5:$E228,$E30,$I$5:$I228,"제한대상 학술지로 지원 불가")</f>
        <v>0</v>
      </c>
      <c r="O30" s="324">
        <f>SUMIF($E$5:$E$204,$E30,$M$5:$M332)-SUMIFS($M$5:$M228,$E$5:$E228,$E30,$I$5:$I228,"제한대상 학술지로 지원 불가")</f>
        <v>0</v>
      </c>
      <c r="P30" s="327">
        <f>IF(COUNTIFS($E$5:$E$1998,$E30,$L$5:$L$1998,"O")&gt;=1,IF(SUMIF($E$5:$E$1998,$E30,$M$5:$M2023)&lt;5000000,7000000-SUMIF($E$5:$E$1998,$E30,$M$5:$M2023),7000000-SUMIF($E$5:$E$1998,$E30,$M$5:$M2023)),IF(SUMIF($E$5:$E$1998,$E30,$M$5:$M2023)&lt;5000000,5000000-SUMIF($E$5:$E$1998,$E30,$M$5:$M2023),5000000-SUMIF($E$5:$E$1998,$E30,$M$5:$M2023)))</f>
        <v>5000000</v>
      </c>
      <c r="Q30" s="114"/>
      <c r="R30" s="114"/>
      <c r="S30" s="122"/>
    </row>
    <row r="31" spans="1:19" ht="20.100000000000001" customHeight="1">
      <c r="A31" s="107">
        <f t="shared" si="0"/>
        <v>27</v>
      </c>
      <c r="B31" s="125"/>
      <c r="C31" s="125"/>
      <c r="D31" s="125"/>
      <c r="E31" s="126"/>
      <c r="F31" s="226"/>
      <c r="G31" s="126"/>
      <c r="H31" s="227"/>
      <c r="I31" s="126"/>
      <c r="J31" s="126"/>
      <c r="K31" s="125"/>
      <c r="L31" s="228"/>
      <c r="M31" s="320"/>
      <c r="N31" s="229">
        <f>COUNTIF($E$5:E229,$E31)-COUNTIFS($E$5:$E229,$E31,$I$5:$I229,"제한대상 학술지로 지원 불가")</f>
        <v>0</v>
      </c>
      <c r="O31" s="324">
        <f>SUMIF($E$5:$E$204,$E31,$M$5:$M333)-SUMIFS($M$5:$M229,$E$5:$E229,$E31,$I$5:$I229,"제한대상 학술지로 지원 불가")</f>
        <v>0</v>
      </c>
      <c r="P31" s="327">
        <f>IF(COUNTIFS($E$5:$E$1998,$E31,$L$5:$L$1998,"O")&gt;=1,IF(SUMIF($E$5:$E$1998,$E31,$M$5:$M2024)&lt;5000000,7000000-SUMIF($E$5:$E$1998,$E31,$M$5:$M2024),7000000-SUMIF($E$5:$E$1998,$E31,$M$5:$M2024)),IF(SUMIF($E$5:$E$1998,$E31,$M$5:$M2024)&lt;5000000,5000000-SUMIF($E$5:$E$1998,$E31,$M$5:$M2024),5000000-SUMIF($E$5:$E$1998,$E31,$M$5:$M2024)))</f>
        <v>5000000</v>
      </c>
      <c r="Q31" s="114"/>
      <c r="R31" s="114"/>
      <c r="S31" s="122"/>
    </row>
    <row r="32" spans="1:19" ht="20.100000000000001" customHeight="1">
      <c r="A32" s="107">
        <f t="shared" si="0"/>
        <v>28</v>
      </c>
      <c r="B32" s="125"/>
      <c r="C32" s="125"/>
      <c r="D32" s="125"/>
      <c r="E32" s="126"/>
      <c r="F32" s="226"/>
      <c r="G32" s="126"/>
      <c r="H32" s="227"/>
      <c r="I32" s="126"/>
      <c r="J32" s="126"/>
      <c r="K32" s="125"/>
      <c r="L32" s="228"/>
      <c r="M32" s="320"/>
      <c r="N32" s="229">
        <f>COUNTIF($E$5:E230,$E32)-COUNTIFS($E$5:$E230,$E32,$I$5:$I230,"제한대상 학술지로 지원 불가")</f>
        <v>0</v>
      </c>
      <c r="O32" s="324">
        <f>SUMIF($E$5:$E$204,$E32,$M$5:$M334)-SUMIFS($M$5:$M230,$E$5:$E230,$E32,$I$5:$I230,"제한대상 학술지로 지원 불가")</f>
        <v>0</v>
      </c>
      <c r="P32" s="327">
        <f>IF(COUNTIFS($E$5:$E$1998,$E32,$L$5:$L$1998,"O")&gt;=1,IF(SUMIF($E$5:$E$1998,$E32,$M$5:$M2025)&lt;5000000,7000000-SUMIF($E$5:$E$1998,$E32,$M$5:$M2025),7000000-SUMIF($E$5:$E$1998,$E32,$M$5:$M2025)),IF(SUMIF($E$5:$E$1998,$E32,$M$5:$M2025)&lt;5000000,5000000-SUMIF($E$5:$E$1998,$E32,$M$5:$M2025),5000000-SUMIF($E$5:$E$1998,$E32,$M$5:$M2025)))</f>
        <v>5000000</v>
      </c>
      <c r="Q32" s="114"/>
      <c r="R32" s="114"/>
      <c r="S32" s="122"/>
    </row>
    <row r="33" spans="1:19" ht="20.100000000000001" customHeight="1">
      <c r="A33" s="107">
        <f t="shared" si="0"/>
        <v>29</v>
      </c>
      <c r="B33" s="125"/>
      <c r="C33" s="125"/>
      <c r="D33" s="125"/>
      <c r="E33" s="126"/>
      <c r="F33" s="226"/>
      <c r="G33" s="126"/>
      <c r="H33" s="227"/>
      <c r="I33" s="126"/>
      <c r="J33" s="126"/>
      <c r="K33" s="125"/>
      <c r="L33" s="228"/>
      <c r="M33" s="320"/>
      <c r="N33" s="229">
        <f>COUNTIF($E$5:E231,$E33)-COUNTIFS($E$5:$E231,$E33,$I$5:$I231,"제한대상 학술지로 지원 불가")</f>
        <v>0</v>
      </c>
      <c r="O33" s="324">
        <f>SUMIF($E$5:$E$204,$E33,$M$5:$M335)-SUMIFS($M$5:$M231,$E$5:$E231,$E33,$I$5:$I231,"제한대상 학술지로 지원 불가")</f>
        <v>0</v>
      </c>
      <c r="P33" s="327">
        <f>IF(COUNTIFS($E$5:$E$1998,$E33,$L$5:$L$1998,"O")&gt;=1,IF(SUMIF($E$5:$E$1998,$E33,$M$5:$M2026)&lt;5000000,7000000-SUMIF($E$5:$E$1998,$E33,$M$5:$M2026),7000000-SUMIF($E$5:$E$1998,$E33,$M$5:$M2026)),IF(SUMIF($E$5:$E$1998,$E33,$M$5:$M2026)&lt;5000000,5000000-SUMIF($E$5:$E$1998,$E33,$M$5:$M2026),5000000-SUMIF($E$5:$E$1998,$E33,$M$5:$M2026)))</f>
        <v>5000000</v>
      </c>
      <c r="Q33" s="114"/>
      <c r="R33" s="114"/>
      <c r="S33" s="122"/>
    </row>
    <row r="34" spans="1:19" ht="20.100000000000001" customHeight="1">
      <c r="A34" s="107">
        <f t="shared" si="0"/>
        <v>30</v>
      </c>
      <c r="B34" s="125"/>
      <c r="C34" s="125"/>
      <c r="D34" s="125"/>
      <c r="E34" s="126"/>
      <c r="F34" s="226"/>
      <c r="G34" s="126"/>
      <c r="H34" s="227"/>
      <c r="I34" s="126"/>
      <c r="J34" s="126"/>
      <c r="K34" s="125"/>
      <c r="L34" s="228"/>
      <c r="M34" s="320"/>
      <c r="N34" s="229">
        <f>COUNTIF($E$5:E232,$E34)-COUNTIFS($E$5:$E232,$E34,$I$5:$I232,"제한대상 학술지로 지원 불가")</f>
        <v>0</v>
      </c>
      <c r="O34" s="324">
        <f>SUMIF($E$5:$E$204,$E34,$M$5:$M336)-SUMIFS($M$5:$M232,$E$5:$E232,$E34,$I$5:$I232,"제한대상 학술지로 지원 불가")</f>
        <v>0</v>
      </c>
      <c r="P34" s="327">
        <f>IF(COUNTIFS($E$5:$E$1998,$E34,$L$5:$L$1998,"O")&gt;=1,IF(SUMIF($E$5:$E$1998,$E34,$M$5:$M2027)&lt;5000000,7000000-SUMIF($E$5:$E$1998,$E34,$M$5:$M2027),7000000-SUMIF($E$5:$E$1998,$E34,$M$5:$M2027)),IF(SUMIF($E$5:$E$1998,$E34,$M$5:$M2027)&lt;5000000,5000000-SUMIF($E$5:$E$1998,$E34,$M$5:$M2027),5000000-SUMIF($E$5:$E$1998,$E34,$M$5:$M2027)))</f>
        <v>5000000</v>
      </c>
      <c r="Q34" s="114"/>
      <c r="R34" s="114"/>
      <c r="S34" s="122"/>
    </row>
    <row r="35" spans="1:19" ht="20.100000000000001" customHeight="1">
      <c r="A35" s="107">
        <f t="shared" si="0"/>
        <v>31</v>
      </c>
      <c r="B35" s="125"/>
      <c r="C35" s="125"/>
      <c r="D35" s="125"/>
      <c r="E35" s="126"/>
      <c r="F35" s="226"/>
      <c r="G35" s="126"/>
      <c r="H35" s="227"/>
      <c r="I35" s="126"/>
      <c r="J35" s="126"/>
      <c r="K35" s="125"/>
      <c r="L35" s="228"/>
      <c r="M35" s="320"/>
      <c r="N35" s="229">
        <f>COUNTIF($E$5:E233,$E35)-COUNTIFS($E$5:$E233,$E35,$I$5:$I233,"제한대상 학술지로 지원 불가")</f>
        <v>0</v>
      </c>
      <c r="O35" s="324">
        <f>SUMIF($E$5:$E$204,$E35,$M$5:$M337)-SUMIFS($M$5:$M233,$E$5:$E233,$E35,$I$5:$I233,"제한대상 학술지로 지원 불가")</f>
        <v>0</v>
      </c>
      <c r="P35" s="327">
        <f>IF(COUNTIFS($E$5:$E$1998,$E35,$L$5:$L$1998,"O")&gt;=1,IF(SUMIF($E$5:$E$1998,$E35,$M$5:$M2028)&lt;5000000,7000000-SUMIF($E$5:$E$1998,$E35,$M$5:$M2028),7000000-SUMIF($E$5:$E$1998,$E35,$M$5:$M2028)),IF(SUMIF($E$5:$E$1998,$E35,$M$5:$M2028)&lt;5000000,5000000-SUMIF($E$5:$E$1998,$E35,$M$5:$M2028),5000000-SUMIF($E$5:$E$1998,$E35,$M$5:$M2028)))</f>
        <v>5000000</v>
      </c>
      <c r="Q35" s="114"/>
      <c r="R35" s="114"/>
      <c r="S35" s="122"/>
    </row>
    <row r="36" spans="1:19" ht="20.100000000000001" customHeight="1">
      <c r="A36" s="107">
        <f t="shared" si="0"/>
        <v>32</v>
      </c>
      <c r="B36" s="125"/>
      <c r="C36" s="125"/>
      <c r="D36" s="125"/>
      <c r="E36" s="126"/>
      <c r="F36" s="226"/>
      <c r="G36" s="126"/>
      <c r="H36" s="227"/>
      <c r="I36" s="126"/>
      <c r="J36" s="126"/>
      <c r="K36" s="125"/>
      <c r="L36" s="228"/>
      <c r="M36" s="320"/>
      <c r="N36" s="229">
        <f>COUNTIF($E$5:E234,$E36)-COUNTIFS($E$5:$E234,$E36,$I$5:$I234,"제한대상 학술지로 지원 불가")</f>
        <v>0</v>
      </c>
      <c r="O36" s="324">
        <f>SUMIF($E$5:$E$204,$E36,$M$5:$M338)-SUMIFS($M$5:$M234,$E$5:$E234,$E36,$I$5:$I234,"제한대상 학술지로 지원 불가")</f>
        <v>0</v>
      </c>
      <c r="P36" s="327">
        <f>IF(COUNTIFS($E$5:$E$1998,$E36,$L$5:$L$1998,"O")&gt;=1,IF(SUMIF($E$5:$E$1998,$E36,$M$5:$M2029)&lt;5000000,7000000-SUMIF($E$5:$E$1998,$E36,$M$5:$M2029),7000000-SUMIF($E$5:$E$1998,$E36,$M$5:$M2029)),IF(SUMIF($E$5:$E$1998,$E36,$M$5:$M2029)&lt;5000000,5000000-SUMIF($E$5:$E$1998,$E36,$M$5:$M2029),5000000-SUMIF($E$5:$E$1998,$E36,$M$5:$M2029)))</f>
        <v>5000000</v>
      </c>
      <c r="Q36" s="114"/>
      <c r="R36" s="114"/>
      <c r="S36" s="122"/>
    </row>
    <row r="37" spans="1:19" ht="20.100000000000001" customHeight="1">
      <c r="A37" s="107">
        <f t="shared" si="0"/>
        <v>33</v>
      </c>
      <c r="B37" s="125"/>
      <c r="C37" s="125"/>
      <c r="D37" s="125"/>
      <c r="E37" s="126"/>
      <c r="F37" s="226"/>
      <c r="G37" s="126"/>
      <c r="H37" s="227"/>
      <c r="I37" s="126"/>
      <c r="J37" s="126"/>
      <c r="K37" s="125"/>
      <c r="L37" s="228"/>
      <c r="M37" s="320"/>
      <c r="N37" s="229">
        <f>COUNTIF($E$5:E235,$E37)-COUNTIFS($E$5:$E235,$E37,$I$5:$I235,"제한대상 학술지로 지원 불가")</f>
        <v>0</v>
      </c>
      <c r="O37" s="324">
        <f>SUMIF($E$5:$E$204,$E37,$M$5:$M339)-SUMIFS($M$5:$M235,$E$5:$E235,$E37,$I$5:$I235,"제한대상 학술지로 지원 불가")</f>
        <v>0</v>
      </c>
      <c r="P37" s="327">
        <f>IF(COUNTIFS($E$5:$E$1998,$E37,$L$5:$L$1998,"O")&gt;=1,IF(SUMIF($E$5:$E$1998,$E37,$M$5:$M2030)&lt;5000000,7000000-SUMIF($E$5:$E$1998,$E37,$M$5:$M2030),7000000-SUMIF($E$5:$E$1998,$E37,$M$5:$M2030)),IF(SUMIF($E$5:$E$1998,$E37,$M$5:$M2030)&lt;5000000,5000000-SUMIF($E$5:$E$1998,$E37,$M$5:$M2030),5000000-SUMIF($E$5:$E$1998,$E37,$M$5:$M2030)))</f>
        <v>5000000</v>
      </c>
      <c r="Q37" s="114"/>
      <c r="R37" s="114"/>
      <c r="S37" s="122"/>
    </row>
    <row r="38" spans="1:19" ht="20.100000000000001" customHeight="1">
      <c r="A38" s="107">
        <f t="shared" si="0"/>
        <v>34</v>
      </c>
      <c r="B38" s="125"/>
      <c r="C38" s="125"/>
      <c r="D38" s="125"/>
      <c r="E38" s="126"/>
      <c r="F38" s="226"/>
      <c r="G38" s="126"/>
      <c r="H38" s="227"/>
      <c r="I38" s="126"/>
      <c r="J38" s="126"/>
      <c r="K38" s="125"/>
      <c r="L38" s="228"/>
      <c r="M38" s="320"/>
      <c r="N38" s="229">
        <f>COUNTIF($E$5:E236,$E38)-COUNTIFS($E$5:$E236,$E38,$I$5:$I236,"제한대상 학술지로 지원 불가")</f>
        <v>0</v>
      </c>
      <c r="O38" s="324">
        <f>SUMIF($E$5:$E$204,$E38,$M$5:$M340)-SUMIFS($M$5:$M236,$E$5:$E236,$E38,$I$5:$I236,"제한대상 학술지로 지원 불가")</f>
        <v>0</v>
      </c>
      <c r="P38" s="327">
        <f>IF(COUNTIFS($E$5:$E$1998,$E38,$L$5:$L$1998,"O")&gt;=1,IF(SUMIF($E$5:$E$1998,$E38,$M$5:$M2031)&lt;5000000,7000000-SUMIF($E$5:$E$1998,$E38,$M$5:$M2031),7000000-SUMIF($E$5:$E$1998,$E38,$M$5:$M2031)),IF(SUMIF($E$5:$E$1998,$E38,$M$5:$M2031)&lt;5000000,5000000-SUMIF($E$5:$E$1998,$E38,$M$5:$M2031),5000000-SUMIF($E$5:$E$1998,$E38,$M$5:$M2031)))</f>
        <v>5000000</v>
      </c>
      <c r="Q38" s="114"/>
      <c r="R38" s="114"/>
      <c r="S38" s="122"/>
    </row>
    <row r="39" spans="1:19" ht="20.100000000000001" customHeight="1">
      <c r="A39" s="107">
        <f t="shared" si="0"/>
        <v>35</v>
      </c>
      <c r="B39" s="125"/>
      <c r="C39" s="125"/>
      <c r="D39" s="125"/>
      <c r="E39" s="126"/>
      <c r="F39" s="226"/>
      <c r="G39" s="126"/>
      <c r="H39" s="227"/>
      <c r="I39" s="126"/>
      <c r="J39" s="126"/>
      <c r="K39" s="125"/>
      <c r="L39" s="228"/>
      <c r="M39" s="320"/>
      <c r="N39" s="229">
        <f>COUNTIF($E$5:E237,$E39)-COUNTIFS($E$5:$E237,$E39,$I$5:$I237,"제한대상 학술지로 지원 불가")</f>
        <v>0</v>
      </c>
      <c r="O39" s="324">
        <f>SUMIF($E$5:$E$204,$E39,$M$5:$M341)-SUMIFS($M$5:$M237,$E$5:$E237,$E39,$I$5:$I237,"제한대상 학술지로 지원 불가")</f>
        <v>0</v>
      </c>
      <c r="P39" s="327">
        <f>IF(COUNTIFS($E$5:$E$1998,$E39,$L$5:$L$1998,"O")&gt;=1,IF(SUMIF($E$5:$E$1998,$E39,$M$5:$M2032)&lt;5000000,7000000-SUMIF($E$5:$E$1998,$E39,$M$5:$M2032),7000000-SUMIF($E$5:$E$1998,$E39,$M$5:$M2032)),IF(SUMIF($E$5:$E$1998,$E39,$M$5:$M2032)&lt;5000000,5000000-SUMIF($E$5:$E$1998,$E39,$M$5:$M2032),5000000-SUMIF($E$5:$E$1998,$E39,$M$5:$M2032)))</f>
        <v>5000000</v>
      </c>
      <c r="Q39" s="114"/>
      <c r="R39" s="114"/>
      <c r="S39" s="122"/>
    </row>
    <row r="40" spans="1:19" ht="20.100000000000001" customHeight="1">
      <c r="A40" s="107">
        <f t="shared" si="0"/>
        <v>36</v>
      </c>
      <c r="B40" s="125"/>
      <c r="C40" s="125"/>
      <c r="D40" s="125"/>
      <c r="E40" s="126"/>
      <c r="F40" s="226"/>
      <c r="G40" s="126"/>
      <c r="H40" s="227"/>
      <c r="I40" s="126"/>
      <c r="J40" s="126"/>
      <c r="K40" s="125"/>
      <c r="L40" s="228"/>
      <c r="M40" s="320"/>
      <c r="N40" s="229">
        <f>COUNTIF($E$5:E238,$E40)-COUNTIFS($E$5:$E238,$E40,$I$5:$I238,"제한대상 학술지로 지원 불가")</f>
        <v>0</v>
      </c>
      <c r="O40" s="324">
        <f>SUMIF($E$5:$E$204,$E40,$M$5:$M342)-SUMIFS($M$5:$M238,$E$5:$E238,$E40,$I$5:$I238,"제한대상 학술지로 지원 불가")</f>
        <v>0</v>
      </c>
      <c r="P40" s="327">
        <f>IF(COUNTIFS($E$5:$E$1998,$E40,$L$5:$L$1998,"O")&gt;=1,IF(SUMIF($E$5:$E$1998,$E40,$M$5:$M2033)&lt;5000000,7000000-SUMIF($E$5:$E$1998,$E40,$M$5:$M2033),7000000-SUMIF($E$5:$E$1998,$E40,$M$5:$M2033)),IF(SUMIF($E$5:$E$1998,$E40,$M$5:$M2033)&lt;5000000,5000000-SUMIF($E$5:$E$1998,$E40,$M$5:$M2033),5000000-SUMIF($E$5:$E$1998,$E40,$M$5:$M2033)))</f>
        <v>5000000</v>
      </c>
      <c r="Q40" s="114"/>
      <c r="R40" s="114"/>
      <c r="S40" s="122"/>
    </row>
    <row r="41" spans="1:19" ht="20.100000000000001" customHeight="1">
      <c r="A41" s="107">
        <f t="shared" si="0"/>
        <v>37</v>
      </c>
      <c r="B41" s="125"/>
      <c r="C41" s="125"/>
      <c r="D41" s="125"/>
      <c r="E41" s="126"/>
      <c r="F41" s="226"/>
      <c r="G41" s="126"/>
      <c r="H41" s="227"/>
      <c r="I41" s="126"/>
      <c r="J41" s="126"/>
      <c r="K41" s="125"/>
      <c r="L41" s="228"/>
      <c r="M41" s="320"/>
      <c r="N41" s="229">
        <f>COUNTIF($E$5:E239,$E41)-COUNTIFS($E$5:$E239,$E41,$I$5:$I239,"제한대상 학술지로 지원 불가")</f>
        <v>0</v>
      </c>
      <c r="O41" s="324">
        <f>SUMIF($E$5:$E$204,$E41,$M$5:$M343)-SUMIFS($M$5:$M239,$E$5:$E239,$E41,$I$5:$I239,"제한대상 학술지로 지원 불가")</f>
        <v>0</v>
      </c>
      <c r="P41" s="327">
        <f>IF(COUNTIFS($E$5:$E$1998,$E41,$L$5:$L$1998,"O")&gt;=1,IF(SUMIF($E$5:$E$1998,$E41,$M$5:$M2034)&lt;5000000,7000000-SUMIF($E$5:$E$1998,$E41,$M$5:$M2034),7000000-SUMIF($E$5:$E$1998,$E41,$M$5:$M2034)),IF(SUMIF($E$5:$E$1998,$E41,$M$5:$M2034)&lt;5000000,5000000-SUMIF($E$5:$E$1998,$E41,$M$5:$M2034),5000000-SUMIF($E$5:$E$1998,$E41,$M$5:$M2034)))</f>
        <v>5000000</v>
      </c>
      <c r="Q41" s="114"/>
      <c r="R41" s="114"/>
      <c r="S41" s="122"/>
    </row>
    <row r="42" spans="1:19" ht="20.100000000000001" customHeight="1">
      <c r="A42" s="107">
        <f t="shared" si="0"/>
        <v>38</v>
      </c>
      <c r="B42" s="125"/>
      <c r="C42" s="125"/>
      <c r="D42" s="125"/>
      <c r="E42" s="126"/>
      <c r="F42" s="226"/>
      <c r="G42" s="126"/>
      <c r="H42" s="227"/>
      <c r="I42" s="126"/>
      <c r="J42" s="126"/>
      <c r="K42" s="125"/>
      <c r="L42" s="228"/>
      <c r="M42" s="320"/>
      <c r="N42" s="229">
        <f>COUNTIF($E$5:E240,$E42)-COUNTIFS($E$5:$E240,$E42,$I$5:$I240,"제한대상 학술지로 지원 불가")</f>
        <v>0</v>
      </c>
      <c r="O42" s="324">
        <f>SUMIF($E$5:$E$204,$E42,$M$5:$M344)-SUMIFS($M$5:$M240,$E$5:$E240,$E42,$I$5:$I240,"제한대상 학술지로 지원 불가")</f>
        <v>0</v>
      </c>
      <c r="P42" s="327">
        <f>IF(COUNTIFS($E$5:$E$1998,$E42,$L$5:$L$1998,"O")&gt;=1,IF(SUMIF($E$5:$E$1998,$E42,$M$5:$M2035)&lt;5000000,7000000-SUMIF($E$5:$E$1998,$E42,$M$5:$M2035),7000000-SUMIF($E$5:$E$1998,$E42,$M$5:$M2035)),IF(SUMIF($E$5:$E$1998,$E42,$M$5:$M2035)&lt;5000000,5000000-SUMIF($E$5:$E$1998,$E42,$M$5:$M2035),5000000-SUMIF($E$5:$E$1998,$E42,$M$5:$M2035)))</f>
        <v>5000000</v>
      </c>
      <c r="Q42" s="128"/>
      <c r="R42" s="128"/>
      <c r="S42" s="129"/>
    </row>
    <row r="43" spans="1:19" ht="20.100000000000001" customHeight="1">
      <c r="A43" s="107">
        <f t="shared" si="0"/>
        <v>39</v>
      </c>
      <c r="B43" s="125"/>
      <c r="C43" s="125"/>
      <c r="D43" s="125"/>
      <c r="E43" s="126"/>
      <c r="F43" s="226"/>
      <c r="G43" s="126"/>
      <c r="H43" s="227"/>
      <c r="I43" s="126"/>
      <c r="J43" s="126"/>
      <c r="K43" s="125"/>
      <c r="L43" s="228"/>
      <c r="M43" s="320"/>
      <c r="N43" s="229">
        <f>COUNTIF($E$5:E241,$E43)-COUNTIFS($E$5:$E241,$E43,$I$5:$I241,"제한대상 학술지로 지원 불가")</f>
        <v>0</v>
      </c>
      <c r="O43" s="324">
        <f>SUMIF($E$5:$E$204,$E43,$M$5:$M345)-SUMIFS($M$5:$M241,$E$5:$E241,$E43,$I$5:$I241,"제한대상 학술지로 지원 불가")</f>
        <v>0</v>
      </c>
      <c r="P43" s="327">
        <f>IF(COUNTIFS($E$5:$E$1998,$E43,$L$5:$L$1998,"O")&gt;=1,IF(SUMIF($E$5:$E$1998,$E43,$M$5:$M2036)&lt;5000000,7000000-SUMIF($E$5:$E$1998,$E43,$M$5:$M2036),7000000-SUMIF($E$5:$E$1998,$E43,$M$5:$M2036)),IF(SUMIF($E$5:$E$1998,$E43,$M$5:$M2036)&lt;5000000,5000000-SUMIF($E$5:$E$1998,$E43,$M$5:$M2036),5000000-SUMIF($E$5:$E$1998,$E43,$M$5:$M2036)))</f>
        <v>5000000</v>
      </c>
      <c r="Q43" s="130"/>
      <c r="R43" s="130"/>
      <c r="S43" s="131"/>
    </row>
    <row r="44" spans="1:19" ht="20.100000000000001" customHeight="1">
      <c r="A44" s="107">
        <f t="shared" si="0"/>
        <v>40</v>
      </c>
      <c r="B44" s="125"/>
      <c r="C44" s="125"/>
      <c r="D44" s="125"/>
      <c r="E44" s="126"/>
      <c r="F44" s="226"/>
      <c r="G44" s="126"/>
      <c r="H44" s="227"/>
      <c r="I44" s="126"/>
      <c r="J44" s="126"/>
      <c r="K44" s="125"/>
      <c r="L44" s="228"/>
      <c r="M44" s="320"/>
      <c r="N44" s="229">
        <f>COUNTIF($E$5:E242,$E44)-COUNTIFS($E$5:$E242,$E44,$I$5:$I242,"제한대상 학술지로 지원 불가")</f>
        <v>0</v>
      </c>
      <c r="O44" s="324">
        <f>SUMIF($E$5:$E$204,$E44,$M$5:$M346)-SUMIFS($M$5:$M242,$E$5:$E242,$E44,$I$5:$I242,"제한대상 학술지로 지원 불가")</f>
        <v>0</v>
      </c>
      <c r="P44" s="327">
        <f>IF(COUNTIFS($E$5:$E$1998,$E44,$L$5:$L$1998,"O")&gt;=1,IF(SUMIF($E$5:$E$1998,$E44,$M$5:$M2037)&lt;5000000,7000000-SUMIF($E$5:$E$1998,$E44,$M$5:$M2037),7000000-SUMIF($E$5:$E$1998,$E44,$M$5:$M2037)),IF(SUMIF($E$5:$E$1998,$E44,$M$5:$M2037)&lt;5000000,5000000-SUMIF($E$5:$E$1998,$E44,$M$5:$M2037),5000000-SUMIF($E$5:$E$1998,$E44,$M$5:$M2037)))</f>
        <v>5000000</v>
      </c>
      <c r="Q44" s="130"/>
      <c r="R44" s="130"/>
      <c r="S44" s="131"/>
    </row>
    <row r="45" spans="1:19" ht="20.100000000000001" customHeight="1">
      <c r="A45" s="107">
        <f t="shared" si="0"/>
        <v>41</v>
      </c>
      <c r="B45" s="125"/>
      <c r="C45" s="125"/>
      <c r="D45" s="125"/>
      <c r="E45" s="126"/>
      <c r="F45" s="226"/>
      <c r="G45" s="126"/>
      <c r="H45" s="227"/>
      <c r="I45" s="126"/>
      <c r="J45" s="126"/>
      <c r="K45" s="125"/>
      <c r="L45" s="228"/>
      <c r="M45" s="320"/>
      <c r="N45" s="229">
        <f>COUNTIF($E$5:E243,$E45)-COUNTIFS($E$5:$E243,$E45,$I$5:$I243,"제한대상 학술지로 지원 불가")</f>
        <v>0</v>
      </c>
      <c r="O45" s="324">
        <f>SUMIF($E$5:$E$204,$E45,$M$5:$M347)-SUMIFS($M$5:$M243,$E$5:$E243,$E45,$I$5:$I243,"제한대상 학술지로 지원 불가")</f>
        <v>0</v>
      </c>
      <c r="P45" s="327">
        <f>IF(COUNTIFS($E$5:$E$1998,$E45,$L$5:$L$1998,"O")&gt;=1,IF(SUMIF($E$5:$E$1998,$E45,$M$5:$M2038)&lt;5000000,7000000-SUMIF($E$5:$E$1998,$E45,$M$5:$M2038),7000000-SUMIF($E$5:$E$1998,$E45,$M$5:$M2038)),IF(SUMIF($E$5:$E$1998,$E45,$M$5:$M2038)&lt;5000000,5000000-SUMIF($E$5:$E$1998,$E45,$M$5:$M2038),5000000-SUMIF($E$5:$E$1998,$E45,$M$5:$M2038)))</f>
        <v>5000000</v>
      </c>
      <c r="Q45" s="130"/>
      <c r="R45" s="130"/>
      <c r="S45" s="131"/>
    </row>
    <row r="46" spans="1:19" ht="20.100000000000001" customHeight="1">
      <c r="A46" s="107">
        <f t="shared" si="0"/>
        <v>42</v>
      </c>
      <c r="B46" s="125"/>
      <c r="C46" s="125"/>
      <c r="D46" s="125"/>
      <c r="E46" s="126"/>
      <c r="F46" s="226"/>
      <c r="G46" s="126"/>
      <c r="H46" s="227"/>
      <c r="I46" s="126"/>
      <c r="J46" s="126"/>
      <c r="K46" s="125"/>
      <c r="L46" s="228"/>
      <c r="M46" s="320"/>
      <c r="N46" s="229">
        <f>COUNTIF($E$5:E244,$E46)-COUNTIFS($E$5:$E244,$E46,$I$5:$I244,"제한대상 학술지로 지원 불가")</f>
        <v>0</v>
      </c>
      <c r="O46" s="324">
        <f>SUMIF($E$5:$E$204,$E46,$M$5:$M348)-SUMIFS($M$5:$M244,$E$5:$E244,$E46,$I$5:$I244,"제한대상 학술지로 지원 불가")</f>
        <v>0</v>
      </c>
      <c r="P46" s="327">
        <f>IF(COUNTIFS($E$5:$E$1998,$E46,$L$5:$L$1998,"O")&gt;=1,IF(SUMIF($E$5:$E$1998,$E46,$M$5:$M2039)&lt;5000000,7000000-SUMIF($E$5:$E$1998,$E46,$M$5:$M2039),7000000-SUMIF($E$5:$E$1998,$E46,$M$5:$M2039)),IF(SUMIF($E$5:$E$1998,$E46,$M$5:$M2039)&lt;5000000,5000000-SUMIF($E$5:$E$1998,$E46,$M$5:$M2039),5000000-SUMIF($E$5:$E$1998,$E46,$M$5:$M2039)))</f>
        <v>5000000</v>
      </c>
      <c r="Q46" s="130"/>
      <c r="R46" s="130"/>
      <c r="S46" s="131"/>
    </row>
    <row r="47" spans="1:19" ht="20.100000000000001" customHeight="1">
      <c r="A47" s="107">
        <f t="shared" si="0"/>
        <v>43</v>
      </c>
      <c r="B47" s="125"/>
      <c r="C47" s="125"/>
      <c r="D47" s="125"/>
      <c r="E47" s="126"/>
      <c r="F47" s="226"/>
      <c r="G47" s="126"/>
      <c r="H47" s="227"/>
      <c r="I47" s="126"/>
      <c r="J47" s="126"/>
      <c r="K47" s="125"/>
      <c r="L47" s="228"/>
      <c r="M47" s="320"/>
      <c r="N47" s="229">
        <f>COUNTIF($E$5:E245,$E47)-COUNTIFS($E$5:$E245,$E47,$I$5:$I245,"제한대상 학술지로 지원 불가")</f>
        <v>0</v>
      </c>
      <c r="O47" s="324">
        <f>SUMIF($E$5:$E$204,$E47,$M$5:$M349)-SUMIFS($M$5:$M245,$E$5:$E245,$E47,$I$5:$I245,"제한대상 학술지로 지원 불가")</f>
        <v>0</v>
      </c>
      <c r="P47" s="327">
        <f>IF(COUNTIFS($E$5:$E$1998,$E47,$L$5:$L$1998,"O")&gt;=1,IF(SUMIF($E$5:$E$1998,$E47,$M$5:$M2040)&lt;5000000,7000000-SUMIF($E$5:$E$1998,$E47,$M$5:$M2040),7000000-SUMIF($E$5:$E$1998,$E47,$M$5:$M2040)),IF(SUMIF($E$5:$E$1998,$E47,$M$5:$M2040)&lt;5000000,5000000-SUMIF($E$5:$E$1998,$E47,$M$5:$M2040),5000000-SUMIF($E$5:$E$1998,$E47,$M$5:$M2040)))</f>
        <v>5000000</v>
      </c>
      <c r="Q47" s="130"/>
      <c r="R47" s="130"/>
      <c r="S47" s="131"/>
    </row>
    <row r="48" spans="1:19" ht="20.100000000000001" customHeight="1">
      <c r="A48" s="107">
        <f t="shared" si="0"/>
        <v>44</v>
      </c>
      <c r="B48" s="125"/>
      <c r="C48" s="125"/>
      <c r="D48" s="125"/>
      <c r="E48" s="126"/>
      <c r="F48" s="226"/>
      <c r="G48" s="126"/>
      <c r="H48" s="227"/>
      <c r="I48" s="126"/>
      <c r="J48" s="126"/>
      <c r="K48" s="125"/>
      <c r="L48" s="228"/>
      <c r="M48" s="320"/>
      <c r="N48" s="229">
        <f>COUNTIF($E$5:E246,$E48)-COUNTIFS($E$5:$E246,$E48,$I$5:$I246,"제한대상 학술지로 지원 불가")</f>
        <v>0</v>
      </c>
      <c r="O48" s="324">
        <f>SUMIF($E$5:$E$204,$E48,$M$5:$M350)-SUMIFS($M$5:$M246,$E$5:$E246,$E48,$I$5:$I246,"제한대상 학술지로 지원 불가")</f>
        <v>0</v>
      </c>
      <c r="P48" s="327">
        <f>IF(COUNTIFS($E$5:$E$1998,$E48,$L$5:$L$1998,"O")&gt;=1,IF(SUMIF($E$5:$E$1998,$E48,$M$5:$M2041)&lt;5000000,7000000-SUMIF($E$5:$E$1998,$E48,$M$5:$M2041),7000000-SUMIF($E$5:$E$1998,$E48,$M$5:$M2041)),IF(SUMIF($E$5:$E$1998,$E48,$M$5:$M2041)&lt;5000000,5000000-SUMIF($E$5:$E$1998,$E48,$M$5:$M2041),5000000-SUMIF($E$5:$E$1998,$E48,$M$5:$M2041)))</f>
        <v>5000000</v>
      </c>
      <c r="Q48" s="130"/>
      <c r="R48" s="130"/>
      <c r="S48" s="131"/>
    </row>
    <row r="49" spans="1:19" ht="20.100000000000001" customHeight="1">
      <c r="A49" s="107">
        <f t="shared" si="0"/>
        <v>45</v>
      </c>
      <c r="B49" s="125"/>
      <c r="C49" s="125"/>
      <c r="D49" s="125"/>
      <c r="E49" s="126"/>
      <c r="F49" s="226"/>
      <c r="G49" s="126"/>
      <c r="H49" s="227"/>
      <c r="I49" s="126"/>
      <c r="J49" s="126"/>
      <c r="K49" s="125"/>
      <c r="L49" s="228"/>
      <c r="M49" s="320"/>
      <c r="N49" s="229">
        <f>COUNTIF($E$5:E247,$E49)-COUNTIFS($E$5:$E247,$E49,$I$5:$I247,"제한대상 학술지로 지원 불가")</f>
        <v>0</v>
      </c>
      <c r="O49" s="324">
        <f>SUMIF($E$5:$E$204,$E49,$M$5:$M351)-SUMIFS($M$5:$M247,$E$5:$E247,$E49,$I$5:$I247,"제한대상 학술지로 지원 불가")</f>
        <v>0</v>
      </c>
      <c r="P49" s="327">
        <f>IF(COUNTIFS($E$5:$E$1998,$E49,$L$5:$L$1998,"O")&gt;=1,IF(SUMIF($E$5:$E$1998,$E49,$M$5:$M2042)&lt;5000000,7000000-SUMIF($E$5:$E$1998,$E49,$M$5:$M2042),7000000-SUMIF($E$5:$E$1998,$E49,$M$5:$M2042)),IF(SUMIF($E$5:$E$1998,$E49,$M$5:$M2042)&lt;5000000,5000000-SUMIF($E$5:$E$1998,$E49,$M$5:$M2042),5000000-SUMIF($E$5:$E$1998,$E49,$M$5:$M2042)))</f>
        <v>5000000</v>
      </c>
      <c r="Q49" s="130"/>
      <c r="R49" s="130"/>
      <c r="S49" s="131"/>
    </row>
    <row r="50" spans="1:19" ht="20.100000000000001" customHeight="1">
      <c r="A50" s="107">
        <f t="shared" si="0"/>
        <v>46</v>
      </c>
      <c r="B50" s="125"/>
      <c r="C50" s="125"/>
      <c r="D50" s="125"/>
      <c r="E50" s="126"/>
      <c r="F50" s="226"/>
      <c r="G50" s="126"/>
      <c r="H50" s="227"/>
      <c r="I50" s="126"/>
      <c r="J50" s="126"/>
      <c r="K50" s="125"/>
      <c r="L50" s="228"/>
      <c r="M50" s="320"/>
      <c r="N50" s="229">
        <f>COUNTIF($E$5:E248,$E50)-COUNTIFS($E$5:$E248,$E50,$I$5:$I248,"제한대상 학술지로 지원 불가")</f>
        <v>0</v>
      </c>
      <c r="O50" s="324">
        <f>SUMIF($E$5:$E$204,$E50,$M$5:$M352)-SUMIFS($M$5:$M248,$E$5:$E248,$E50,$I$5:$I248,"제한대상 학술지로 지원 불가")</f>
        <v>0</v>
      </c>
      <c r="P50" s="327">
        <f>IF(COUNTIFS($E$5:$E$1998,$E50,$L$5:$L$1998,"O")&gt;=1,IF(SUMIF($E$5:$E$1998,$E50,$M$5:$M2043)&lt;5000000,7000000-SUMIF($E$5:$E$1998,$E50,$M$5:$M2043),7000000-SUMIF($E$5:$E$1998,$E50,$M$5:$M2043)),IF(SUMIF($E$5:$E$1998,$E50,$M$5:$M2043)&lt;5000000,5000000-SUMIF($E$5:$E$1998,$E50,$M$5:$M2043),5000000-SUMIF($E$5:$E$1998,$E50,$M$5:$M2043)))</f>
        <v>5000000</v>
      </c>
      <c r="Q50" s="130"/>
      <c r="R50" s="130"/>
      <c r="S50" s="131"/>
    </row>
    <row r="51" spans="1:19" ht="20.100000000000001" customHeight="1">
      <c r="A51" s="107">
        <f t="shared" si="0"/>
        <v>47</v>
      </c>
      <c r="B51" s="125"/>
      <c r="C51" s="125"/>
      <c r="D51" s="125"/>
      <c r="E51" s="126"/>
      <c r="F51" s="226"/>
      <c r="G51" s="126"/>
      <c r="H51" s="227"/>
      <c r="I51" s="126"/>
      <c r="J51" s="126"/>
      <c r="K51" s="125"/>
      <c r="L51" s="228"/>
      <c r="M51" s="320"/>
      <c r="N51" s="229">
        <f>COUNTIF($E$5:E249,$E51)-COUNTIFS($E$5:$E249,$E51,$I$5:$I249,"제한대상 학술지로 지원 불가")</f>
        <v>0</v>
      </c>
      <c r="O51" s="324">
        <f>SUMIF($E$5:$E$204,$E51,$M$5:$M353)-SUMIFS($M$5:$M249,$E$5:$E249,$E51,$I$5:$I249,"제한대상 학술지로 지원 불가")</f>
        <v>0</v>
      </c>
      <c r="P51" s="327">
        <f>IF(COUNTIFS($E$5:$E$1998,$E51,$L$5:$L$1998,"O")&gt;=1,IF(SUMIF($E$5:$E$1998,$E51,$M$5:$M2044)&lt;5000000,7000000-SUMIF($E$5:$E$1998,$E51,$M$5:$M2044),7000000-SUMIF($E$5:$E$1998,$E51,$M$5:$M2044)),IF(SUMIF($E$5:$E$1998,$E51,$M$5:$M2044)&lt;5000000,5000000-SUMIF($E$5:$E$1998,$E51,$M$5:$M2044),5000000-SUMIF($E$5:$E$1998,$E51,$M$5:$M2044)))</f>
        <v>5000000</v>
      </c>
      <c r="Q51" s="114"/>
      <c r="R51" s="114"/>
      <c r="S51" s="122"/>
    </row>
    <row r="52" spans="1:19" ht="20.100000000000001" customHeight="1">
      <c r="A52" s="107">
        <f t="shared" si="0"/>
        <v>48</v>
      </c>
      <c r="B52" s="125"/>
      <c r="C52" s="125"/>
      <c r="D52" s="125"/>
      <c r="E52" s="126"/>
      <c r="F52" s="226"/>
      <c r="G52" s="126"/>
      <c r="H52" s="227"/>
      <c r="I52" s="126"/>
      <c r="J52" s="126"/>
      <c r="K52" s="125"/>
      <c r="L52" s="228"/>
      <c r="M52" s="320"/>
      <c r="N52" s="229">
        <f>COUNTIF($E$5:E250,$E52)-COUNTIFS($E$5:$E250,$E52,$I$5:$I250,"제한대상 학술지로 지원 불가")</f>
        <v>0</v>
      </c>
      <c r="O52" s="324">
        <f>SUMIF($E$5:$E$204,$E52,$M$5:$M354)-SUMIFS($M$5:$M250,$E$5:$E250,$E52,$I$5:$I250,"제한대상 학술지로 지원 불가")</f>
        <v>0</v>
      </c>
      <c r="P52" s="327">
        <f>IF(COUNTIFS($E$5:$E$1998,$E52,$L$5:$L$1998,"O")&gt;=1,IF(SUMIF($E$5:$E$1998,$E52,$M$5:$M2045)&lt;5000000,7000000-SUMIF($E$5:$E$1998,$E52,$M$5:$M2045),7000000-SUMIF($E$5:$E$1998,$E52,$M$5:$M2045)),IF(SUMIF($E$5:$E$1998,$E52,$M$5:$M2045)&lt;5000000,5000000-SUMIF($E$5:$E$1998,$E52,$M$5:$M2045),5000000-SUMIF($E$5:$E$1998,$E52,$M$5:$M2045)))</f>
        <v>5000000</v>
      </c>
      <c r="Q52" s="114"/>
      <c r="R52" s="114"/>
      <c r="S52" s="122"/>
    </row>
    <row r="53" spans="1:19" ht="20.100000000000001" customHeight="1">
      <c r="A53" s="107">
        <f t="shared" si="0"/>
        <v>49</v>
      </c>
      <c r="B53" s="125"/>
      <c r="C53" s="125"/>
      <c r="D53" s="125"/>
      <c r="E53" s="126"/>
      <c r="F53" s="226"/>
      <c r="G53" s="126"/>
      <c r="H53" s="227"/>
      <c r="I53" s="126"/>
      <c r="J53" s="126"/>
      <c r="K53" s="125"/>
      <c r="L53" s="228"/>
      <c r="M53" s="320"/>
      <c r="N53" s="229">
        <f>COUNTIF($E$5:E251,$E53)-COUNTIFS($E$5:$E251,$E53,$I$5:$I251,"제한대상 학술지로 지원 불가")</f>
        <v>0</v>
      </c>
      <c r="O53" s="324">
        <f>SUMIF($E$5:$E$204,$E53,$M$5:$M355)-SUMIFS($M$5:$M251,$E$5:$E251,$E53,$I$5:$I251,"제한대상 학술지로 지원 불가")</f>
        <v>0</v>
      </c>
      <c r="P53" s="327">
        <f>IF(COUNTIFS($E$5:$E$1998,$E53,$L$5:$L$1998,"O")&gt;=1,IF(SUMIF($E$5:$E$1998,$E53,$M$5:$M2046)&lt;5000000,7000000-SUMIF($E$5:$E$1998,$E53,$M$5:$M2046),7000000-SUMIF($E$5:$E$1998,$E53,$M$5:$M2046)),IF(SUMIF($E$5:$E$1998,$E53,$M$5:$M2046)&lt;5000000,5000000-SUMIF($E$5:$E$1998,$E53,$M$5:$M2046),5000000-SUMIF($E$5:$E$1998,$E53,$M$5:$M2046)))</f>
        <v>5000000</v>
      </c>
      <c r="Q53" s="114"/>
      <c r="R53" s="114"/>
      <c r="S53" s="122"/>
    </row>
    <row r="54" spans="1:19" ht="20.100000000000001" customHeight="1">
      <c r="A54" s="107">
        <f t="shared" si="0"/>
        <v>50</v>
      </c>
      <c r="B54" s="125"/>
      <c r="C54" s="125"/>
      <c r="D54" s="125"/>
      <c r="E54" s="126"/>
      <c r="F54" s="226"/>
      <c r="G54" s="126"/>
      <c r="H54" s="227"/>
      <c r="I54" s="126"/>
      <c r="J54" s="126"/>
      <c r="K54" s="125"/>
      <c r="L54" s="228"/>
      <c r="M54" s="320"/>
      <c r="N54" s="229">
        <f>COUNTIF($E$5:E252,$E54)-COUNTIFS($E$5:$E252,$E54,$I$5:$I252,"제한대상 학술지로 지원 불가")</f>
        <v>0</v>
      </c>
      <c r="O54" s="324">
        <f>SUMIF($E$5:$E$204,$E54,$M$5:$M356)-SUMIFS($M$5:$M252,$E$5:$E252,$E54,$I$5:$I252,"제한대상 학술지로 지원 불가")</f>
        <v>0</v>
      </c>
      <c r="P54" s="327">
        <f>IF(COUNTIFS($E$5:$E$1998,$E54,$L$5:$L$1998,"O")&gt;=1,IF(SUMIF($E$5:$E$1998,$E54,$M$5:$M2047)&lt;5000000,7000000-SUMIF($E$5:$E$1998,$E54,$M$5:$M2047),7000000-SUMIF($E$5:$E$1998,$E54,$M$5:$M2047)),IF(SUMIF($E$5:$E$1998,$E54,$M$5:$M2047)&lt;5000000,5000000-SUMIF($E$5:$E$1998,$E54,$M$5:$M2047),5000000-SUMIF($E$5:$E$1998,$E54,$M$5:$M2047)))</f>
        <v>5000000</v>
      </c>
      <c r="Q54" s="114"/>
      <c r="R54" s="114"/>
      <c r="S54" s="122"/>
    </row>
    <row r="55" spans="1:19" ht="20.100000000000001" customHeight="1">
      <c r="A55" s="107">
        <f t="shared" si="0"/>
        <v>51</v>
      </c>
      <c r="B55" s="125"/>
      <c r="C55" s="125"/>
      <c r="D55" s="125"/>
      <c r="E55" s="126"/>
      <c r="F55" s="226"/>
      <c r="G55" s="126"/>
      <c r="H55" s="227"/>
      <c r="I55" s="126"/>
      <c r="J55" s="126"/>
      <c r="K55" s="125"/>
      <c r="L55" s="228"/>
      <c r="M55" s="320"/>
      <c r="N55" s="229">
        <f>COUNTIF($E$5:E253,$E55)-COUNTIFS($E$5:$E253,$E55,$I$5:$I253,"제한대상 학술지로 지원 불가")</f>
        <v>0</v>
      </c>
      <c r="O55" s="324">
        <f>SUMIF($E$5:$E$204,$E55,$M$5:$M357)-SUMIFS($M$5:$M253,$E$5:$E253,$E55,$I$5:$I253,"제한대상 학술지로 지원 불가")</f>
        <v>0</v>
      </c>
      <c r="P55" s="327">
        <f>IF(COUNTIFS($E$5:$E$1998,$E55,$L$5:$L$1998,"O")&gt;=1,IF(SUMIF($E$5:$E$1998,$E55,$M$5:$M2048)&lt;5000000,7000000-SUMIF($E$5:$E$1998,$E55,$M$5:$M2048),7000000-SUMIF($E$5:$E$1998,$E55,$M$5:$M2048)),IF(SUMIF($E$5:$E$1998,$E55,$M$5:$M2048)&lt;5000000,5000000-SUMIF($E$5:$E$1998,$E55,$M$5:$M2048),5000000-SUMIF($E$5:$E$1998,$E55,$M$5:$M2048)))</f>
        <v>5000000</v>
      </c>
      <c r="Q55" s="114"/>
      <c r="R55" s="114"/>
      <c r="S55" s="122"/>
    </row>
    <row r="56" spans="1:19" ht="20.100000000000001" customHeight="1">
      <c r="A56" s="107">
        <f t="shared" si="0"/>
        <v>52</v>
      </c>
      <c r="B56" s="125"/>
      <c r="C56" s="125"/>
      <c r="D56" s="125"/>
      <c r="E56" s="126"/>
      <c r="F56" s="226"/>
      <c r="G56" s="126"/>
      <c r="H56" s="227"/>
      <c r="I56" s="126"/>
      <c r="J56" s="126"/>
      <c r="K56" s="125"/>
      <c r="L56" s="228"/>
      <c r="M56" s="320"/>
      <c r="N56" s="229">
        <f>COUNTIF($E$5:E254,$E56)-COUNTIFS($E$5:$E254,$E56,$I$5:$I254,"제한대상 학술지로 지원 불가")</f>
        <v>0</v>
      </c>
      <c r="O56" s="324">
        <f>SUMIF($E$5:$E$204,$E56,$M$5:$M358)-SUMIFS($M$5:$M254,$E$5:$E254,$E56,$I$5:$I254,"제한대상 학술지로 지원 불가")</f>
        <v>0</v>
      </c>
      <c r="P56" s="327">
        <f>IF(COUNTIFS($E$5:$E$1998,$E56,$L$5:$L$1998,"O")&gt;=1,IF(SUMIF($E$5:$E$1998,$E56,$M$5:$M2049)&lt;5000000,7000000-SUMIF($E$5:$E$1998,$E56,$M$5:$M2049),7000000-SUMIF($E$5:$E$1998,$E56,$M$5:$M2049)),IF(SUMIF($E$5:$E$1998,$E56,$M$5:$M2049)&lt;5000000,5000000-SUMIF($E$5:$E$1998,$E56,$M$5:$M2049),5000000-SUMIF($E$5:$E$1998,$E56,$M$5:$M2049)))</f>
        <v>5000000</v>
      </c>
      <c r="Q56" s="114"/>
      <c r="R56" s="114"/>
      <c r="S56" s="122"/>
    </row>
    <row r="57" spans="1:19" ht="20.100000000000001" customHeight="1">
      <c r="A57" s="107">
        <f t="shared" si="0"/>
        <v>53</v>
      </c>
      <c r="B57" s="125"/>
      <c r="C57" s="125"/>
      <c r="D57" s="125"/>
      <c r="E57" s="126"/>
      <c r="F57" s="226"/>
      <c r="G57" s="126"/>
      <c r="H57" s="227"/>
      <c r="I57" s="126"/>
      <c r="J57" s="126"/>
      <c r="K57" s="125"/>
      <c r="L57" s="228"/>
      <c r="M57" s="320"/>
      <c r="N57" s="229">
        <f>COUNTIF($E$5:E255,$E57)-COUNTIFS($E$5:$E255,$E57,$I$5:$I255,"제한대상 학술지로 지원 불가")</f>
        <v>0</v>
      </c>
      <c r="O57" s="324">
        <f>SUMIF($E$5:$E$204,$E57,$M$5:$M359)-SUMIFS($M$5:$M255,$E$5:$E255,$E57,$I$5:$I255,"제한대상 학술지로 지원 불가")</f>
        <v>0</v>
      </c>
      <c r="P57" s="327">
        <f>IF(COUNTIFS($E$5:$E$1998,$E57,$L$5:$L$1998,"O")&gt;=1,IF(SUMIF($E$5:$E$1998,$E57,$M$5:$M2050)&lt;5000000,7000000-SUMIF($E$5:$E$1998,$E57,$M$5:$M2050),7000000-SUMIF($E$5:$E$1998,$E57,$M$5:$M2050)),IF(SUMIF($E$5:$E$1998,$E57,$M$5:$M2050)&lt;5000000,5000000-SUMIF($E$5:$E$1998,$E57,$M$5:$M2050),5000000-SUMIF($E$5:$E$1998,$E57,$M$5:$M2050)))</f>
        <v>5000000</v>
      </c>
      <c r="Q57" s="114"/>
      <c r="R57" s="114"/>
      <c r="S57" s="122"/>
    </row>
    <row r="58" spans="1:19" ht="20.100000000000001" customHeight="1">
      <c r="A58" s="107">
        <f t="shared" si="0"/>
        <v>54</v>
      </c>
      <c r="B58" s="125"/>
      <c r="C58" s="125"/>
      <c r="D58" s="125"/>
      <c r="E58" s="126"/>
      <c r="F58" s="226"/>
      <c r="G58" s="126"/>
      <c r="H58" s="227"/>
      <c r="I58" s="126"/>
      <c r="J58" s="126"/>
      <c r="K58" s="125"/>
      <c r="L58" s="228"/>
      <c r="M58" s="320"/>
      <c r="N58" s="229">
        <f>COUNTIF($E$5:E256,$E58)-COUNTIFS($E$5:$E256,$E58,$I$5:$I256,"제한대상 학술지로 지원 불가")</f>
        <v>0</v>
      </c>
      <c r="O58" s="324">
        <f>SUMIF($E$5:$E$204,$E58,$M$5:$M360)-SUMIFS($M$5:$M256,$E$5:$E256,$E58,$I$5:$I256,"제한대상 학술지로 지원 불가")</f>
        <v>0</v>
      </c>
      <c r="P58" s="327">
        <f>IF(COUNTIFS($E$5:$E$1998,$E58,$L$5:$L$1998,"O")&gt;=1,IF(SUMIF($E$5:$E$1998,$E58,$M$5:$M2051)&lt;5000000,7000000-SUMIF($E$5:$E$1998,$E58,$M$5:$M2051),7000000-SUMIF($E$5:$E$1998,$E58,$M$5:$M2051)),IF(SUMIF($E$5:$E$1998,$E58,$M$5:$M2051)&lt;5000000,5000000-SUMIF($E$5:$E$1998,$E58,$M$5:$M2051),5000000-SUMIF($E$5:$E$1998,$E58,$M$5:$M2051)))</f>
        <v>5000000</v>
      </c>
      <c r="Q58" s="114"/>
      <c r="R58" s="114"/>
      <c r="S58" s="122"/>
    </row>
    <row r="59" spans="1:19" ht="20.100000000000001" customHeight="1">
      <c r="A59" s="107">
        <f t="shared" si="0"/>
        <v>55</v>
      </c>
      <c r="B59" s="125"/>
      <c r="C59" s="125"/>
      <c r="D59" s="125"/>
      <c r="E59" s="126"/>
      <c r="F59" s="226"/>
      <c r="G59" s="126"/>
      <c r="H59" s="227"/>
      <c r="I59" s="126"/>
      <c r="J59" s="126"/>
      <c r="K59" s="125"/>
      <c r="L59" s="228"/>
      <c r="M59" s="320"/>
      <c r="N59" s="229">
        <f>COUNTIF($E$5:E257,$E59)-COUNTIFS($E$5:$E257,$E59,$I$5:$I257,"제한대상 학술지로 지원 불가")</f>
        <v>0</v>
      </c>
      <c r="O59" s="324">
        <f>SUMIF($E$5:$E$204,$E59,$M$5:$M361)-SUMIFS($M$5:$M257,$E$5:$E257,$E59,$I$5:$I257,"제한대상 학술지로 지원 불가")</f>
        <v>0</v>
      </c>
      <c r="P59" s="327">
        <f>IF(COUNTIFS($E$5:$E$1998,$E59,$L$5:$L$1998,"O")&gt;=1,IF(SUMIF($E$5:$E$1998,$E59,$M$5:$M2052)&lt;5000000,7000000-SUMIF($E$5:$E$1998,$E59,$M$5:$M2052),7000000-SUMIF($E$5:$E$1998,$E59,$M$5:$M2052)),IF(SUMIF($E$5:$E$1998,$E59,$M$5:$M2052)&lt;5000000,5000000-SUMIF($E$5:$E$1998,$E59,$M$5:$M2052),5000000-SUMIF($E$5:$E$1998,$E59,$M$5:$M2052)))</f>
        <v>5000000</v>
      </c>
      <c r="Q59" s="114"/>
      <c r="R59" s="114"/>
      <c r="S59" s="122"/>
    </row>
    <row r="60" spans="1:19" ht="20.100000000000001" customHeight="1">
      <c r="A60" s="107">
        <f t="shared" si="0"/>
        <v>56</v>
      </c>
      <c r="B60" s="125"/>
      <c r="C60" s="125"/>
      <c r="D60" s="125"/>
      <c r="E60" s="126"/>
      <c r="F60" s="226"/>
      <c r="G60" s="126"/>
      <c r="H60" s="227"/>
      <c r="I60" s="126"/>
      <c r="J60" s="126"/>
      <c r="K60" s="125"/>
      <c r="L60" s="228"/>
      <c r="M60" s="320"/>
      <c r="N60" s="229">
        <f>COUNTIF($E$5:E258,$E60)-COUNTIFS($E$5:$E258,$E60,$I$5:$I258,"제한대상 학술지로 지원 불가")</f>
        <v>0</v>
      </c>
      <c r="O60" s="324">
        <f>SUMIF($E$5:$E$204,$E60,$M$5:$M362)-SUMIFS($M$5:$M258,$E$5:$E258,$E60,$I$5:$I258,"제한대상 학술지로 지원 불가")</f>
        <v>0</v>
      </c>
      <c r="P60" s="327">
        <f>IF(COUNTIFS($E$5:$E$1998,$E60,$L$5:$L$1998,"O")&gt;=1,IF(SUMIF($E$5:$E$1998,$E60,$M$5:$M2053)&lt;5000000,7000000-SUMIF($E$5:$E$1998,$E60,$M$5:$M2053),7000000-SUMIF($E$5:$E$1998,$E60,$M$5:$M2053)),IF(SUMIF($E$5:$E$1998,$E60,$M$5:$M2053)&lt;5000000,5000000-SUMIF($E$5:$E$1998,$E60,$M$5:$M2053),5000000-SUMIF($E$5:$E$1998,$E60,$M$5:$M2053)))</f>
        <v>5000000</v>
      </c>
      <c r="Q60" s="114"/>
      <c r="R60" s="114"/>
      <c r="S60" s="122"/>
    </row>
    <row r="61" spans="1:19" ht="20.100000000000001" customHeight="1">
      <c r="A61" s="107">
        <f t="shared" si="0"/>
        <v>57</v>
      </c>
      <c r="B61" s="125"/>
      <c r="C61" s="125"/>
      <c r="D61" s="125"/>
      <c r="E61" s="126"/>
      <c r="F61" s="226"/>
      <c r="G61" s="126"/>
      <c r="H61" s="227"/>
      <c r="I61" s="126"/>
      <c r="J61" s="126"/>
      <c r="K61" s="125"/>
      <c r="L61" s="228"/>
      <c r="M61" s="320"/>
      <c r="N61" s="229">
        <f>COUNTIF($E$5:E259,$E61)-COUNTIFS($E$5:$E259,$E61,$I$5:$I259,"제한대상 학술지로 지원 불가")</f>
        <v>0</v>
      </c>
      <c r="O61" s="324">
        <f>SUMIF($E$5:$E$204,$E61,$M$5:$M363)-SUMIFS($M$5:$M259,$E$5:$E259,$E61,$I$5:$I259,"제한대상 학술지로 지원 불가")</f>
        <v>0</v>
      </c>
      <c r="P61" s="327">
        <f>IF(COUNTIFS($E$5:$E$1998,$E61,$L$5:$L$1998,"O")&gt;=1,IF(SUMIF($E$5:$E$1998,$E61,$M$5:$M2054)&lt;5000000,7000000-SUMIF($E$5:$E$1998,$E61,$M$5:$M2054),7000000-SUMIF($E$5:$E$1998,$E61,$M$5:$M2054)),IF(SUMIF($E$5:$E$1998,$E61,$M$5:$M2054)&lt;5000000,5000000-SUMIF($E$5:$E$1998,$E61,$M$5:$M2054),5000000-SUMIF($E$5:$E$1998,$E61,$M$5:$M2054)))</f>
        <v>5000000</v>
      </c>
      <c r="Q61" s="114"/>
      <c r="R61" s="114"/>
      <c r="S61" s="122"/>
    </row>
    <row r="62" spans="1:19" ht="20.100000000000001" customHeight="1">
      <c r="A62" s="107">
        <f t="shared" si="0"/>
        <v>58</v>
      </c>
      <c r="B62" s="125"/>
      <c r="C62" s="125"/>
      <c r="D62" s="125"/>
      <c r="E62" s="126"/>
      <c r="F62" s="226"/>
      <c r="G62" s="126"/>
      <c r="H62" s="227"/>
      <c r="I62" s="126"/>
      <c r="J62" s="126"/>
      <c r="K62" s="125"/>
      <c r="L62" s="228"/>
      <c r="M62" s="320"/>
      <c r="N62" s="229">
        <f>COUNTIF($E$5:E260,$E62)-COUNTIFS($E$5:$E260,$E62,$I$5:$I260,"제한대상 학술지로 지원 불가")</f>
        <v>0</v>
      </c>
      <c r="O62" s="324">
        <f>SUMIF($E$5:$E$204,$E62,$M$5:$M364)-SUMIFS($M$5:$M260,$E$5:$E260,$E62,$I$5:$I260,"제한대상 학술지로 지원 불가")</f>
        <v>0</v>
      </c>
      <c r="P62" s="327">
        <f>IF(COUNTIFS($E$5:$E$1998,$E62,$L$5:$L$1998,"O")&gt;=1,IF(SUMIF($E$5:$E$1998,$E62,$M$5:$M2055)&lt;5000000,7000000-SUMIF($E$5:$E$1998,$E62,$M$5:$M2055),7000000-SUMIF($E$5:$E$1998,$E62,$M$5:$M2055)),IF(SUMIF($E$5:$E$1998,$E62,$M$5:$M2055)&lt;5000000,5000000-SUMIF($E$5:$E$1998,$E62,$M$5:$M2055),5000000-SUMIF($E$5:$E$1998,$E62,$M$5:$M2055)))</f>
        <v>5000000</v>
      </c>
      <c r="Q62" s="114"/>
      <c r="R62" s="114"/>
      <c r="S62" s="122"/>
    </row>
    <row r="63" spans="1:19" ht="20.100000000000001" customHeight="1">
      <c r="A63" s="107">
        <f t="shared" si="0"/>
        <v>59</v>
      </c>
      <c r="B63" s="125"/>
      <c r="C63" s="125"/>
      <c r="D63" s="125"/>
      <c r="E63" s="126"/>
      <c r="F63" s="226"/>
      <c r="G63" s="126"/>
      <c r="H63" s="227"/>
      <c r="I63" s="126"/>
      <c r="J63" s="126"/>
      <c r="K63" s="125"/>
      <c r="L63" s="228"/>
      <c r="M63" s="320"/>
      <c r="N63" s="229">
        <f>COUNTIF($E$5:E261,$E63)-COUNTIFS($E$5:$E261,$E63,$I$5:$I261,"제한대상 학술지로 지원 불가")</f>
        <v>0</v>
      </c>
      <c r="O63" s="324">
        <f>SUMIF($E$5:$E$204,$E63,$M$5:$M365)-SUMIFS($M$5:$M261,$E$5:$E261,$E63,$I$5:$I261,"제한대상 학술지로 지원 불가")</f>
        <v>0</v>
      </c>
      <c r="P63" s="327">
        <f>IF(COUNTIFS($E$5:$E$1998,$E63,$L$5:$L$1998,"O")&gt;=1,IF(SUMIF($E$5:$E$1998,$E63,$M$5:$M2056)&lt;5000000,7000000-SUMIF($E$5:$E$1998,$E63,$M$5:$M2056),7000000-SUMIF($E$5:$E$1998,$E63,$M$5:$M2056)),IF(SUMIF($E$5:$E$1998,$E63,$M$5:$M2056)&lt;5000000,5000000-SUMIF($E$5:$E$1998,$E63,$M$5:$M2056),5000000-SUMIF($E$5:$E$1998,$E63,$M$5:$M2056)))</f>
        <v>5000000</v>
      </c>
      <c r="Q63" s="114"/>
      <c r="R63" s="114"/>
      <c r="S63" s="122"/>
    </row>
    <row r="64" spans="1:19" ht="20.100000000000001" customHeight="1">
      <c r="A64" s="107">
        <f t="shared" si="0"/>
        <v>60</v>
      </c>
      <c r="B64" s="125"/>
      <c r="C64" s="125"/>
      <c r="D64" s="125"/>
      <c r="E64" s="126"/>
      <c r="F64" s="226"/>
      <c r="G64" s="126"/>
      <c r="H64" s="227"/>
      <c r="I64" s="126"/>
      <c r="J64" s="126"/>
      <c r="K64" s="125"/>
      <c r="L64" s="228"/>
      <c r="M64" s="320"/>
      <c r="N64" s="229">
        <f>COUNTIF($E$5:E262,$E64)-COUNTIFS($E$5:$E262,$E64,$I$5:$I262,"제한대상 학술지로 지원 불가")</f>
        <v>0</v>
      </c>
      <c r="O64" s="324">
        <f>SUMIF($E$5:$E$204,$E64,$M$5:$M366)-SUMIFS($M$5:$M262,$E$5:$E262,$E64,$I$5:$I262,"제한대상 학술지로 지원 불가")</f>
        <v>0</v>
      </c>
      <c r="P64" s="327">
        <f>IF(COUNTIFS($E$5:$E$1998,$E64,$L$5:$L$1998,"O")&gt;=1,IF(SUMIF($E$5:$E$1998,$E64,$M$5:$M2057)&lt;5000000,7000000-SUMIF($E$5:$E$1998,$E64,$M$5:$M2057),7000000-SUMIF($E$5:$E$1998,$E64,$M$5:$M2057)),IF(SUMIF($E$5:$E$1998,$E64,$M$5:$M2057)&lt;5000000,5000000-SUMIF($E$5:$E$1998,$E64,$M$5:$M2057),5000000-SUMIF($E$5:$E$1998,$E64,$M$5:$M2057)))</f>
        <v>5000000</v>
      </c>
      <c r="Q64" s="114"/>
      <c r="R64" s="114"/>
      <c r="S64" s="122"/>
    </row>
    <row r="65" spans="1:19" ht="20.100000000000001" customHeight="1">
      <c r="A65" s="107">
        <f t="shared" si="0"/>
        <v>61</v>
      </c>
      <c r="B65" s="125"/>
      <c r="C65" s="125"/>
      <c r="D65" s="125"/>
      <c r="E65" s="126"/>
      <c r="F65" s="226"/>
      <c r="G65" s="126"/>
      <c r="H65" s="227"/>
      <c r="I65" s="126"/>
      <c r="J65" s="126"/>
      <c r="K65" s="125"/>
      <c r="L65" s="228"/>
      <c r="M65" s="320"/>
      <c r="N65" s="229">
        <f>COUNTIF($E$5:E263,$E65)-COUNTIFS($E$5:$E263,$E65,$I$5:$I263,"제한대상 학술지로 지원 불가")</f>
        <v>0</v>
      </c>
      <c r="O65" s="324">
        <f>SUMIF($E$5:$E$204,$E65,$M$5:$M367)-SUMIFS($M$5:$M263,$E$5:$E263,$E65,$I$5:$I263,"제한대상 학술지로 지원 불가")</f>
        <v>0</v>
      </c>
      <c r="P65" s="327">
        <f>IF(COUNTIFS($E$5:$E$1998,$E65,$L$5:$L$1998,"O")&gt;=1,IF(SUMIF($E$5:$E$1998,$E65,$M$5:$M2058)&lt;5000000,7000000-SUMIF($E$5:$E$1998,$E65,$M$5:$M2058),7000000-SUMIF($E$5:$E$1998,$E65,$M$5:$M2058)),IF(SUMIF($E$5:$E$1998,$E65,$M$5:$M2058)&lt;5000000,5000000-SUMIF($E$5:$E$1998,$E65,$M$5:$M2058),5000000-SUMIF($E$5:$E$1998,$E65,$M$5:$M2058)))</f>
        <v>5000000</v>
      </c>
      <c r="Q65" s="114"/>
      <c r="R65" s="114"/>
      <c r="S65" s="122"/>
    </row>
    <row r="66" spans="1:19" ht="20.100000000000001" customHeight="1">
      <c r="A66" s="107">
        <f t="shared" si="0"/>
        <v>62</v>
      </c>
      <c r="B66" s="125"/>
      <c r="C66" s="125"/>
      <c r="D66" s="125"/>
      <c r="E66" s="126"/>
      <c r="F66" s="226"/>
      <c r="G66" s="126"/>
      <c r="H66" s="227"/>
      <c r="I66" s="126"/>
      <c r="J66" s="126"/>
      <c r="K66" s="125"/>
      <c r="L66" s="228"/>
      <c r="M66" s="320"/>
      <c r="N66" s="229">
        <f>COUNTIF($E$5:E264,$E66)-COUNTIFS($E$5:$E264,$E66,$I$5:$I264,"제한대상 학술지로 지원 불가")</f>
        <v>0</v>
      </c>
      <c r="O66" s="324">
        <f>SUMIF($E$5:$E$204,$E66,$M$5:$M368)-SUMIFS($M$5:$M264,$E$5:$E264,$E66,$I$5:$I264,"제한대상 학술지로 지원 불가")</f>
        <v>0</v>
      </c>
      <c r="P66" s="327">
        <f>IF(COUNTIFS($E$5:$E$1998,$E66,$L$5:$L$1998,"O")&gt;=1,IF(SUMIF($E$5:$E$1998,$E66,$M$5:$M2059)&lt;5000000,7000000-SUMIF($E$5:$E$1998,$E66,$M$5:$M2059),7000000-SUMIF($E$5:$E$1998,$E66,$M$5:$M2059)),IF(SUMIF($E$5:$E$1998,$E66,$M$5:$M2059)&lt;5000000,5000000-SUMIF($E$5:$E$1998,$E66,$M$5:$M2059),5000000-SUMIF($E$5:$E$1998,$E66,$M$5:$M2059)))</f>
        <v>5000000</v>
      </c>
      <c r="Q66" s="114"/>
      <c r="R66" s="114"/>
      <c r="S66" s="122"/>
    </row>
    <row r="67" spans="1:19" ht="20.100000000000001" customHeight="1">
      <c r="A67" s="107">
        <f t="shared" si="0"/>
        <v>63</v>
      </c>
      <c r="B67" s="125"/>
      <c r="C67" s="125"/>
      <c r="D67" s="125"/>
      <c r="E67" s="126"/>
      <c r="F67" s="226"/>
      <c r="G67" s="126"/>
      <c r="H67" s="227"/>
      <c r="I67" s="126"/>
      <c r="J67" s="126"/>
      <c r="K67" s="125"/>
      <c r="L67" s="228"/>
      <c r="M67" s="320"/>
      <c r="N67" s="229">
        <f>COUNTIF($E$5:E265,$E67)-COUNTIFS($E$5:$E265,$E67,$I$5:$I265,"제한대상 학술지로 지원 불가")</f>
        <v>0</v>
      </c>
      <c r="O67" s="324">
        <f>SUMIF($E$5:$E$204,$E67,$M$5:$M369)-SUMIFS($M$5:$M265,$E$5:$E265,$E67,$I$5:$I265,"제한대상 학술지로 지원 불가")</f>
        <v>0</v>
      </c>
      <c r="P67" s="327">
        <f>IF(COUNTIFS($E$5:$E$1998,$E67,$L$5:$L$1998,"O")&gt;=1,IF(SUMIF($E$5:$E$1998,$E67,$M$5:$M2060)&lt;5000000,7000000-SUMIF($E$5:$E$1998,$E67,$M$5:$M2060),7000000-SUMIF($E$5:$E$1998,$E67,$M$5:$M2060)),IF(SUMIF($E$5:$E$1998,$E67,$M$5:$M2060)&lt;5000000,5000000-SUMIF($E$5:$E$1998,$E67,$M$5:$M2060),5000000-SUMIF($E$5:$E$1998,$E67,$M$5:$M2060)))</f>
        <v>5000000</v>
      </c>
      <c r="Q67" s="114"/>
      <c r="R67" s="114"/>
      <c r="S67" s="122"/>
    </row>
    <row r="68" spans="1:19" ht="20.100000000000001" customHeight="1">
      <c r="A68" s="107">
        <f t="shared" si="0"/>
        <v>64</v>
      </c>
      <c r="B68" s="125"/>
      <c r="C68" s="125"/>
      <c r="D68" s="125"/>
      <c r="E68" s="126"/>
      <c r="F68" s="226"/>
      <c r="G68" s="126"/>
      <c r="H68" s="227"/>
      <c r="I68" s="126"/>
      <c r="J68" s="126"/>
      <c r="K68" s="125"/>
      <c r="L68" s="228"/>
      <c r="M68" s="320"/>
      <c r="N68" s="229">
        <f>COUNTIF($E$5:E266,$E68)-COUNTIFS($E$5:$E266,$E68,$I$5:$I266,"제한대상 학술지로 지원 불가")</f>
        <v>0</v>
      </c>
      <c r="O68" s="324">
        <f>SUMIF($E$5:$E$204,$E68,$M$5:$M370)-SUMIFS($M$5:$M266,$E$5:$E266,$E68,$I$5:$I266,"제한대상 학술지로 지원 불가")</f>
        <v>0</v>
      </c>
      <c r="P68" s="327">
        <f>IF(COUNTIFS($E$5:$E$1998,$E68,$L$5:$L$1998,"O")&gt;=1,IF(SUMIF($E$5:$E$1998,$E68,$M$5:$M2061)&lt;5000000,7000000-SUMIF($E$5:$E$1998,$E68,$M$5:$M2061),7000000-SUMIF($E$5:$E$1998,$E68,$M$5:$M2061)),IF(SUMIF($E$5:$E$1998,$E68,$M$5:$M2061)&lt;5000000,5000000-SUMIF($E$5:$E$1998,$E68,$M$5:$M2061),5000000-SUMIF($E$5:$E$1998,$E68,$M$5:$M2061)))</f>
        <v>5000000</v>
      </c>
      <c r="Q68" s="114"/>
      <c r="R68" s="114"/>
      <c r="S68" s="122"/>
    </row>
    <row r="69" spans="1:19" ht="20.100000000000001" customHeight="1">
      <c r="A69" s="107">
        <f t="shared" si="0"/>
        <v>65</v>
      </c>
      <c r="B69" s="125"/>
      <c r="C69" s="125"/>
      <c r="D69" s="125"/>
      <c r="E69" s="126"/>
      <c r="F69" s="226"/>
      <c r="G69" s="126"/>
      <c r="H69" s="227"/>
      <c r="I69" s="126"/>
      <c r="J69" s="126"/>
      <c r="K69" s="125"/>
      <c r="L69" s="228"/>
      <c r="M69" s="320"/>
      <c r="N69" s="229">
        <f>COUNTIF($E$5:E267,$E69)-COUNTIFS($E$5:$E267,$E69,$I$5:$I267,"제한대상 학술지로 지원 불가")</f>
        <v>0</v>
      </c>
      <c r="O69" s="324">
        <f>SUMIF($E$5:$E$204,$E69,$M$5:$M371)-SUMIFS($M$5:$M267,$E$5:$E267,$E69,$I$5:$I267,"제한대상 학술지로 지원 불가")</f>
        <v>0</v>
      </c>
      <c r="P69" s="327">
        <f>IF(COUNTIFS($E$5:$E$1998,$E69,$L$5:$L$1998,"O")&gt;=1,IF(SUMIF($E$5:$E$1998,$E69,$M$5:$M2062)&lt;5000000,7000000-SUMIF($E$5:$E$1998,$E69,$M$5:$M2062),7000000-SUMIF($E$5:$E$1998,$E69,$M$5:$M2062)),IF(SUMIF($E$5:$E$1998,$E69,$M$5:$M2062)&lt;5000000,5000000-SUMIF($E$5:$E$1998,$E69,$M$5:$M2062),5000000-SUMIF($E$5:$E$1998,$E69,$M$5:$M2062)))</f>
        <v>5000000</v>
      </c>
      <c r="Q69" s="114"/>
      <c r="R69" s="114"/>
      <c r="S69" s="122"/>
    </row>
    <row r="70" spans="1:19" ht="20.100000000000001" customHeight="1">
      <c r="A70" s="107">
        <f t="shared" ref="A70:A133" si="1">ROW()-4</f>
        <v>66</v>
      </c>
      <c r="B70" s="125"/>
      <c r="C70" s="125"/>
      <c r="D70" s="125"/>
      <c r="E70" s="126"/>
      <c r="F70" s="226"/>
      <c r="G70" s="126"/>
      <c r="H70" s="227"/>
      <c r="I70" s="126"/>
      <c r="J70" s="126"/>
      <c r="K70" s="125"/>
      <c r="L70" s="228"/>
      <c r="M70" s="320"/>
      <c r="N70" s="229">
        <f>COUNTIF($E$5:E268,$E70)-COUNTIFS($E$5:$E268,$E70,$I$5:$I268,"제한대상 학술지로 지원 불가")</f>
        <v>0</v>
      </c>
      <c r="O70" s="324">
        <f>SUMIF($E$5:$E$204,$E70,$M$5:$M372)-SUMIFS($M$5:$M268,$E$5:$E268,$E70,$I$5:$I268,"제한대상 학술지로 지원 불가")</f>
        <v>0</v>
      </c>
      <c r="P70" s="327">
        <f>IF(COUNTIFS($E$5:$E$1998,$E70,$L$5:$L$1998,"O")&gt;=1,IF(SUMIF($E$5:$E$1998,$E70,$M$5:$M2063)&lt;5000000,7000000-SUMIF($E$5:$E$1998,$E70,$M$5:$M2063),7000000-SUMIF($E$5:$E$1998,$E70,$M$5:$M2063)),IF(SUMIF($E$5:$E$1998,$E70,$M$5:$M2063)&lt;5000000,5000000-SUMIF($E$5:$E$1998,$E70,$M$5:$M2063),5000000-SUMIF($E$5:$E$1998,$E70,$M$5:$M2063)))</f>
        <v>5000000</v>
      </c>
      <c r="Q70" s="114"/>
      <c r="R70" s="114"/>
      <c r="S70" s="122"/>
    </row>
    <row r="71" spans="1:19" ht="20.100000000000001" customHeight="1">
      <c r="A71" s="107">
        <f t="shared" si="1"/>
        <v>67</v>
      </c>
      <c r="B71" s="125"/>
      <c r="C71" s="125"/>
      <c r="D71" s="125"/>
      <c r="E71" s="126"/>
      <c r="F71" s="226"/>
      <c r="G71" s="126"/>
      <c r="H71" s="227"/>
      <c r="I71" s="126"/>
      <c r="J71" s="126"/>
      <c r="K71" s="125"/>
      <c r="L71" s="228"/>
      <c r="M71" s="320"/>
      <c r="N71" s="229">
        <f>COUNTIF($E$5:E269,$E71)-COUNTIFS($E$5:$E269,$E71,$I$5:$I269,"제한대상 학술지로 지원 불가")</f>
        <v>0</v>
      </c>
      <c r="O71" s="324">
        <f>SUMIF($E$5:$E$204,$E71,$M$5:$M373)-SUMIFS($M$5:$M269,$E$5:$E269,$E71,$I$5:$I269,"제한대상 학술지로 지원 불가")</f>
        <v>0</v>
      </c>
      <c r="P71" s="327">
        <f>IF(COUNTIFS($E$5:$E$1998,$E71,$L$5:$L$1998,"O")&gt;=1,IF(SUMIF($E$5:$E$1998,$E71,$M$5:$M2064)&lt;5000000,7000000-SUMIF($E$5:$E$1998,$E71,$M$5:$M2064),7000000-SUMIF($E$5:$E$1998,$E71,$M$5:$M2064)),IF(SUMIF($E$5:$E$1998,$E71,$M$5:$M2064)&lt;5000000,5000000-SUMIF($E$5:$E$1998,$E71,$M$5:$M2064),5000000-SUMIF($E$5:$E$1998,$E71,$M$5:$M2064)))</f>
        <v>5000000</v>
      </c>
      <c r="Q71" s="114"/>
      <c r="R71" s="114"/>
      <c r="S71" s="122"/>
    </row>
    <row r="72" spans="1:19" ht="20.100000000000001" customHeight="1">
      <c r="A72" s="107">
        <f t="shared" si="1"/>
        <v>68</v>
      </c>
      <c r="B72" s="125"/>
      <c r="C72" s="125"/>
      <c r="D72" s="125"/>
      <c r="E72" s="126"/>
      <c r="F72" s="226"/>
      <c r="G72" s="126"/>
      <c r="H72" s="227"/>
      <c r="I72" s="126"/>
      <c r="J72" s="126"/>
      <c r="K72" s="125"/>
      <c r="L72" s="228"/>
      <c r="M72" s="320"/>
      <c r="N72" s="229">
        <f>COUNTIF($E$5:E270,$E72)-COUNTIFS($E$5:$E270,$E72,$I$5:$I270,"제한대상 학술지로 지원 불가")</f>
        <v>0</v>
      </c>
      <c r="O72" s="324">
        <f>SUMIF($E$5:$E$204,$E72,$M$5:$M374)-SUMIFS($M$5:$M270,$E$5:$E270,$E72,$I$5:$I270,"제한대상 학술지로 지원 불가")</f>
        <v>0</v>
      </c>
      <c r="P72" s="327">
        <f>IF(COUNTIFS($E$5:$E$1998,$E72,$L$5:$L$1998,"O")&gt;=1,IF(SUMIF($E$5:$E$1998,$E72,$M$5:$M2065)&lt;5000000,7000000-SUMIF($E$5:$E$1998,$E72,$M$5:$M2065),7000000-SUMIF($E$5:$E$1998,$E72,$M$5:$M2065)),IF(SUMIF($E$5:$E$1998,$E72,$M$5:$M2065)&lt;5000000,5000000-SUMIF($E$5:$E$1998,$E72,$M$5:$M2065),5000000-SUMIF($E$5:$E$1998,$E72,$M$5:$M2065)))</f>
        <v>5000000</v>
      </c>
      <c r="Q72" s="114"/>
      <c r="R72" s="114"/>
      <c r="S72" s="122"/>
    </row>
    <row r="73" spans="1:19" ht="20.100000000000001" customHeight="1">
      <c r="A73" s="107">
        <f t="shared" si="1"/>
        <v>69</v>
      </c>
      <c r="B73" s="125"/>
      <c r="C73" s="125"/>
      <c r="D73" s="125"/>
      <c r="E73" s="126"/>
      <c r="F73" s="226"/>
      <c r="G73" s="126"/>
      <c r="H73" s="227"/>
      <c r="I73" s="126"/>
      <c r="J73" s="126"/>
      <c r="K73" s="125"/>
      <c r="L73" s="228"/>
      <c r="M73" s="320"/>
      <c r="N73" s="229">
        <f>COUNTIF($E$5:E271,$E73)-COUNTIFS($E$5:$E271,$E73,$I$5:$I271,"제한대상 학술지로 지원 불가")</f>
        <v>0</v>
      </c>
      <c r="O73" s="324">
        <f>SUMIF($E$5:$E$204,$E73,$M$5:$M375)-SUMIFS($M$5:$M271,$E$5:$E271,$E73,$I$5:$I271,"제한대상 학술지로 지원 불가")</f>
        <v>0</v>
      </c>
      <c r="P73" s="327">
        <f>IF(COUNTIFS($E$5:$E$1998,$E73,$L$5:$L$1998,"O")&gt;=1,IF(SUMIF($E$5:$E$1998,$E73,$M$5:$M2066)&lt;5000000,7000000-SUMIF($E$5:$E$1998,$E73,$M$5:$M2066),7000000-SUMIF($E$5:$E$1998,$E73,$M$5:$M2066)),IF(SUMIF($E$5:$E$1998,$E73,$M$5:$M2066)&lt;5000000,5000000-SUMIF($E$5:$E$1998,$E73,$M$5:$M2066),5000000-SUMIF($E$5:$E$1998,$E73,$M$5:$M2066)))</f>
        <v>5000000</v>
      </c>
      <c r="Q73" s="114"/>
      <c r="R73" s="114"/>
      <c r="S73" s="122"/>
    </row>
    <row r="74" spans="1:19" ht="20.100000000000001" customHeight="1">
      <c r="A74" s="107">
        <f t="shared" si="1"/>
        <v>70</v>
      </c>
      <c r="B74" s="125"/>
      <c r="C74" s="125"/>
      <c r="D74" s="125"/>
      <c r="E74" s="126"/>
      <c r="F74" s="226"/>
      <c r="G74" s="126"/>
      <c r="H74" s="227"/>
      <c r="I74" s="126"/>
      <c r="J74" s="126"/>
      <c r="K74" s="125"/>
      <c r="L74" s="228"/>
      <c r="M74" s="320"/>
      <c r="N74" s="229">
        <f>COUNTIF($E$5:E272,$E74)-COUNTIFS($E$5:$E272,$E74,$I$5:$I272,"제한대상 학술지로 지원 불가")</f>
        <v>0</v>
      </c>
      <c r="O74" s="324">
        <f>SUMIF($E$5:$E$204,$E74,$M$5:$M376)-SUMIFS($M$5:$M272,$E$5:$E272,$E74,$I$5:$I272,"제한대상 학술지로 지원 불가")</f>
        <v>0</v>
      </c>
      <c r="P74" s="327">
        <f>IF(COUNTIFS($E$5:$E$1998,$E74,$L$5:$L$1998,"O")&gt;=1,IF(SUMIF($E$5:$E$1998,$E74,$M$5:$M2067)&lt;5000000,7000000-SUMIF($E$5:$E$1998,$E74,$M$5:$M2067),7000000-SUMIF($E$5:$E$1998,$E74,$M$5:$M2067)),IF(SUMIF($E$5:$E$1998,$E74,$M$5:$M2067)&lt;5000000,5000000-SUMIF($E$5:$E$1998,$E74,$M$5:$M2067),5000000-SUMIF($E$5:$E$1998,$E74,$M$5:$M2067)))</f>
        <v>5000000</v>
      </c>
      <c r="Q74" s="114"/>
      <c r="R74" s="114"/>
      <c r="S74" s="122"/>
    </row>
    <row r="75" spans="1:19" ht="20.100000000000001" customHeight="1">
      <c r="A75" s="107">
        <f t="shared" si="1"/>
        <v>71</v>
      </c>
      <c r="B75" s="125"/>
      <c r="C75" s="125"/>
      <c r="D75" s="125"/>
      <c r="E75" s="126"/>
      <c r="F75" s="226"/>
      <c r="G75" s="126"/>
      <c r="H75" s="227"/>
      <c r="I75" s="126"/>
      <c r="J75" s="126"/>
      <c r="K75" s="125"/>
      <c r="L75" s="228"/>
      <c r="M75" s="320"/>
      <c r="N75" s="229">
        <f>COUNTIF($E$5:E273,$E75)-COUNTIFS($E$5:$E273,$E75,$I$5:$I273,"제한대상 학술지로 지원 불가")</f>
        <v>0</v>
      </c>
      <c r="O75" s="324">
        <f>SUMIF($E$5:$E$204,$E75,$M$5:$M377)-SUMIFS($M$5:$M273,$E$5:$E273,$E75,$I$5:$I273,"제한대상 학술지로 지원 불가")</f>
        <v>0</v>
      </c>
      <c r="P75" s="327">
        <f>IF(COUNTIFS($E$5:$E$1998,$E75,$L$5:$L$1998,"O")&gt;=1,IF(SUMIF($E$5:$E$1998,$E75,$M$5:$M2068)&lt;5000000,7000000-SUMIF($E$5:$E$1998,$E75,$M$5:$M2068),7000000-SUMIF($E$5:$E$1998,$E75,$M$5:$M2068)),IF(SUMIF($E$5:$E$1998,$E75,$M$5:$M2068)&lt;5000000,5000000-SUMIF($E$5:$E$1998,$E75,$M$5:$M2068),5000000-SUMIF($E$5:$E$1998,$E75,$M$5:$M2068)))</f>
        <v>5000000</v>
      </c>
      <c r="Q75" s="114"/>
      <c r="R75" s="114"/>
      <c r="S75" s="122"/>
    </row>
    <row r="76" spans="1:19" ht="20.100000000000001" customHeight="1">
      <c r="A76" s="107">
        <f t="shared" si="1"/>
        <v>72</v>
      </c>
      <c r="B76" s="125"/>
      <c r="C76" s="125"/>
      <c r="D76" s="125"/>
      <c r="E76" s="126"/>
      <c r="F76" s="226"/>
      <c r="G76" s="126"/>
      <c r="H76" s="227"/>
      <c r="I76" s="126"/>
      <c r="J76" s="126"/>
      <c r="K76" s="125"/>
      <c r="L76" s="228"/>
      <c r="M76" s="320"/>
      <c r="N76" s="229">
        <f>COUNTIF($E$5:E274,$E76)-COUNTIFS($E$5:$E274,$E76,$I$5:$I274,"제한대상 학술지로 지원 불가")</f>
        <v>0</v>
      </c>
      <c r="O76" s="324">
        <f>SUMIF($E$5:$E$204,$E76,$M$5:$M378)-SUMIFS($M$5:$M274,$E$5:$E274,$E76,$I$5:$I274,"제한대상 학술지로 지원 불가")</f>
        <v>0</v>
      </c>
      <c r="P76" s="327">
        <f>IF(COUNTIFS($E$5:$E$1998,$E76,$L$5:$L$1998,"O")&gt;=1,IF(SUMIF($E$5:$E$1998,$E76,$M$5:$M2069)&lt;5000000,7000000-SUMIF($E$5:$E$1998,$E76,$M$5:$M2069),7000000-SUMIF($E$5:$E$1998,$E76,$M$5:$M2069)),IF(SUMIF($E$5:$E$1998,$E76,$M$5:$M2069)&lt;5000000,5000000-SUMIF($E$5:$E$1998,$E76,$M$5:$M2069),5000000-SUMIF($E$5:$E$1998,$E76,$M$5:$M2069)))</f>
        <v>5000000</v>
      </c>
      <c r="Q76" s="114"/>
      <c r="R76" s="114"/>
      <c r="S76" s="122"/>
    </row>
    <row r="77" spans="1:19" ht="20.100000000000001" customHeight="1">
      <c r="A77" s="107">
        <f t="shared" si="1"/>
        <v>73</v>
      </c>
      <c r="B77" s="125"/>
      <c r="C77" s="125"/>
      <c r="D77" s="125"/>
      <c r="E77" s="126"/>
      <c r="F77" s="226"/>
      <c r="G77" s="126"/>
      <c r="H77" s="227"/>
      <c r="I77" s="126"/>
      <c r="J77" s="126"/>
      <c r="K77" s="125"/>
      <c r="L77" s="228"/>
      <c r="M77" s="320"/>
      <c r="N77" s="229">
        <f>COUNTIF($E$5:E275,$E77)-COUNTIFS($E$5:$E275,$E77,$I$5:$I275,"제한대상 학술지로 지원 불가")</f>
        <v>0</v>
      </c>
      <c r="O77" s="324">
        <f>SUMIF($E$5:$E$204,$E77,$M$5:$M379)-SUMIFS($M$5:$M275,$E$5:$E275,$E77,$I$5:$I275,"제한대상 학술지로 지원 불가")</f>
        <v>0</v>
      </c>
      <c r="P77" s="327">
        <f>IF(COUNTIFS($E$5:$E$1998,$E77,$L$5:$L$1998,"O")&gt;=1,IF(SUMIF($E$5:$E$1998,$E77,$M$5:$M2070)&lt;5000000,7000000-SUMIF($E$5:$E$1998,$E77,$M$5:$M2070),7000000-SUMIF($E$5:$E$1998,$E77,$M$5:$M2070)),IF(SUMIF($E$5:$E$1998,$E77,$M$5:$M2070)&lt;5000000,5000000-SUMIF($E$5:$E$1998,$E77,$M$5:$M2070),5000000-SUMIF($E$5:$E$1998,$E77,$M$5:$M2070)))</f>
        <v>5000000</v>
      </c>
      <c r="Q77" s="114"/>
      <c r="R77" s="114"/>
      <c r="S77" s="122"/>
    </row>
    <row r="78" spans="1:19" ht="20.100000000000001" customHeight="1">
      <c r="A78" s="107">
        <f t="shared" si="1"/>
        <v>74</v>
      </c>
      <c r="B78" s="125"/>
      <c r="C78" s="125"/>
      <c r="D78" s="125"/>
      <c r="E78" s="126"/>
      <c r="F78" s="226"/>
      <c r="G78" s="126"/>
      <c r="H78" s="227"/>
      <c r="I78" s="126"/>
      <c r="J78" s="126"/>
      <c r="K78" s="125"/>
      <c r="L78" s="228"/>
      <c r="M78" s="320"/>
      <c r="N78" s="229">
        <f>COUNTIF($E$5:E276,$E78)-COUNTIFS($E$5:$E276,$E78,$I$5:$I276,"제한대상 학술지로 지원 불가")</f>
        <v>0</v>
      </c>
      <c r="O78" s="324">
        <f>SUMIF($E$5:$E$204,$E78,$M$5:$M380)-SUMIFS($M$5:$M276,$E$5:$E276,$E78,$I$5:$I276,"제한대상 학술지로 지원 불가")</f>
        <v>0</v>
      </c>
      <c r="P78" s="327">
        <f>IF(COUNTIFS($E$5:$E$1998,$E78,$L$5:$L$1998,"O")&gt;=1,IF(SUMIF($E$5:$E$1998,$E78,$M$5:$M2071)&lt;5000000,7000000-SUMIF($E$5:$E$1998,$E78,$M$5:$M2071),7000000-SUMIF($E$5:$E$1998,$E78,$M$5:$M2071)),IF(SUMIF($E$5:$E$1998,$E78,$M$5:$M2071)&lt;5000000,5000000-SUMIF($E$5:$E$1998,$E78,$M$5:$M2071),5000000-SUMIF($E$5:$E$1998,$E78,$M$5:$M2071)))</f>
        <v>5000000</v>
      </c>
      <c r="Q78" s="114"/>
      <c r="R78" s="114"/>
      <c r="S78" s="122"/>
    </row>
    <row r="79" spans="1:19" ht="20.100000000000001" customHeight="1">
      <c r="A79" s="107">
        <f t="shared" si="1"/>
        <v>75</v>
      </c>
      <c r="B79" s="125"/>
      <c r="C79" s="125"/>
      <c r="D79" s="125"/>
      <c r="E79" s="126"/>
      <c r="F79" s="226"/>
      <c r="G79" s="126"/>
      <c r="H79" s="227"/>
      <c r="I79" s="126"/>
      <c r="J79" s="126"/>
      <c r="K79" s="125"/>
      <c r="L79" s="228"/>
      <c r="M79" s="320"/>
      <c r="N79" s="229">
        <f>COUNTIF($E$5:E277,$E79)-COUNTIFS($E$5:$E277,$E79,$I$5:$I277,"제한대상 학술지로 지원 불가")</f>
        <v>0</v>
      </c>
      <c r="O79" s="324">
        <f>SUMIF($E$5:$E$204,$E79,$M$5:$M381)-SUMIFS($M$5:$M277,$E$5:$E277,$E79,$I$5:$I277,"제한대상 학술지로 지원 불가")</f>
        <v>0</v>
      </c>
      <c r="P79" s="327">
        <f>IF(COUNTIFS($E$5:$E$1998,$E79,$L$5:$L$1998,"O")&gt;=1,IF(SUMIF($E$5:$E$1998,$E79,$M$5:$M2072)&lt;5000000,7000000-SUMIF($E$5:$E$1998,$E79,$M$5:$M2072),7000000-SUMIF($E$5:$E$1998,$E79,$M$5:$M2072)),IF(SUMIF($E$5:$E$1998,$E79,$M$5:$M2072)&lt;5000000,5000000-SUMIF($E$5:$E$1998,$E79,$M$5:$M2072),5000000-SUMIF($E$5:$E$1998,$E79,$M$5:$M2072)))</f>
        <v>5000000</v>
      </c>
      <c r="Q79" s="114"/>
      <c r="R79" s="114"/>
      <c r="S79" s="122"/>
    </row>
    <row r="80" spans="1:19" ht="20.100000000000001" customHeight="1">
      <c r="A80" s="107">
        <f t="shared" si="1"/>
        <v>76</v>
      </c>
      <c r="B80" s="125"/>
      <c r="C80" s="125"/>
      <c r="D80" s="125"/>
      <c r="E80" s="126"/>
      <c r="F80" s="226"/>
      <c r="G80" s="126"/>
      <c r="H80" s="227"/>
      <c r="I80" s="126"/>
      <c r="J80" s="126"/>
      <c r="K80" s="125"/>
      <c r="L80" s="228"/>
      <c r="M80" s="320"/>
      <c r="N80" s="229">
        <f>COUNTIF($E$5:E278,$E80)-COUNTIFS($E$5:$E278,$E80,$I$5:$I278,"제한대상 학술지로 지원 불가")</f>
        <v>0</v>
      </c>
      <c r="O80" s="324">
        <f>SUMIF($E$5:$E$204,$E80,$M$5:$M382)-SUMIFS($M$5:$M278,$E$5:$E278,$E80,$I$5:$I278,"제한대상 학술지로 지원 불가")</f>
        <v>0</v>
      </c>
      <c r="P80" s="327">
        <f>IF(COUNTIFS($E$5:$E$1998,$E80,$L$5:$L$1998,"O")&gt;=1,IF(SUMIF($E$5:$E$1998,$E80,$M$5:$M2073)&lt;5000000,7000000-SUMIF($E$5:$E$1998,$E80,$M$5:$M2073),7000000-SUMIF($E$5:$E$1998,$E80,$M$5:$M2073)),IF(SUMIF($E$5:$E$1998,$E80,$M$5:$M2073)&lt;5000000,5000000-SUMIF($E$5:$E$1998,$E80,$M$5:$M2073),5000000-SUMIF($E$5:$E$1998,$E80,$M$5:$M2073)))</f>
        <v>5000000</v>
      </c>
      <c r="Q80" s="114"/>
      <c r="R80" s="114"/>
      <c r="S80" s="122"/>
    </row>
    <row r="81" spans="1:19" ht="20.100000000000001" customHeight="1">
      <c r="A81" s="107">
        <f t="shared" si="1"/>
        <v>77</v>
      </c>
      <c r="B81" s="125"/>
      <c r="C81" s="125"/>
      <c r="D81" s="125"/>
      <c r="E81" s="126"/>
      <c r="F81" s="226"/>
      <c r="G81" s="126"/>
      <c r="H81" s="227"/>
      <c r="I81" s="126"/>
      <c r="J81" s="126"/>
      <c r="K81" s="125"/>
      <c r="L81" s="228"/>
      <c r="M81" s="320"/>
      <c r="N81" s="229">
        <f>COUNTIF($E$5:E279,$E81)-COUNTIFS($E$5:$E279,$E81,$I$5:$I279,"제한대상 학술지로 지원 불가")</f>
        <v>0</v>
      </c>
      <c r="O81" s="324">
        <f>SUMIF($E$5:$E$204,$E81,$M$5:$M383)-SUMIFS($M$5:$M279,$E$5:$E279,$E81,$I$5:$I279,"제한대상 학술지로 지원 불가")</f>
        <v>0</v>
      </c>
      <c r="P81" s="327">
        <f>IF(COUNTIFS($E$5:$E$1998,$E81,$L$5:$L$1998,"O")&gt;=1,IF(SUMIF($E$5:$E$1998,$E81,$M$5:$M2074)&lt;5000000,7000000-SUMIF($E$5:$E$1998,$E81,$M$5:$M2074),7000000-SUMIF($E$5:$E$1998,$E81,$M$5:$M2074)),IF(SUMIF($E$5:$E$1998,$E81,$M$5:$M2074)&lt;5000000,5000000-SUMIF($E$5:$E$1998,$E81,$M$5:$M2074),5000000-SUMIF($E$5:$E$1998,$E81,$M$5:$M2074)))</f>
        <v>5000000</v>
      </c>
      <c r="Q81" s="114"/>
      <c r="R81" s="114"/>
      <c r="S81" s="122"/>
    </row>
    <row r="82" spans="1:19" ht="20.100000000000001" customHeight="1">
      <c r="A82" s="107">
        <f t="shared" si="1"/>
        <v>78</v>
      </c>
      <c r="B82" s="125"/>
      <c r="C82" s="125"/>
      <c r="D82" s="125"/>
      <c r="E82" s="126"/>
      <c r="F82" s="226"/>
      <c r="G82" s="126"/>
      <c r="H82" s="227"/>
      <c r="I82" s="126"/>
      <c r="J82" s="126"/>
      <c r="K82" s="125"/>
      <c r="L82" s="228"/>
      <c r="M82" s="320"/>
      <c r="N82" s="229">
        <f>COUNTIF($E$5:E280,$E82)-COUNTIFS($E$5:$E280,$E82,$I$5:$I280,"제한대상 학술지로 지원 불가")</f>
        <v>0</v>
      </c>
      <c r="O82" s="324">
        <f>SUMIF($E$5:$E$204,$E82,$M$5:$M384)-SUMIFS($M$5:$M280,$E$5:$E280,$E82,$I$5:$I280,"제한대상 학술지로 지원 불가")</f>
        <v>0</v>
      </c>
      <c r="P82" s="327">
        <f>IF(COUNTIFS($E$5:$E$1998,$E82,$L$5:$L$1998,"O")&gt;=1,IF(SUMIF($E$5:$E$1998,$E82,$M$5:$M2075)&lt;5000000,7000000-SUMIF($E$5:$E$1998,$E82,$M$5:$M2075),7000000-SUMIF($E$5:$E$1998,$E82,$M$5:$M2075)),IF(SUMIF($E$5:$E$1998,$E82,$M$5:$M2075)&lt;5000000,5000000-SUMIF($E$5:$E$1998,$E82,$M$5:$M2075),5000000-SUMIF($E$5:$E$1998,$E82,$M$5:$M2075)))</f>
        <v>5000000</v>
      </c>
      <c r="Q82" s="114"/>
      <c r="R82" s="114"/>
      <c r="S82" s="122"/>
    </row>
    <row r="83" spans="1:19" ht="20.100000000000001" customHeight="1">
      <c r="A83" s="107">
        <f t="shared" si="1"/>
        <v>79</v>
      </c>
      <c r="B83" s="125"/>
      <c r="C83" s="125"/>
      <c r="D83" s="125"/>
      <c r="E83" s="126"/>
      <c r="F83" s="226"/>
      <c r="G83" s="126"/>
      <c r="H83" s="227"/>
      <c r="I83" s="126"/>
      <c r="J83" s="126"/>
      <c r="K83" s="125"/>
      <c r="L83" s="228"/>
      <c r="M83" s="320"/>
      <c r="N83" s="229">
        <f>COUNTIF($E$5:E281,$E83)-COUNTIFS($E$5:$E281,$E83,$I$5:$I281,"제한대상 학술지로 지원 불가")</f>
        <v>0</v>
      </c>
      <c r="O83" s="324">
        <f>SUMIF($E$5:$E$204,$E83,$M$5:$M385)-SUMIFS($M$5:$M281,$E$5:$E281,$E83,$I$5:$I281,"제한대상 학술지로 지원 불가")</f>
        <v>0</v>
      </c>
      <c r="P83" s="327">
        <f>IF(COUNTIFS($E$5:$E$1998,$E83,$L$5:$L$1998,"O")&gt;=1,IF(SUMIF($E$5:$E$1998,$E83,$M$5:$M2076)&lt;5000000,7000000-SUMIF($E$5:$E$1998,$E83,$M$5:$M2076),7000000-SUMIF($E$5:$E$1998,$E83,$M$5:$M2076)),IF(SUMIF($E$5:$E$1998,$E83,$M$5:$M2076)&lt;5000000,5000000-SUMIF($E$5:$E$1998,$E83,$M$5:$M2076),5000000-SUMIF($E$5:$E$1998,$E83,$M$5:$M2076)))</f>
        <v>5000000</v>
      </c>
      <c r="Q83" s="114"/>
      <c r="R83" s="114"/>
      <c r="S83" s="122"/>
    </row>
    <row r="84" spans="1:19" ht="20.100000000000001" customHeight="1">
      <c r="A84" s="107">
        <f t="shared" si="1"/>
        <v>80</v>
      </c>
      <c r="B84" s="125"/>
      <c r="C84" s="125"/>
      <c r="D84" s="125"/>
      <c r="E84" s="126"/>
      <c r="F84" s="226"/>
      <c r="G84" s="126"/>
      <c r="H84" s="227"/>
      <c r="I84" s="126"/>
      <c r="J84" s="126"/>
      <c r="K84" s="125"/>
      <c r="L84" s="228"/>
      <c r="M84" s="320"/>
      <c r="N84" s="229">
        <f>COUNTIF($E$5:E282,$E84)-COUNTIFS($E$5:$E282,$E84,$I$5:$I282,"제한대상 학술지로 지원 불가")</f>
        <v>0</v>
      </c>
      <c r="O84" s="324">
        <f>SUMIF($E$5:$E$204,$E84,$M$5:$M386)-SUMIFS($M$5:$M282,$E$5:$E282,$E84,$I$5:$I282,"제한대상 학술지로 지원 불가")</f>
        <v>0</v>
      </c>
      <c r="P84" s="327">
        <f>IF(COUNTIFS($E$5:$E$1998,$E84,$L$5:$L$1998,"O")&gt;=1,IF(SUMIF($E$5:$E$1998,$E84,$M$5:$M2077)&lt;5000000,7000000-SUMIF($E$5:$E$1998,$E84,$M$5:$M2077),7000000-SUMIF($E$5:$E$1998,$E84,$M$5:$M2077)),IF(SUMIF($E$5:$E$1998,$E84,$M$5:$M2077)&lt;5000000,5000000-SUMIF($E$5:$E$1998,$E84,$M$5:$M2077),5000000-SUMIF($E$5:$E$1998,$E84,$M$5:$M2077)))</f>
        <v>5000000</v>
      </c>
      <c r="Q84" s="114"/>
      <c r="R84" s="114"/>
      <c r="S84" s="122"/>
    </row>
    <row r="85" spans="1:19" ht="20.100000000000001" customHeight="1">
      <c r="A85" s="107">
        <f t="shared" si="1"/>
        <v>81</v>
      </c>
      <c r="B85" s="125"/>
      <c r="C85" s="125"/>
      <c r="D85" s="125"/>
      <c r="E85" s="126"/>
      <c r="F85" s="226"/>
      <c r="G85" s="126"/>
      <c r="H85" s="227"/>
      <c r="I85" s="126"/>
      <c r="J85" s="126"/>
      <c r="K85" s="125"/>
      <c r="L85" s="228"/>
      <c r="M85" s="320"/>
      <c r="N85" s="229">
        <f>COUNTIF($E$5:E283,$E85)-COUNTIFS($E$5:$E283,$E85,$I$5:$I283,"제한대상 학술지로 지원 불가")</f>
        <v>0</v>
      </c>
      <c r="O85" s="324">
        <f>SUMIF($E$5:$E$204,$E85,$M$5:$M387)-SUMIFS($M$5:$M283,$E$5:$E283,$E85,$I$5:$I283,"제한대상 학술지로 지원 불가")</f>
        <v>0</v>
      </c>
      <c r="P85" s="327">
        <f>IF(COUNTIFS($E$5:$E$1998,$E85,$L$5:$L$1998,"O")&gt;=1,IF(SUMIF($E$5:$E$1998,$E85,$M$5:$M2078)&lt;5000000,7000000-SUMIF($E$5:$E$1998,$E85,$M$5:$M2078),7000000-SUMIF($E$5:$E$1998,$E85,$M$5:$M2078)),IF(SUMIF($E$5:$E$1998,$E85,$M$5:$M2078)&lt;5000000,5000000-SUMIF($E$5:$E$1998,$E85,$M$5:$M2078),5000000-SUMIF($E$5:$E$1998,$E85,$M$5:$M2078)))</f>
        <v>5000000</v>
      </c>
      <c r="Q85" s="114"/>
      <c r="R85" s="114"/>
      <c r="S85" s="122"/>
    </row>
    <row r="86" spans="1:19" ht="20.100000000000001" customHeight="1">
      <c r="A86" s="107">
        <f t="shared" si="1"/>
        <v>82</v>
      </c>
      <c r="B86" s="125"/>
      <c r="C86" s="125"/>
      <c r="D86" s="125"/>
      <c r="E86" s="126"/>
      <c r="F86" s="226"/>
      <c r="G86" s="126"/>
      <c r="H86" s="227"/>
      <c r="I86" s="126"/>
      <c r="J86" s="126"/>
      <c r="K86" s="125"/>
      <c r="L86" s="228"/>
      <c r="M86" s="320"/>
      <c r="N86" s="229">
        <f>COUNTIF($E$5:E284,$E86)-COUNTIFS($E$5:$E284,$E86,$I$5:$I284,"제한대상 학술지로 지원 불가")</f>
        <v>0</v>
      </c>
      <c r="O86" s="324">
        <f>SUMIF($E$5:$E$204,$E86,$M$5:$M388)-SUMIFS($M$5:$M284,$E$5:$E284,$E86,$I$5:$I284,"제한대상 학술지로 지원 불가")</f>
        <v>0</v>
      </c>
      <c r="P86" s="327">
        <f>IF(COUNTIFS($E$5:$E$1998,$E86,$L$5:$L$1998,"O")&gt;=1,IF(SUMIF($E$5:$E$1998,$E86,$M$5:$M2079)&lt;5000000,7000000-SUMIF($E$5:$E$1998,$E86,$M$5:$M2079),7000000-SUMIF($E$5:$E$1998,$E86,$M$5:$M2079)),IF(SUMIF($E$5:$E$1998,$E86,$M$5:$M2079)&lt;5000000,5000000-SUMIF($E$5:$E$1998,$E86,$M$5:$M2079),5000000-SUMIF($E$5:$E$1998,$E86,$M$5:$M2079)))</f>
        <v>5000000</v>
      </c>
      <c r="Q86" s="114"/>
      <c r="R86" s="114"/>
      <c r="S86" s="122"/>
    </row>
    <row r="87" spans="1:19" ht="20.100000000000001" customHeight="1">
      <c r="A87" s="107">
        <f t="shared" si="1"/>
        <v>83</v>
      </c>
      <c r="B87" s="125"/>
      <c r="C87" s="125"/>
      <c r="D87" s="125"/>
      <c r="E87" s="126"/>
      <c r="F87" s="226"/>
      <c r="G87" s="126"/>
      <c r="H87" s="227"/>
      <c r="I87" s="126"/>
      <c r="J87" s="126"/>
      <c r="K87" s="125"/>
      <c r="L87" s="228"/>
      <c r="M87" s="320"/>
      <c r="N87" s="229">
        <f>COUNTIF($E$5:E285,$E87)-COUNTIFS($E$5:$E285,$E87,$I$5:$I285,"제한대상 학술지로 지원 불가")</f>
        <v>0</v>
      </c>
      <c r="O87" s="324">
        <f>SUMIF($E$5:$E$204,$E87,$M$5:$M389)-SUMIFS($M$5:$M285,$E$5:$E285,$E87,$I$5:$I285,"제한대상 학술지로 지원 불가")</f>
        <v>0</v>
      </c>
      <c r="P87" s="327">
        <f>IF(COUNTIFS($E$5:$E$1998,$E87,$L$5:$L$1998,"O")&gt;=1,IF(SUMIF($E$5:$E$1998,$E87,$M$5:$M2080)&lt;5000000,7000000-SUMIF($E$5:$E$1998,$E87,$M$5:$M2080),7000000-SUMIF($E$5:$E$1998,$E87,$M$5:$M2080)),IF(SUMIF($E$5:$E$1998,$E87,$M$5:$M2080)&lt;5000000,5000000-SUMIF($E$5:$E$1998,$E87,$M$5:$M2080),5000000-SUMIF($E$5:$E$1998,$E87,$M$5:$M2080)))</f>
        <v>5000000</v>
      </c>
      <c r="Q87" s="114"/>
      <c r="R87" s="114"/>
      <c r="S87" s="122"/>
    </row>
    <row r="88" spans="1:19" ht="20.100000000000001" customHeight="1">
      <c r="A88" s="107">
        <f t="shared" si="1"/>
        <v>84</v>
      </c>
      <c r="B88" s="125"/>
      <c r="C88" s="125"/>
      <c r="D88" s="125"/>
      <c r="E88" s="126"/>
      <c r="F88" s="226"/>
      <c r="G88" s="126"/>
      <c r="H88" s="227"/>
      <c r="I88" s="126"/>
      <c r="J88" s="126"/>
      <c r="K88" s="125"/>
      <c r="L88" s="228"/>
      <c r="M88" s="320"/>
      <c r="N88" s="229">
        <f>COUNTIF($E$5:E286,$E88)-COUNTIFS($E$5:$E286,$E88,$I$5:$I286,"제한대상 학술지로 지원 불가")</f>
        <v>0</v>
      </c>
      <c r="O88" s="324">
        <f>SUMIF($E$5:$E$204,$E88,$M$5:$M390)-SUMIFS($M$5:$M286,$E$5:$E286,$E88,$I$5:$I286,"제한대상 학술지로 지원 불가")</f>
        <v>0</v>
      </c>
      <c r="P88" s="327">
        <f>IF(COUNTIFS($E$5:$E$1998,$E88,$L$5:$L$1998,"O")&gt;=1,IF(SUMIF($E$5:$E$1998,$E88,$M$5:$M2081)&lt;5000000,7000000-SUMIF($E$5:$E$1998,$E88,$M$5:$M2081),7000000-SUMIF($E$5:$E$1998,$E88,$M$5:$M2081)),IF(SUMIF($E$5:$E$1998,$E88,$M$5:$M2081)&lt;5000000,5000000-SUMIF($E$5:$E$1998,$E88,$M$5:$M2081),5000000-SUMIF($E$5:$E$1998,$E88,$M$5:$M2081)))</f>
        <v>5000000</v>
      </c>
      <c r="Q88" s="114"/>
      <c r="R88" s="114"/>
      <c r="S88" s="122"/>
    </row>
    <row r="89" spans="1:19" ht="20.100000000000001" customHeight="1">
      <c r="A89" s="107">
        <f t="shared" si="1"/>
        <v>85</v>
      </c>
      <c r="B89" s="125"/>
      <c r="C89" s="125"/>
      <c r="D89" s="125"/>
      <c r="E89" s="126"/>
      <c r="F89" s="226"/>
      <c r="G89" s="126"/>
      <c r="H89" s="227"/>
      <c r="I89" s="126"/>
      <c r="J89" s="126"/>
      <c r="K89" s="125"/>
      <c r="L89" s="228"/>
      <c r="M89" s="320"/>
      <c r="N89" s="229">
        <f>COUNTIF($E$5:E287,$E89)-COUNTIFS($E$5:$E287,$E89,$I$5:$I287,"제한대상 학술지로 지원 불가")</f>
        <v>0</v>
      </c>
      <c r="O89" s="324">
        <f>SUMIF($E$5:$E$204,$E89,$M$5:$M391)-SUMIFS($M$5:$M287,$E$5:$E287,$E89,$I$5:$I287,"제한대상 학술지로 지원 불가")</f>
        <v>0</v>
      </c>
      <c r="P89" s="327">
        <f>IF(COUNTIFS($E$5:$E$1998,$E89,$L$5:$L$1998,"O")&gt;=1,IF(SUMIF($E$5:$E$1998,$E89,$M$5:$M2082)&lt;5000000,7000000-SUMIF($E$5:$E$1998,$E89,$M$5:$M2082),7000000-SUMIF($E$5:$E$1998,$E89,$M$5:$M2082)),IF(SUMIF($E$5:$E$1998,$E89,$M$5:$M2082)&lt;5000000,5000000-SUMIF($E$5:$E$1998,$E89,$M$5:$M2082),5000000-SUMIF($E$5:$E$1998,$E89,$M$5:$M2082)))</f>
        <v>5000000</v>
      </c>
      <c r="Q89" s="128"/>
      <c r="R89" s="128"/>
      <c r="S89" s="129"/>
    </row>
    <row r="90" spans="1:19" ht="20.100000000000001" customHeight="1">
      <c r="A90" s="107">
        <f t="shared" si="1"/>
        <v>86</v>
      </c>
      <c r="B90" s="125"/>
      <c r="C90" s="125"/>
      <c r="D90" s="125"/>
      <c r="E90" s="126"/>
      <c r="F90" s="226"/>
      <c r="G90" s="126"/>
      <c r="H90" s="227"/>
      <c r="I90" s="126"/>
      <c r="J90" s="126"/>
      <c r="K90" s="125"/>
      <c r="L90" s="228"/>
      <c r="M90" s="320"/>
      <c r="N90" s="229">
        <f>COUNTIF($E$5:E288,$E90)-COUNTIFS($E$5:$E288,$E90,$I$5:$I288,"제한대상 학술지로 지원 불가")</f>
        <v>0</v>
      </c>
      <c r="O90" s="324">
        <f>SUMIF($E$5:$E$204,$E90,$M$5:$M392)-SUMIFS($M$5:$M288,$E$5:$E288,$E90,$I$5:$I288,"제한대상 학술지로 지원 불가")</f>
        <v>0</v>
      </c>
      <c r="P90" s="327">
        <f>IF(COUNTIFS($E$5:$E$1998,$E90,$L$5:$L$1998,"O")&gt;=1,IF(SUMIF($E$5:$E$1998,$E90,$M$5:$M2083)&lt;5000000,7000000-SUMIF($E$5:$E$1998,$E90,$M$5:$M2083),7000000-SUMIF($E$5:$E$1998,$E90,$M$5:$M2083)),IF(SUMIF($E$5:$E$1998,$E90,$M$5:$M2083)&lt;5000000,5000000-SUMIF($E$5:$E$1998,$E90,$M$5:$M2083),5000000-SUMIF($E$5:$E$1998,$E90,$M$5:$M2083)))</f>
        <v>5000000</v>
      </c>
      <c r="Q90" s="130"/>
      <c r="R90" s="130"/>
      <c r="S90" s="131"/>
    </row>
    <row r="91" spans="1:19" ht="20.100000000000001" customHeight="1">
      <c r="A91" s="107">
        <f t="shared" si="1"/>
        <v>87</v>
      </c>
      <c r="B91" s="125"/>
      <c r="C91" s="125"/>
      <c r="D91" s="125"/>
      <c r="E91" s="126"/>
      <c r="F91" s="226"/>
      <c r="G91" s="126"/>
      <c r="H91" s="227"/>
      <c r="I91" s="126"/>
      <c r="J91" s="126"/>
      <c r="K91" s="125"/>
      <c r="L91" s="228"/>
      <c r="M91" s="320"/>
      <c r="N91" s="229">
        <f>COUNTIF($E$5:E289,$E91)-COUNTIFS($E$5:$E289,$E91,$I$5:$I289,"제한대상 학술지로 지원 불가")</f>
        <v>0</v>
      </c>
      <c r="O91" s="324">
        <f>SUMIF($E$5:$E$204,$E91,$M$5:$M393)-SUMIFS($M$5:$M289,$E$5:$E289,$E91,$I$5:$I289,"제한대상 학술지로 지원 불가")</f>
        <v>0</v>
      </c>
      <c r="P91" s="327">
        <f>IF(COUNTIFS($E$5:$E$1998,$E91,$L$5:$L$1998,"O")&gt;=1,IF(SUMIF($E$5:$E$1998,$E91,$M$5:$M2084)&lt;5000000,7000000-SUMIF($E$5:$E$1998,$E91,$M$5:$M2084),7000000-SUMIF($E$5:$E$1998,$E91,$M$5:$M2084)),IF(SUMIF($E$5:$E$1998,$E91,$M$5:$M2084)&lt;5000000,5000000-SUMIF($E$5:$E$1998,$E91,$M$5:$M2084),5000000-SUMIF($E$5:$E$1998,$E91,$M$5:$M2084)))</f>
        <v>5000000</v>
      </c>
      <c r="Q91" s="130"/>
      <c r="R91" s="130"/>
      <c r="S91" s="131"/>
    </row>
    <row r="92" spans="1:19" ht="20.100000000000001" customHeight="1">
      <c r="A92" s="107">
        <f t="shared" si="1"/>
        <v>88</v>
      </c>
      <c r="B92" s="125"/>
      <c r="C92" s="125"/>
      <c r="D92" s="125"/>
      <c r="E92" s="126"/>
      <c r="F92" s="226"/>
      <c r="G92" s="126"/>
      <c r="H92" s="227"/>
      <c r="I92" s="126"/>
      <c r="J92" s="126"/>
      <c r="K92" s="125"/>
      <c r="L92" s="228"/>
      <c r="M92" s="320"/>
      <c r="N92" s="229">
        <f>COUNTIF($E$5:E290,$E92)-COUNTIFS($E$5:$E290,$E92,$I$5:$I290,"제한대상 학술지로 지원 불가")</f>
        <v>0</v>
      </c>
      <c r="O92" s="324">
        <f>SUMIF($E$5:$E$204,$E92,$M$5:$M394)-SUMIFS($M$5:$M290,$E$5:$E290,$E92,$I$5:$I290,"제한대상 학술지로 지원 불가")</f>
        <v>0</v>
      </c>
      <c r="P92" s="327">
        <f>IF(COUNTIFS($E$5:$E$1998,$E92,$L$5:$L$1998,"O")&gt;=1,IF(SUMIF($E$5:$E$1998,$E92,$M$5:$M2085)&lt;5000000,7000000-SUMIF($E$5:$E$1998,$E92,$M$5:$M2085),7000000-SUMIF($E$5:$E$1998,$E92,$M$5:$M2085)),IF(SUMIF($E$5:$E$1998,$E92,$M$5:$M2085)&lt;5000000,5000000-SUMIF($E$5:$E$1998,$E92,$M$5:$M2085),5000000-SUMIF($E$5:$E$1998,$E92,$M$5:$M2085)))</f>
        <v>5000000</v>
      </c>
      <c r="Q92" s="130"/>
      <c r="R92" s="130"/>
      <c r="S92" s="131"/>
    </row>
    <row r="93" spans="1:19" ht="20.100000000000001" customHeight="1">
      <c r="A93" s="107">
        <f t="shared" si="1"/>
        <v>89</v>
      </c>
      <c r="B93" s="125"/>
      <c r="C93" s="125"/>
      <c r="D93" s="125"/>
      <c r="E93" s="126"/>
      <c r="F93" s="226"/>
      <c r="G93" s="126"/>
      <c r="H93" s="227"/>
      <c r="I93" s="126"/>
      <c r="J93" s="126"/>
      <c r="K93" s="125"/>
      <c r="L93" s="228"/>
      <c r="M93" s="320"/>
      <c r="N93" s="229">
        <f>COUNTIF($E$5:E291,$E93)-COUNTIFS($E$5:$E291,$E93,$I$5:$I291,"제한대상 학술지로 지원 불가")</f>
        <v>0</v>
      </c>
      <c r="O93" s="324">
        <f>SUMIF($E$5:$E$204,$E93,$M$5:$M395)-SUMIFS($M$5:$M291,$E$5:$E291,$E93,$I$5:$I291,"제한대상 학술지로 지원 불가")</f>
        <v>0</v>
      </c>
      <c r="P93" s="327">
        <f>IF(COUNTIFS($E$5:$E$1998,$E93,$L$5:$L$1998,"O")&gt;=1,IF(SUMIF($E$5:$E$1998,$E93,$M$5:$M2086)&lt;5000000,7000000-SUMIF($E$5:$E$1998,$E93,$M$5:$M2086),7000000-SUMIF($E$5:$E$1998,$E93,$M$5:$M2086)),IF(SUMIF($E$5:$E$1998,$E93,$M$5:$M2086)&lt;5000000,5000000-SUMIF($E$5:$E$1998,$E93,$M$5:$M2086),5000000-SUMIF($E$5:$E$1998,$E93,$M$5:$M2086)))</f>
        <v>5000000</v>
      </c>
      <c r="Q93" s="130"/>
      <c r="R93" s="130"/>
      <c r="S93" s="131"/>
    </row>
    <row r="94" spans="1:19" ht="20.100000000000001" customHeight="1">
      <c r="A94" s="107">
        <f t="shared" si="1"/>
        <v>90</v>
      </c>
      <c r="B94" s="125"/>
      <c r="C94" s="125"/>
      <c r="D94" s="125"/>
      <c r="E94" s="126"/>
      <c r="F94" s="226"/>
      <c r="G94" s="126"/>
      <c r="H94" s="227"/>
      <c r="I94" s="126"/>
      <c r="J94" s="126"/>
      <c r="K94" s="125"/>
      <c r="L94" s="228"/>
      <c r="M94" s="320"/>
      <c r="N94" s="229">
        <f>COUNTIF($E$5:E292,$E94)-COUNTIFS($E$5:$E292,$E94,$I$5:$I292,"제한대상 학술지로 지원 불가")</f>
        <v>0</v>
      </c>
      <c r="O94" s="324">
        <f>SUMIF($E$5:$E$204,$E94,$M$5:$M396)-SUMIFS($M$5:$M292,$E$5:$E292,$E94,$I$5:$I292,"제한대상 학술지로 지원 불가")</f>
        <v>0</v>
      </c>
      <c r="P94" s="327">
        <f>IF(COUNTIFS($E$5:$E$1998,$E94,$L$5:$L$1998,"O")&gt;=1,IF(SUMIF($E$5:$E$1998,$E94,$M$5:$M2087)&lt;5000000,7000000-SUMIF($E$5:$E$1998,$E94,$M$5:$M2087),7000000-SUMIF($E$5:$E$1998,$E94,$M$5:$M2087)),IF(SUMIF($E$5:$E$1998,$E94,$M$5:$M2087)&lt;5000000,5000000-SUMIF($E$5:$E$1998,$E94,$M$5:$M2087),5000000-SUMIF($E$5:$E$1998,$E94,$M$5:$M2087)))</f>
        <v>5000000</v>
      </c>
      <c r="Q94" s="130"/>
      <c r="R94" s="130"/>
      <c r="S94" s="131"/>
    </row>
    <row r="95" spans="1:19" ht="20.100000000000001" customHeight="1">
      <c r="A95" s="107">
        <f t="shared" si="1"/>
        <v>91</v>
      </c>
      <c r="B95" s="125"/>
      <c r="C95" s="125"/>
      <c r="D95" s="125"/>
      <c r="E95" s="126"/>
      <c r="F95" s="226"/>
      <c r="G95" s="126"/>
      <c r="H95" s="227"/>
      <c r="I95" s="126"/>
      <c r="J95" s="126"/>
      <c r="K95" s="125"/>
      <c r="L95" s="228"/>
      <c r="M95" s="320"/>
      <c r="N95" s="229">
        <f>COUNTIF($E$5:E293,$E95)-COUNTIFS($E$5:$E293,$E95,$I$5:$I293,"제한대상 학술지로 지원 불가")</f>
        <v>0</v>
      </c>
      <c r="O95" s="324">
        <f>SUMIF($E$5:$E$204,$E95,$M$5:$M397)-SUMIFS($M$5:$M293,$E$5:$E293,$E95,$I$5:$I293,"제한대상 학술지로 지원 불가")</f>
        <v>0</v>
      </c>
      <c r="P95" s="327">
        <f>IF(COUNTIFS($E$5:$E$1998,$E95,$L$5:$L$1998,"O")&gt;=1,IF(SUMIF($E$5:$E$1998,$E95,$M$5:$M2088)&lt;5000000,7000000-SUMIF($E$5:$E$1998,$E95,$M$5:$M2088),7000000-SUMIF($E$5:$E$1998,$E95,$M$5:$M2088)),IF(SUMIF($E$5:$E$1998,$E95,$M$5:$M2088)&lt;5000000,5000000-SUMIF($E$5:$E$1998,$E95,$M$5:$M2088),5000000-SUMIF($E$5:$E$1998,$E95,$M$5:$M2088)))</f>
        <v>5000000</v>
      </c>
      <c r="Q95" s="114"/>
      <c r="R95" s="114"/>
      <c r="S95" s="122"/>
    </row>
    <row r="96" spans="1:19" ht="20.100000000000001" customHeight="1">
      <c r="A96" s="107">
        <f t="shared" si="1"/>
        <v>92</v>
      </c>
      <c r="B96" s="125"/>
      <c r="C96" s="125"/>
      <c r="D96" s="125"/>
      <c r="E96" s="126"/>
      <c r="F96" s="226"/>
      <c r="G96" s="126"/>
      <c r="H96" s="227"/>
      <c r="I96" s="126"/>
      <c r="J96" s="126"/>
      <c r="K96" s="125"/>
      <c r="L96" s="228"/>
      <c r="M96" s="320"/>
      <c r="N96" s="229">
        <f>COUNTIF($E$5:E294,$E96)-COUNTIFS($E$5:$E294,$E96,$I$5:$I294,"제한대상 학술지로 지원 불가")</f>
        <v>0</v>
      </c>
      <c r="O96" s="324">
        <f>SUMIF($E$5:$E$204,$E96,$M$5:$M398)-SUMIFS($M$5:$M294,$E$5:$E294,$E96,$I$5:$I294,"제한대상 학술지로 지원 불가")</f>
        <v>0</v>
      </c>
      <c r="P96" s="327">
        <f>IF(COUNTIFS($E$5:$E$1998,$E96,$L$5:$L$1998,"O")&gt;=1,IF(SUMIF($E$5:$E$1998,$E96,$M$5:$M2089)&lt;5000000,7000000-SUMIF($E$5:$E$1998,$E96,$M$5:$M2089),7000000-SUMIF($E$5:$E$1998,$E96,$M$5:$M2089)),IF(SUMIF($E$5:$E$1998,$E96,$M$5:$M2089)&lt;5000000,5000000-SUMIF($E$5:$E$1998,$E96,$M$5:$M2089),5000000-SUMIF($E$5:$E$1998,$E96,$M$5:$M2089)))</f>
        <v>5000000</v>
      </c>
      <c r="Q96" s="114"/>
      <c r="R96" s="114"/>
      <c r="S96" s="122"/>
    </row>
    <row r="97" spans="1:19" ht="20.100000000000001" customHeight="1">
      <c r="A97" s="107">
        <f t="shared" si="1"/>
        <v>93</v>
      </c>
      <c r="B97" s="125"/>
      <c r="C97" s="125"/>
      <c r="D97" s="125"/>
      <c r="E97" s="126"/>
      <c r="F97" s="226"/>
      <c r="G97" s="126"/>
      <c r="H97" s="227"/>
      <c r="I97" s="126"/>
      <c r="J97" s="126"/>
      <c r="K97" s="125"/>
      <c r="L97" s="228"/>
      <c r="M97" s="320"/>
      <c r="N97" s="229">
        <f>COUNTIF($E$5:E295,$E97)-COUNTIFS($E$5:$E295,$E97,$I$5:$I295,"제한대상 학술지로 지원 불가")</f>
        <v>0</v>
      </c>
      <c r="O97" s="324">
        <f>SUMIF($E$5:$E$204,$E97,$M$5:$M399)-SUMIFS($M$5:$M295,$E$5:$E295,$E97,$I$5:$I295,"제한대상 학술지로 지원 불가")</f>
        <v>0</v>
      </c>
      <c r="P97" s="327">
        <f>IF(COUNTIFS($E$5:$E$1998,$E97,$L$5:$L$1998,"O")&gt;=1,IF(SUMIF($E$5:$E$1998,$E97,$M$5:$M2090)&lt;5000000,7000000-SUMIF($E$5:$E$1998,$E97,$M$5:$M2090),7000000-SUMIF($E$5:$E$1998,$E97,$M$5:$M2090)),IF(SUMIF($E$5:$E$1998,$E97,$M$5:$M2090)&lt;5000000,5000000-SUMIF($E$5:$E$1998,$E97,$M$5:$M2090),5000000-SUMIF($E$5:$E$1998,$E97,$M$5:$M2090)))</f>
        <v>5000000</v>
      </c>
      <c r="Q97" s="114"/>
      <c r="R97" s="114"/>
      <c r="S97" s="122"/>
    </row>
    <row r="98" spans="1:19" ht="20.100000000000001" customHeight="1">
      <c r="A98" s="107">
        <f t="shared" si="1"/>
        <v>94</v>
      </c>
      <c r="B98" s="125"/>
      <c r="C98" s="125"/>
      <c r="D98" s="125"/>
      <c r="E98" s="126"/>
      <c r="F98" s="226"/>
      <c r="G98" s="126"/>
      <c r="H98" s="227"/>
      <c r="I98" s="126"/>
      <c r="J98" s="126"/>
      <c r="K98" s="125"/>
      <c r="L98" s="228"/>
      <c r="M98" s="320"/>
      <c r="N98" s="229">
        <f>COUNTIF($E$5:E296,$E98)-COUNTIFS($E$5:$E296,$E98,$I$5:$I296,"제한대상 학술지로 지원 불가")</f>
        <v>0</v>
      </c>
      <c r="O98" s="324">
        <f>SUMIF($E$5:$E$204,$E98,$M$5:$M400)-SUMIFS($M$5:$M296,$E$5:$E296,$E98,$I$5:$I296,"제한대상 학술지로 지원 불가")</f>
        <v>0</v>
      </c>
      <c r="P98" s="327">
        <f>IF(COUNTIFS($E$5:$E$1998,$E98,$L$5:$L$1998,"O")&gt;=1,IF(SUMIF($E$5:$E$1998,$E98,$M$5:$M2091)&lt;5000000,7000000-SUMIF($E$5:$E$1998,$E98,$M$5:$M2091),7000000-SUMIF($E$5:$E$1998,$E98,$M$5:$M2091)),IF(SUMIF($E$5:$E$1998,$E98,$M$5:$M2091)&lt;5000000,5000000-SUMIF($E$5:$E$1998,$E98,$M$5:$M2091),5000000-SUMIF($E$5:$E$1998,$E98,$M$5:$M2091)))</f>
        <v>5000000</v>
      </c>
      <c r="Q98" s="114"/>
      <c r="R98" s="114"/>
      <c r="S98" s="122"/>
    </row>
    <row r="99" spans="1:19" ht="20.100000000000001" customHeight="1">
      <c r="A99" s="107">
        <f t="shared" si="1"/>
        <v>95</v>
      </c>
      <c r="B99" s="125"/>
      <c r="C99" s="125"/>
      <c r="D99" s="125"/>
      <c r="E99" s="126"/>
      <c r="F99" s="226"/>
      <c r="G99" s="126"/>
      <c r="H99" s="227"/>
      <c r="I99" s="126"/>
      <c r="J99" s="126"/>
      <c r="K99" s="125"/>
      <c r="L99" s="228"/>
      <c r="M99" s="320"/>
      <c r="N99" s="229">
        <f>COUNTIF($E$5:E297,$E99)-COUNTIFS($E$5:$E297,$E99,$I$5:$I297,"제한대상 학술지로 지원 불가")</f>
        <v>0</v>
      </c>
      <c r="O99" s="324">
        <f>SUMIF($E$5:$E$204,$E99,$M$5:$M401)-SUMIFS($M$5:$M297,$E$5:$E297,$E99,$I$5:$I297,"제한대상 학술지로 지원 불가")</f>
        <v>0</v>
      </c>
      <c r="P99" s="327">
        <f>IF(COUNTIFS($E$5:$E$1998,$E99,$L$5:$L$1998,"O")&gt;=1,IF(SUMIF($E$5:$E$1998,$E99,$M$5:$M2092)&lt;5000000,7000000-SUMIF($E$5:$E$1998,$E99,$M$5:$M2092),7000000-SUMIF($E$5:$E$1998,$E99,$M$5:$M2092)),IF(SUMIF($E$5:$E$1998,$E99,$M$5:$M2092)&lt;5000000,5000000-SUMIF($E$5:$E$1998,$E99,$M$5:$M2092),5000000-SUMIF($E$5:$E$1998,$E99,$M$5:$M2092)))</f>
        <v>5000000</v>
      </c>
      <c r="Q99" s="114"/>
      <c r="R99" s="114"/>
      <c r="S99" s="122"/>
    </row>
    <row r="100" spans="1:19" ht="20.100000000000001" customHeight="1">
      <c r="A100" s="107">
        <f t="shared" si="1"/>
        <v>96</v>
      </c>
      <c r="B100" s="125"/>
      <c r="C100" s="125"/>
      <c r="D100" s="125"/>
      <c r="E100" s="126"/>
      <c r="F100" s="226"/>
      <c r="G100" s="126"/>
      <c r="H100" s="227"/>
      <c r="I100" s="126"/>
      <c r="J100" s="126"/>
      <c r="K100" s="125"/>
      <c r="L100" s="228"/>
      <c r="M100" s="320"/>
      <c r="N100" s="229">
        <f>COUNTIF($E$5:E298,$E100)-COUNTIFS($E$5:$E298,$E100,$I$5:$I298,"제한대상 학술지로 지원 불가")</f>
        <v>0</v>
      </c>
      <c r="O100" s="324">
        <f>SUMIF($E$5:$E$204,$E100,$M$5:$M402)-SUMIFS($M$5:$M298,$E$5:$E298,$E100,$I$5:$I298,"제한대상 학술지로 지원 불가")</f>
        <v>0</v>
      </c>
      <c r="P100" s="327">
        <f>IF(COUNTIFS($E$5:$E$1998,$E100,$L$5:$L$1998,"O")&gt;=1,IF(SUMIF($E$5:$E$1998,$E100,$M$5:$M2093)&lt;5000000,7000000-SUMIF($E$5:$E$1998,$E100,$M$5:$M2093),7000000-SUMIF($E$5:$E$1998,$E100,$M$5:$M2093)),IF(SUMIF($E$5:$E$1998,$E100,$M$5:$M2093)&lt;5000000,5000000-SUMIF($E$5:$E$1998,$E100,$M$5:$M2093),5000000-SUMIF($E$5:$E$1998,$E100,$M$5:$M2093)))</f>
        <v>5000000</v>
      </c>
      <c r="Q100" s="114"/>
      <c r="R100" s="114"/>
      <c r="S100" s="122"/>
    </row>
    <row r="101" spans="1:19" ht="20.100000000000001" customHeight="1">
      <c r="A101" s="107">
        <f t="shared" si="1"/>
        <v>97</v>
      </c>
      <c r="B101" s="125"/>
      <c r="C101" s="125"/>
      <c r="D101" s="125"/>
      <c r="E101" s="126"/>
      <c r="F101" s="226"/>
      <c r="G101" s="126"/>
      <c r="H101" s="227"/>
      <c r="I101" s="126"/>
      <c r="J101" s="126"/>
      <c r="K101" s="125"/>
      <c r="L101" s="228"/>
      <c r="M101" s="320"/>
      <c r="N101" s="229">
        <f>COUNTIF($E$5:E299,$E101)-COUNTIFS($E$5:$E299,$E101,$I$5:$I299,"제한대상 학술지로 지원 불가")</f>
        <v>0</v>
      </c>
      <c r="O101" s="324">
        <f>SUMIF($E$5:$E$204,$E101,$M$5:$M403)-SUMIFS($M$5:$M299,$E$5:$E299,$E101,$I$5:$I299,"제한대상 학술지로 지원 불가")</f>
        <v>0</v>
      </c>
      <c r="P101" s="327">
        <f>IF(COUNTIFS($E$5:$E$1998,$E101,$L$5:$L$1998,"O")&gt;=1,IF(SUMIF($E$5:$E$1998,$E101,$M$5:$M2094)&lt;5000000,7000000-SUMIF($E$5:$E$1998,$E101,$M$5:$M2094),7000000-SUMIF($E$5:$E$1998,$E101,$M$5:$M2094)),IF(SUMIF($E$5:$E$1998,$E101,$M$5:$M2094)&lt;5000000,5000000-SUMIF($E$5:$E$1998,$E101,$M$5:$M2094),5000000-SUMIF($E$5:$E$1998,$E101,$M$5:$M2094)))</f>
        <v>5000000</v>
      </c>
      <c r="Q101" s="114"/>
      <c r="R101" s="114"/>
      <c r="S101" s="122"/>
    </row>
    <row r="102" spans="1:19" ht="20.100000000000001" customHeight="1">
      <c r="A102" s="107">
        <f t="shared" si="1"/>
        <v>98</v>
      </c>
      <c r="B102" s="125"/>
      <c r="C102" s="125"/>
      <c r="D102" s="125"/>
      <c r="E102" s="126"/>
      <c r="F102" s="226"/>
      <c r="G102" s="126"/>
      <c r="H102" s="227"/>
      <c r="I102" s="126"/>
      <c r="J102" s="126"/>
      <c r="K102" s="125"/>
      <c r="L102" s="228"/>
      <c r="M102" s="320"/>
      <c r="N102" s="229">
        <f>COUNTIF($E$5:E300,$E102)-COUNTIFS($E$5:$E300,$E102,$I$5:$I300,"제한대상 학술지로 지원 불가")</f>
        <v>0</v>
      </c>
      <c r="O102" s="324">
        <f>SUMIF($E$5:$E$204,$E102,$M$5:$M404)-SUMIFS($M$5:$M300,$E$5:$E300,$E102,$I$5:$I300,"제한대상 학술지로 지원 불가")</f>
        <v>0</v>
      </c>
      <c r="P102" s="327">
        <f>IF(COUNTIFS($E$5:$E$1998,$E102,$L$5:$L$1998,"O")&gt;=1,IF(SUMIF($E$5:$E$1998,$E102,$M$5:$M2095)&lt;5000000,7000000-SUMIF($E$5:$E$1998,$E102,$M$5:$M2095),7000000-SUMIF($E$5:$E$1998,$E102,$M$5:$M2095)),IF(SUMIF($E$5:$E$1998,$E102,$M$5:$M2095)&lt;5000000,5000000-SUMIF($E$5:$E$1998,$E102,$M$5:$M2095),5000000-SUMIF($E$5:$E$1998,$E102,$M$5:$M2095)))</f>
        <v>5000000</v>
      </c>
      <c r="Q102" s="114"/>
      <c r="R102" s="114"/>
      <c r="S102" s="122"/>
    </row>
    <row r="103" spans="1:19" ht="20.100000000000001" customHeight="1">
      <c r="A103" s="107">
        <f t="shared" si="1"/>
        <v>99</v>
      </c>
      <c r="B103" s="125"/>
      <c r="C103" s="125"/>
      <c r="D103" s="125"/>
      <c r="E103" s="126"/>
      <c r="F103" s="226"/>
      <c r="G103" s="126"/>
      <c r="H103" s="227"/>
      <c r="I103" s="126"/>
      <c r="J103" s="126"/>
      <c r="K103" s="125"/>
      <c r="L103" s="228"/>
      <c r="M103" s="320"/>
      <c r="N103" s="229">
        <f>COUNTIF($E$5:E301,$E103)-COUNTIFS($E$5:$E301,$E103,$I$5:$I301,"제한대상 학술지로 지원 불가")</f>
        <v>0</v>
      </c>
      <c r="O103" s="324">
        <f>SUMIF($E$5:$E$204,$E103,$M$5:$M405)-SUMIFS($M$5:$M301,$E$5:$E301,$E103,$I$5:$I301,"제한대상 학술지로 지원 불가")</f>
        <v>0</v>
      </c>
      <c r="P103" s="327">
        <f>IF(COUNTIFS($E$5:$E$1998,$E103,$L$5:$L$1998,"O")&gt;=1,IF(SUMIF($E$5:$E$1998,$E103,$M$5:$M2096)&lt;5000000,7000000-SUMIF($E$5:$E$1998,$E103,$M$5:$M2096),7000000-SUMIF($E$5:$E$1998,$E103,$M$5:$M2096)),IF(SUMIF($E$5:$E$1998,$E103,$M$5:$M2096)&lt;5000000,5000000-SUMIF($E$5:$E$1998,$E103,$M$5:$M2096),5000000-SUMIF($E$5:$E$1998,$E103,$M$5:$M2096)))</f>
        <v>5000000</v>
      </c>
      <c r="Q103" s="114"/>
      <c r="R103" s="114"/>
      <c r="S103" s="122"/>
    </row>
    <row r="104" spans="1:19" ht="20.100000000000001" customHeight="1">
      <c r="A104" s="107">
        <f t="shared" si="1"/>
        <v>100</v>
      </c>
      <c r="B104" s="125"/>
      <c r="C104" s="125"/>
      <c r="D104" s="125"/>
      <c r="E104" s="126"/>
      <c r="F104" s="226"/>
      <c r="G104" s="126"/>
      <c r="H104" s="227"/>
      <c r="I104" s="126"/>
      <c r="J104" s="126"/>
      <c r="K104" s="125"/>
      <c r="L104" s="228"/>
      <c r="M104" s="320"/>
      <c r="N104" s="229">
        <f>COUNTIF($E$5:E302,$E104)-COUNTIFS($E$5:$E302,$E104,$I$5:$I302,"제한대상 학술지로 지원 불가")</f>
        <v>0</v>
      </c>
      <c r="O104" s="324">
        <f>SUMIF($E$5:$E$204,$E104,$M$5:$M406)-SUMIFS($M$5:$M302,$E$5:$E302,$E104,$I$5:$I302,"제한대상 학술지로 지원 불가")</f>
        <v>0</v>
      </c>
      <c r="P104" s="327">
        <f>IF(COUNTIFS($E$5:$E$1998,$E104,$L$5:$L$1998,"O")&gt;=1,IF(SUMIF($E$5:$E$1998,$E104,$M$5:$M2097)&lt;5000000,7000000-SUMIF($E$5:$E$1998,$E104,$M$5:$M2097),7000000-SUMIF($E$5:$E$1998,$E104,$M$5:$M2097)),IF(SUMIF($E$5:$E$1998,$E104,$M$5:$M2097)&lt;5000000,5000000-SUMIF($E$5:$E$1998,$E104,$M$5:$M2097),5000000-SUMIF($E$5:$E$1998,$E104,$M$5:$M2097)))</f>
        <v>5000000</v>
      </c>
      <c r="Q104" s="114"/>
      <c r="R104" s="114"/>
      <c r="S104" s="122"/>
    </row>
    <row r="105" spans="1:19" ht="20.100000000000001" customHeight="1">
      <c r="A105" s="107">
        <f t="shared" si="1"/>
        <v>101</v>
      </c>
      <c r="B105" s="125"/>
      <c r="C105" s="125"/>
      <c r="D105" s="125"/>
      <c r="E105" s="126"/>
      <c r="F105" s="226"/>
      <c r="G105" s="126"/>
      <c r="H105" s="227"/>
      <c r="I105" s="126"/>
      <c r="J105" s="126"/>
      <c r="K105" s="125"/>
      <c r="L105" s="228"/>
      <c r="M105" s="320"/>
      <c r="N105" s="229">
        <f>COUNTIF($E$5:E303,$E105)-COUNTIFS($E$5:$E303,$E105,$I$5:$I303,"제한대상 학술지로 지원 불가")</f>
        <v>0</v>
      </c>
      <c r="O105" s="324">
        <f>SUMIF($E$5:$E$204,$E105,$M$5:$M407)-SUMIFS($M$5:$M303,$E$5:$E303,$E105,$I$5:$I303,"제한대상 학술지로 지원 불가")</f>
        <v>0</v>
      </c>
      <c r="P105" s="327">
        <f>IF(COUNTIFS($E$5:$E$1998,$E105,$L$5:$L$1998,"O")&gt;=1,IF(SUMIF($E$5:$E$1998,$E105,$M$5:$M2098)&lt;5000000,7000000-SUMIF($E$5:$E$1998,$E105,$M$5:$M2098),7000000-SUMIF($E$5:$E$1998,$E105,$M$5:$M2098)),IF(SUMIF($E$5:$E$1998,$E105,$M$5:$M2098)&lt;5000000,5000000-SUMIF($E$5:$E$1998,$E105,$M$5:$M2098),5000000-SUMIF($E$5:$E$1998,$E105,$M$5:$M2098)))</f>
        <v>5000000</v>
      </c>
      <c r="Q105" s="114"/>
      <c r="R105" s="114"/>
      <c r="S105" s="122"/>
    </row>
    <row r="106" spans="1:19" ht="20.100000000000001" customHeight="1">
      <c r="A106" s="107">
        <f t="shared" si="1"/>
        <v>102</v>
      </c>
      <c r="B106" s="125"/>
      <c r="C106" s="125"/>
      <c r="D106" s="125"/>
      <c r="E106" s="126"/>
      <c r="F106" s="226"/>
      <c r="G106" s="126"/>
      <c r="H106" s="227"/>
      <c r="I106" s="126"/>
      <c r="J106" s="126"/>
      <c r="K106" s="125"/>
      <c r="L106" s="228"/>
      <c r="M106" s="320"/>
      <c r="N106" s="229">
        <f>COUNTIF($E$5:E304,$E106)-COUNTIFS($E$5:$E304,$E106,$I$5:$I304,"제한대상 학술지로 지원 불가")</f>
        <v>0</v>
      </c>
      <c r="O106" s="324">
        <f>SUMIF($E$5:$E$204,$E106,$M$5:$M408)-SUMIFS($M$5:$M304,$E$5:$E304,$E106,$I$5:$I304,"제한대상 학술지로 지원 불가")</f>
        <v>0</v>
      </c>
      <c r="P106" s="327">
        <f>IF(COUNTIFS($E$5:$E$1998,$E106,$L$5:$L$1998,"O")&gt;=1,IF(SUMIF($E$5:$E$1998,$E106,$M$5:$M2099)&lt;5000000,7000000-SUMIF($E$5:$E$1998,$E106,$M$5:$M2099),7000000-SUMIF($E$5:$E$1998,$E106,$M$5:$M2099)),IF(SUMIF($E$5:$E$1998,$E106,$M$5:$M2099)&lt;5000000,5000000-SUMIF($E$5:$E$1998,$E106,$M$5:$M2099),5000000-SUMIF($E$5:$E$1998,$E106,$M$5:$M2099)))</f>
        <v>5000000</v>
      </c>
      <c r="Q106" s="114"/>
      <c r="R106" s="114"/>
      <c r="S106" s="122"/>
    </row>
    <row r="107" spans="1:19" ht="20.100000000000001" customHeight="1">
      <c r="A107" s="107">
        <f t="shared" si="1"/>
        <v>103</v>
      </c>
      <c r="B107" s="125"/>
      <c r="C107" s="125"/>
      <c r="D107" s="125"/>
      <c r="E107" s="126"/>
      <c r="F107" s="226"/>
      <c r="G107" s="126"/>
      <c r="H107" s="227"/>
      <c r="I107" s="126"/>
      <c r="J107" s="126"/>
      <c r="K107" s="125"/>
      <c r="L107" s="228"/>
      <c r="M107" s="320"/>
      <c r="N107" s="229">
        <f>COUNTIF($E$5:E305,$E107)-COUNTIFS($E$5:$E305,$E107,$I$5:$I305,"제한대상 학술지로 지원 불가")</f>
        <v>0</v>
      </c>
      <c r="O107" s="324">
        <f>SUMIF($E$5:$E$204,$E107,$M$5:$M409)-SUMIFS($M$5:$M305,$E$5:$E305,$E107,$I$5:$I305,"제한대상 학술지로 지원 불가")</f>
        <v>0</v>
      </c>
      <c r="P107" s="327">
        <f>IF(COUNTIFS($E$5:$E$1998,$E107,$L$5:$L$1998,"O")&gt;=1,IF(SUMIF($E$5:$E$1998,$E107,$M$5:$M2100)&lt;5000000,7000000-SUMIF($E$5:$E$1998,$E107,$M$5:$M2100),7000000-SUMIF($E$5:$E$1998,$E107,$M$5:$M2100)),IF(SUMIF($E$5:$E$1998,$E107,$M$5:$M2100)&lt;5000000,5000000-SUMIF($E$5:$E$1998,$E107,$M$5:$M2100),5000000-SUMIF($E$5:$E$1998,$E107,$M$5:$M2100)))</f>
        <v>5000000</v>
      </c>
      <c r="Q107" s="114"/>
      <c r="R107" s="114"/>
      <c r="S107" s="122"/>
    </row>
    <row r="108" spans="1:19" ht="20.100000000000001" customHeight="1">
      <c r="A108" s="107">
        <f t="shared" si="1"/>
        <v>104</v>
      </c>
      <c r="B108" s="125"/>
      <c r="C108" s="125"/>
      <c r="D108" s="125"/>
      <c r="E108" s="126"/>
      <c r="F108" s="226"/>
      <c r="G108" s="126"/>
      <c r="H108" s="227"/>
      <c r="I108" s="126"/>
      <c r="J108" s="126"/>
      <c r="K108" s="125"/>
      <c r="L108" s="228"/>
      <c r="M108" s="320"/>
      <c r="N108" s="229">
        <f>COUNTIF($E$5:E306,$E108)-COUNTIFS($E$5:$E306,$E108,$I$5:$I306,"제한대상 학술지로 지원 불가")</f>
        <v>0</v>
      </c>
      <c r="O108" s="324">
        <f>SUMIF($E$5:$E$204,$E108,$M$5:$M410)-SUMIFS($M$5:$M306,$E$5:$E306,$E108,$I$5:$I306,"제한대상 학술지로 지원 불가")</f>
        <v>0</v>
      </c>
      <c r="P108" s="327">
        <f>IF(COUNTIFS($E$5:$E$1998,$E108,$L$5:$L$1998,"O")&gt;=1,IF(SUMIF($E$5:$E$1998,$E108,$M$5:$M2101)&lt;5000000,7000000-SUMIF($E$5:$E$1998,$E108,$M$5:$M2101),7000000-SUMIF($E$5:$E$1998,$E108,$M$5:$M2101)),IF(SUMIF($E$5:$E$1998,$E108,$M$5:$M2101)&lt;5000000,5000000-SUMIF($E$5:$E$1998,$E108,$M$5:$M2101),5000000-SUMIF($E$5:$E$1998,$E108,$M$5:$M2101)))</f>
        <v>5000000</v>
      </c>
      <c r="Q108" s="114"/>
      <c r="R108" s="114"/>
      <c r="S108" s="122"/>
    </row>
    <row r="109" spans="1:19" ht="20.100000000000001" customHeight="1">
      <c r="A109" s="107">
        <f t="shared" si="1"/>
        <v>105</v>
      </c>
      <c r="B109" s="125"/>
      <c r="C109" s="125"/>
      <c r="D109" s="125"/>
      <c r="E109" s="126"/>
      <c r="F109" s="226"/>
      <c r="G109" s="126"/>
      <c r="H109" s="227"/>
      <c r="I109" s="126"/>
      <c r="J109" s="126"/>
      <c r="K109" s="125"/>
      <c r="L109" s="228"/>
      <c r="M109" s="320"/>
      <c r="N109" s="229">
        <f>COUNTIF($E$5:E307,$E109)-COUNTIFS($E$5:$E307,$E109,$I$5:$I307,"제한대상 학술지로 지원 불가")</f>
        <v>0</v>
      </c>
      <c r="O109" s="324">
        <f>SUMIF($E$5:$E$204,$E109,$M$5:$M411)-SUMIFS($M$5:$M307,$E$5:$E307,$E109,$I$5:$I307,"제한대상 학술지로 지원 불가")</f>
        <v>0</v>
      </c>
      <c r="P109" s="327">
        <f>IF(COUNTIFS($E$5:$E$1998,$E109,$L$5:$L$1998,"O")&gt;=1,IF(SUMIF($E$5:$E$1998,$E109,$M$5:$M2102)&lt;5000000,7000000-SUMIF($E$5:$E$1998,$E109,$M$5:$M2102),7000000-SUMIF($E$5:$E$1998,$E109,$M$5:$M2102)),IF(SUMIF($E$5:$E$1998,$E109,$M$5:$M2102)&lt;5000000,5000000-SUMIF($E$5:$E$1998,$E109,$M$5:$M2102),5000000-SUMIF($E$5:$E$1998,$E109,$M$5:$M2102)))</f>
        <v>5000000</v>
      </c>
      <c r="Q109" s="114"/>
      <c r="R109" s="114"/>
      <c r="S109" s="122"/>
    </row>
    <row r="110" spans="1:19" ht="20.100000000000001" customHeight="1">
      <c r="A110" s="107">
        <f t="shared" si="1"/>
        <v>106</v>
      </c>
      <c r="B110" s="125"/>
      <c r="C110" s="125"/>
      <c r="D110" s="125"/>
      <c r="E110" s="126"/>
      <c r="F110" s="226"/>
      <c r="G110" s="126"/>
      <c r="H110" s="227"/>
      <c r="I110" s="126"/>
      <c r="J110" s="126"/>
      <c r="K110" s="125"/>
      <c r="L110" s="228"/>
      <c r="M110" s="320"/>
      <c r="N110" s="229">
        <f>COUNTIF($E$5:E308,$E110)-COUNTIFS($E$5:$E308,$E110,$I$5:$I308,"제한대상 학술지로 지원 불가")</f>
        <v>0</v>
      </c>
      <c r="O110" s="324">
        <f>SUMIF($E$5:$E$204,$E110,$M$5:$M412)-SUMIFS($M$5:$M308,$E$5:$E308,$E110,$I$5:$I308,"제한대상 학술지로 지원 불가")</f>
        <v>0</v>
      </c>
      <c r="P110" s="327">
        <f>IF(COUNTIFS($E$5:$E$1998,$E110,$L$5:$L$1998,"O")&gt;=1,IF(SUMIF($E$5:$E$1998,$E110,$M$5:$M2103)&lt;5000000,7000000-SUMIF($E$5:$E$1998,$E110,$M$5:$M2103),7000000-SUMIF($E$5:$E$1998,$E110,$M$5:$M2103)),IF(SUMIF($E$5:$E$1998,$E110,$M$5:$M2103)&lt;5000000,5000000-SUMIF($E$5:$E$1998,$E110,$M$5:$M2103),5000000-SUMIF($E$5:$E$1998,$E110,$M$5:$M2103)))</f>
        <v>5000000</v>
      </c>
      <c r="Q110" s="114"/>
      <c r="R110" s="114"/>
      <c r="S110" s="122"/>
    </row>
    <row r="111" spans="1:19" ht="20.100000000000001" customHeight="1">
      <c r="A111" s="107">
        <f t="shared" si="1"/>
        <v>107</v>
      </c>
      <c r="B111" s="125"/>
      <c r="C111" s="125"/>
      <c r="D111" s="125"/>
      <c r="E111" s="126"/>
      <c r="F111" s="226"/>
      <c r="G111" s="126"/>
      <c r="H111" s="227"/>
      <c r="I111" s="126"/>
      <c r="J111" s="126"/>
      <c r="K111" s="125"/>
      <c r="L111" s="228"/>
      <c r="M111" s="320"/>
      <c r="N111" s="229">
        <f>COUNTIF($E$5:E309,$E111)-COUNTIFS($E$5:$E309,$E111,$I$5:$I309,"제한대상 학술지로 지원 불가")</f>
        <v>0</v>
      </c>
      <c r="O111" s="324">
        <f>SUMIF($E$5:$E$204,$E111,$M$5:$M413)-SUMIFS($M$5:$M309,$E$5:$E309,$E111,$I$5:$I309,"제한대상 학술지로 지원 불가")</f>
        <v>0</v>
      </c>
      <c r="P111" s="327">
        <f>IF(COUNTIFS($E$5:$E$1998,$E111,$L$5:$L$1998,"O")&gt;=1,IF(SUMIF($E$5:$E$1998,$E111,$M$5:$M2104)&lt;5000000,7000000-SUMIF($E$5:$E$1998,$E111,$M$5:$M2104),7000000-SUMIF($E$5:$E$1998,$E111,$M$5:$M2104)),IF(SUMIF($E$5:$E$1998,$E111,$M$5:$M2104)&lt;5000000,5000000-SUMIF($E$5:$E$1998,$E111,$M$5:$M2104),5000000-SUMIF($E$5:$E$1998,$E111,$M$5:$M2104)))</f>
        <v>5000000</v>
      </c>
      <c r="Q111" s="114"/>
      <c r="R111" s="114"/>
      <c r="S111" s="122"/>
    </row>
    <row r="112" spans="1:19" ht="20.100000000000001" customHeight="1">
      <c r="A112" s="107">
        <f t="shared" si="1"/>
        <v>108</v>
      </c>
      <c r="B112" s="125"/>
      <c r="C112" s="125"/>
      <c r="D112" s="125"/>
      <c r="E112" s="126"/>
      <c r="F112" s="226"/>
      <c r="G112" s="126"/>
      <c r="H112" s="227"/>
      <c r="I112" s="126"/>
      <c r="J112" s="126"/>
      <c r="K112" s="125"/>
      <c r="L112" s="228"/>
      <c r="M112" s="320"/>
      <c r="N112" s="229">
        <f>COUNTIF($E$5:E310,$E112)-COUNTIFS($E$5:$E310,$E112,$I$5:$I310,"제한대상 학술지로 지원 불가")</f>
        <v>0</v>
      </c>
      <c r="O112" s="324">
        <f>SUMIF($E$5:$E$204,$E112,$M$5:$M414)-SUMIFS($M$5:$M310,$E$5:$E310,$E112,$I$5:$I310,"제한대상 학술지로 지원 불가")</f>
        <v>0</v>
      </c>
      <c r="P112" s="327">
        <f>IF(COUNTIFS($E$5:$E$1998,$E112,$L$5:$L$1998,"O")&gt;=1,IF(SUMIF($E$5:$E$1998,$E112,$M$5:$M2105)&lt;5000000,7000000-SUMIF($E$5:$E$1998,$E112,$M$5:$M2105),7000000-SUMIF($E$5:$E$1998,$E112,$M$5:$M2105)),IF(SUMIF($E$5:$E$1998,$E112,$M$5:$M2105)&lt;5000000,5000000-SUMIF($E$5:$E$1998,$E112,$M$5:$M2105),5000000-SUMIF($E$5:$E$1998,$E112,$M$5:$M2105)))</f>
        <v>5000000</v>
      </c>
      <c r="Q112" s="114"/>
      <c r="R112" s="114"/>
      <c r="S112" s="122"/>
    </row>
    <row r="113" spans="1:19" ht="20.100000000000001" customHeight="1">
      <c r="A113" s="107">
        <f t="shared" si="1"/>
        <v>109</v>
      </c>
      <c r="B113" s="125"/>
      <c r="C113" s="125"/>
      <c r="D113" s="125"/>
      <c r="E113" s="126"/>
      <c r="F113" s="226"/>
      <c r="G113" s="126"/>
      <c r="H113" s="227"/>
      <c r="I113" s="126"/>
      <c r="J113" s="126"/>
      <c r="K113" s="125"/>
      <c r="L113" s="228"/>
      <c r="M113" s="320"/>
      <c r="N113" s="229">
        <f>COUNTIF($E$5:E311,$E113)-COUNTIFS($E$5:$E311,$E113,$I$5:$I311,"제한대상 학술지로 지원 불가")</f>
        <v>0</v>
      </c>
      <c r="O113" s="324">
        <f>SUMIF($E$5:$E$204,$E113,$M$5:$M415)-SUMIFS($M$5:$M311,$E$5:$E311,$E113,$I$5:$I311,"제한대상 학술지로 지원 불가")</f>
        <v>0</v>
      </c>
      <c r="P113" s="327">
        <f>IF(COUNTIFS($E$5:$E$1998,$E113,$L$5:$L$1998,"O")&gt;=1,IF(SUMIF($E$5:$E$1998,$E113,$M$5:$M2106)&lt;5000000,7000000-SUMIF($E$5:$E$1998,$E113,$M$5:$M2106),7000000-SUMIF($E$5:$E$1998,$E113,$M$5:$M2106)),IF(SUMIF($E$5:$E$1998,$E113,$M$5:$M2106)&lt;5000000,5000000-SUMIF($E$5:$E$1998,$E113,$M$5:$M2106),5000000-SUMIF($E$5:$E$1998,$E113,$M$5:$M2106)))</f>
        <v>5000000</v>
      </c>
      <c r="Q113" s="114"/>
      <c r="R113" s="114"/>
      <c r="S113" s="122"/>
    </row>
    <row r="114" spans="1:19" ht="20.100000000000001" customHeight="1">
      <c r="A114" s="107">
        <f t="shared" si="1"/>
        <v>110</v>
      </c>
      <c r="B114" s="125"/>
      <c r="C114" s="125"/>
      <c r="D114" s="125"/>
      <c r="E114" s="126"/>
      <c r="F114" s="226"/>
      <c r="G114" s="126"/>
      <c r="H114" s="227"/>
      <c r="I114" s="126"/>
      <c r="J114" s="126"/>
      <c r="K114" s="125"/>
      <c r="L114" s="228"/>
      <c r="M114" s="320"/>
      <c r="N114" s="229">
        <f>COUNTIF($E$5:E312,$E114)-COUNTIFS($E$5:$E312,$E114,$I$5:$I312,"제한대상 학술지로 지원 불가")</f>
        <v>0</v>
      </c>
      <c r="O114" s="324">
        <f>SUMIF($E$5:$E$204,$E114,$M$5:$M416)-SUMIFS($M$5:$M312,$E$5:$E312,$E114,$I$5:$I312,"제한대상 학술지로 지원 불가")</f>
        <v>0</v>
      </c>
      <c r="P114" s="327">
        <f>IF(COUNTIFS($E$5:$E$1998,$E114,$L$5:$L$1998,"O")&gt;=1,IF(SUMIF($E$5:$E$1998,$E114,$M$5:$M2107)&lt;5000000,7000000-SUMIF($E$5:$E$1998,$E114,$M$5:$M2107),7000000-SUMIF($E$5:$E$1998,$E114,$M$5:$M2107)),IF(SUMIF($E$5:$E$1998,$E114,$M$5:$M2107)&lt;5000000,5000000-SUMIF($E$5:$E$1998,$E114,$M$5:$M2107),5000000-SUMIF($E$5:$E$1998,$E114,$M$5:$M2107)))</f>
        <v>5000000</v>
      </c>
      <c r="Q114" s="114"/>
      <c r="R114" s="114"/>
      <c r="S114" s="122"/>
    </row>
    <row r="115" spans="1:19" ht="20.100000000000001" customHeight="1">
      <c r="A115" s="107">
        <f t="shared" si="1"/>
        <v>111</v>
      </c>
      <c r="B115" s="125"/>
      <c r="C115" s="125"/>
      <c r="D115" s="125"/>
      <c r="E115" s="126"/>
      <c r="F115" s="226"/>
      <c r="G115" s="126"/>
      <c r="H115" s="227"/>
      <c r="I115" s="126"/>
      <c r="J115" s="126"/>
      <c r="K115" s="125"/>
      <c r="L115" s="228"/>
      <c r="M115" s="320"/>
      <c r="N115" s="229">
        <f>COUNTIF($E$5:E313,$E115)-COUNTIFS($E$5:$E313,$E115,$I$5:$I313,"제한대상 학술지로 지원 불가")</f>
        <v>0</v>
      </c>
      <c r="O115" s="324">
        <f>SUMIF($E$5:$E$204,$E115,$M$5:$M417)-SUMIFS($M$5:$M313,$E$5:$E313,$E115,$I$5:$I313,"제한대상 학술지로 지원 불가")</f>
        <v>0</v>
      </c>
      <c r="P115" s="327">
        <f>IF(COUNTIFS($E$5:$E$1998,$E115,$L$5:$L$1998,"O")&gt;=1,IF(SUMIF($E$5:$E$1998,$E115,$M$5:$M2108)&lt;5000000,7000000-SUMIF($E$5:$E$1998,$E115,$M$5:$M2108),7000000-SUMIF($E$5:$E$1998,$E115,$M$5:$M2108)),IF(SUMIF($E$5:$E$1998,$E115,$M$5:$M2108)&lt;5000000,5000000-SUMIF($E$5:$E$1998,$E115,$M$5:$M2108),5000000-SUMIF($E$5:$E$1998,$E115,$M$5:$M2108)))</f>
        <v>5000000</v>
      </c>
      <c r="Q115" s="114"/>
      <c r="R115" s="114"/>
      <c r="S115" s="122"/>
    </row>
    <row r="116" spans="1:19" ht="20.100000000000001" customHeight="1">
      <c r="A116" s="107">
        <f t="shared" si="1"/>
        <v>112</v>
      </c>
      <c r="B116" s="125"/>
      <c r="C116" s="125"/>
      <c r="D116" s="125"/>
      <c r="E116" s="126"/>
      <c r="F116" s="226"/>
      <c r="G116" s="126"/>
      <c r="H116" s="227"/>
      <c r="I116" s="126"/>
      <c r="J116" s="126"/>
      <c r="K116" s="125"/>
      <c r="L116" s="228"/>
      <c r="M116" s="320"/>
      <c r="N116" s="229">
        <f>COUNTIF($E$5:E314,$E116)-COUNTIFS($E$5:$E314,$E116,$I$5:$I314,"제한대상 학술지로 지원 불가")</f>
        <v>0</v>
      </c>
      <c r="O116" s="324">
        <f>SUMIF($E$5:$E$204,$E116,$M$5:$M418)-SUMIFS($M$5:$M314,$E$5:$E314,$E116,$I$5:$I314,"제한대상 학술지로 지원 불가")</f>
        <v>0</v>
      </c>
      <c r="P116" s="327">
        <f>IF(COUNTIFS($E$5:$E$1998,$E116,$L$5:$L$1998,"O")&gt;=1,IF(SUMIF($E$5:$E$1998,$E116,$M$5:$M2109)&lt;5000000,7000000-SUMIF($E$5:$E$1998,$E116,$M$5:$M2109),7000000-SUMIF($E$5:$E$1998,$E116,$M$5:$M2109)),IF(SUMIF($E$5:$E$1998,$E116,$M$5:$M2109)&lt;5000000,5000000-SUMIF($E$5:$E$1998,$E116,$M$5:$M2109),5000000-SUMIF($E$5:$E$1998,$E116,$M$5:$M2109)))</f>
        <v>5000000</v>
      </c>
      <c r="Q116" s="114"/>
      <c r="R116" s="114"/>
      <c r="S116" s="122"/>
    </row>
    <row r="117" spans="1:19" ht="20.100000000000001" customHeight="1">
      <c r="A117" s="107">
        <f t="shared" si="1"/>
        <v>113</v>
      </c>
      <c r="B117" s="125"/>
      <c r="C117" s="125"/>
      <c r="D117" s="125"/>
      <c r="E117" s="126"/>
      <c r="F117" s="226"/>
      <c r="G117" s="126"/>
      <c r="H117" s="227"/>
      <c r="I117" s="126"/>
      <c r="J117" s="126"/>
      <c r="K117" s="125"/>
      <c r="L117" s="228"/>
      <c r="M117" s="320"/>
      <c r="N117" s="229">
        <f>COUNTIF($E$5:E315,$E117)-COUNTIFS($E$5:$E315,$E117,$I$5:$I315,"제한대상 학술지로 지원 불가")</f>
        <v>0</v>
      </c>
      <c r="O117" s="324">
        <f>SUMIF($E$5:$E$204,$E117,$M$5:$M419)-SUMIFS($M$5:$M315,$E$5:$E315,$E117,$I$5:$I315,"제한대상 학술지로 지원 불가")</f>
        <v>0</v>
      </c>
      <c r="P117" s="327">
        <f>IF(COUNTIFS($E$5:$E$1998,$E117,$L$5:$L$1998,"O")&gt;=1,IF(SUMIF($E$5:$E$1998,$E117,$M$5:$M2110)&lt;5000000,7000000-SUMIF($E$5:$E$1998,$E117,$M$5:$M2110),7000000-SUMIF($E$5:$E$1998,$E117,$M$5:$M2110)),IF(SUMIF($E$5:$E$1998,$E117,$M$5:$M2110)&lt;5000000,5000000-SUMIF($E$5:$E$1998,$E117,$M$5:$M2110),5000000-SUMIF($E$5:$E$1998,$E117,$M$5:$M2110)))</f>
        <v>5000000</v>
      </c>
      <c r="Q117" s="114"/>
      <c r="R117" s="114"/>
      <c r="S117" s="122"/>
    </row>
    <row r="118" spans="1:19" ht="20.100000000000001" customHeight="1">
      <c r="A118" s="107">
        <f t="shared" si="1"/>
        <v>114</v>
      </c>
      <c r="B118" s="125"/>
      <c r="C118" s="125"/>
      <c r="D118" s="125"/>
      <c r="E118" s="126"/>
      <c r="F118" s="226"/>
      <c r="G118" s="126"/>
      <c r="H118" s="227"/>
      <c r="I118" s="126"/>
      <c r="J118" s="126"/>
      <c r="K118" s="125"/>
      <c r="L118" s="228"/>
      <c r="M118" s="320"/>
      <c r="N118" s="229">
        <f>COUNTIF($E$5:E316,$E118)-COUNTIFS($E$5:$E316,$E118,$I$5:$I316,"제한대상 학술지로 지원 불가")</f>
        <v>0</v>
      </c>
      <c r="O118" s="324">
        <f>SUMIF($E$5:$E$204,$E118,$M$5:$M420)-SUMIFS($M$5:$M316,$E$5:$E316,$E118,$I$5:$I316,"제한대상 학술지로 지원 불가")</f>
        <v>0</v>
      </c>
      <c r="P118" s="327">
        <f>IF(COUNTIFS($E$5:$E$1998,$E118,$L$5:$L$1998,"O")&gt;=1,IF(SUMIF($E$5:$E$1998,$E118,$M$5:$M2111)&lt;5000000,7000000-SUMIF($E$5:$E$1998,$E118,$M$5:$M2111),7000000-SUMIF($E$5:$E$1998,$E118,$M$5:$M2111)),IF(SUMIF($E$5:$E$1998,$E118,$M$5:$M2111)&lt;5000000,5000000-SUMIF($E$5:$E$1998,$E118,$M$5:$M2111),5000000-SUMIF($E$5:$E$1998,$E118,$M$5:$M2111)))</f>
        <v>5000000</v>
      </c>
      <c r="Q118" s="114"/>
      <c r="R118" s="114"/>
      <c r="S118" s="122"/>
    </row>
    <row r="119" spans="1:19" ht="20.100000000000001" customHeight="1">
      <c r="A119" s="107">
        <f t="shared" si="1"/>
        <v>115</v>
      </c>
      <c r="B119" s="125"/>
      <c r="C119" s="125"/>
      <c r="D119" s="125"/>
      <c r="E119" s="126"/>
      <c r="F119" s="226"/>
      <c r="G119" s="126"/>
      <c r="H119" s="227"/>
      <c r="I119" s="126"/>
      <c r="J119" s="126"/>
      <c r="K119" s="125"/>
      <c r="L119" s="228"/>
      <c r="M119" s="320"/>
      <c r="N119" s="229">
        <f>COUNTIF($E$5:E317,$E119)-COUNTIFS($E$5:$E317,$E119,$I$5:$I317,"제한대상 학술지로 지원 불가")</f>
        <v>0</v>
      </c>
      <c r="O119" s="324">
        <f>SUMIF($E$5:$E$204,$E119,$M$5:$M421)-SUMIFS($M$5:$M317,$E$5:$E317,$E119,$I$5:$I317,"제한대상 학술지로 지원 불가")</f>
        <v>0</v>
      </c>
      <c r="P119" s="327">
        <f>IF(COUNTIFS($E$5:$E$1998,$E119,$L$5:$L$1998,"O")&gt;=1,IF(SUMIF($E$5:$E$1998,$E119,$M$5:$M2112)&lt;5000000,7000000-SUMIF($E$5:$E$1998,$E119,$M$5:$M2112),7000000-SUMIF($E$5:$E$1998,$E119,$M$5:$M2112)),IF(SUMIF($E$5:$E$1998,$E119,$M$5:$M2112)&lt;5000000,5000000-SUMIF($E$5:$E$1998,$E119,$M$5:$M2112),5000000-SUMIF($E$5:$E$1998,$E119,$M$5:$M2112)))</f>
        <v>5000000</v>
      </c>
      <c r="Q119" s="114"/>
      <c r="R119" s="114"/>
      <c r="S119" s="122"/>
    </row>
    <row r="120" spans="1:19" ht="20.100000000000001" customHeight="1">
      <c r="A120" s="107">
        <f t="shared" si="1"/>
        <v>116</v>
      </c>
      <c r="B120" s="125"/>
      <c r="C120" s="125"/>
      <c r="D120" s="125"/>
      <c r="E120" s="126"/>
      <c r="F120" s="226"/>
      <c r="G120" s="126"/>
      <c r="H120" s="227"/>
      <c r="I120" s="126"/>
      <c r="J120" s="126"/>
      <c r="K120" s="125"/>
      <c r="L120" s="228"/>
      <c r="M120" s="320"/>
      <c r="N120" s="229">
        <f>COUNTIF($E$5:E318,$E120)-COUNTIFS($E$5:$E318,$E120,$I$5:$I318,"제한대상 학술지로 지원 불가")</f>
        <v>0</v>
      </c>
      <c r="O120" s="324">
        <f>SUMIF($E$5:$E$204,$E120,$M$5:$M422)-SUMIFS($M$5:$M318,$E$5:$E318,$E120,$I$5:$I318,"제한대상 학술지로 지원 불가")</f>
        <v>0</v>
      </c>
      <c r="P120" s="327">
        <f>IF(COUNTIFS($E$5:$E$1998,$E120,$L$5:$L$1998,"O")&gt;=1,IF(SUMIF($E$5:$E$1998,$E120,$M$5:$M2113)&lt;5000000,7000000-SUMIF($E$5:$E$1998,$E120,$M$5:$M2113),7000000-SUMIF($E$5:$E$1998,$E120,$M$5:$M2113)),IF(SUMIF($E$5:$E$1998,$E120,$M$5:$M2113)&lt;5000000,5000000-SUMIF($E$5:$E$1998,$E120,$M$5:$M2113),5000000-SUMIF($E$5:$E$1998,$E120,$M$5:$M2113)))</f>
        <v>5000000</v>
      </c>
      <c r="Q120" s="114"/>
      <c r="R120" s="114"/>
      <c r="S120" s="122"/>
    </row>
    <row r="121" spans="1:19" ht="20.100000000000001" customHeight="1">
      <c r="A121" s="107">
        <f t="shared" si="1"/>
        <v>117</v>
      </c>
      <c r="B121" s="125"/>
      <c r="C121" s="125"/>
      <c r="D121" s="125"/>
      <c r="E121" s="126"/>
      <c r="F121" s="226"/>
      <c r="G121" s="126"/>
      <c r="H121" s="227"/>
      <c r="I121" s="126"/>
      <c r="J121" s="126"/>
      <c r="K121" s="125"/>
      <c r="L121" s="228"/>
      <c r="M121" s="320"/>
      <c r="N121" s="229">
        <f>COUNTIF($E$5:E319,$E121)-COUNTIFS($E$5:$E319,$E121,$I$5:$I319,"제한대상 학술지로 지원 불가")</f>
        <v>0</v>
      </c>
      <c r="O121" s="324">
        <f>SUMIF($E$5:$E$204,$E121,$M$5:$M423)-SUMIFS($M$5:$M319,$E$5:$E319,$E121,$I$5:$I319,"제한대상 학술지로 지원 불가")</f>
        <v>0</v>
      </c>
      <c r="P121" s="327">
        <f>IF(COUNTIFS($E$5:$E$1998,$E121,$L$5:$L$1998,"O")&gt;=1,IF(SUMIF($E$5:$E$1998,$E121,$M$5:$M2114)&lt;5000000,7000000-SUMIF($E$5:$E$1998,$E121,$M$5:$M2114),7000000-SUMIF($E$5:$E$1998,$E121,$M$5:$M2114)),IF(SUMIF($E$5:$E$1998,$E121,$M$5:$M2114)&lt;5000000,5000000-SUMIF($E$5:$E$1998,$E121,$M$5:$M2114),5000000-SUMIF($E$5:$E$1998,$E121,$M$5:$M2114)))</f>
        <v>5000000</v>
      </c>
      <c r="Q121" s="114"/>
      <c r="R121" s="114"/>
      <c r="S121" s="122"/>
    </row>
    <row r="122" spans="1:19" ht="20.100000000000001" customHeight="1">
      <c r="A122" s="107">
        <f t="shared" si="1"/>
        <v>118</v>
      </c>
      <c r="B122" s="125"/>
      <c r="C122" s="125"/>
      <c r="D122" s="125"/>
      <c r="E122" s="126"/>
      <c r="F122" s="226"/>
      <c r="G122" s="126"/>
      <c r="H122" s="227"/>
      <c r="I122" s="126"/>
      <c r="J122" s="126"/>
      <c r="K122" s="125"/>
      <c r="L122" s="228"/>
      <c r="M122" s="320"/>
      <c r="N122" s="229">
        <f>COUNTIF($E$5:E320,$E122)-COUNTIFS($E$5:$E320,$E122,$I$5:$I320,"제한대상 학술지로 지원 불가")</f>
        <v>0</v>
      </c>
      <c r="O122" s="324">
        <f>SUMIF($E$5:$E$204,$E122,$M$5:$M424)-SUMIFS($M$5:$M320,$E$5:$E320,$E122,$I$5:$I320,"제한대상 학술지로 지원 불가")</f>
        <v>0</v>
      </c>
      <c r="P122" s="327">
        <f>IF(COUNTIFS($E$5:$E$1998,$E122,$L$5:$L$1998,"O")&gt;=1,IF(SUMIF($E$5:$E$1998,$E122,$M$5:$M2115)&lt;5000000,7000000-SUMIF($E$5:$E$1998,$E122,$M$5:$M2115),7000000-SUMIF($E$5:$E$1998,$E122,$M$5:$M2115)),IF(SUMIF($E$5:$E$1998,$E122,$M$5:$M2115)&lt;5000000,5000000-SUMIF($E$5:$E$1998,$E122,$M$5:$M2115),5000000-SUMIF($E$5:$E$1998,$E122,$M$5:$M2115)))</f>
        <v>5000000</v>
      </c>
      <c r="Q122" s="114"/>
      <c r="R122" s="114"/>
      <c r="S122" s="122"/>
    </row>
    <row r="123" spans="1:19" ht="20.100000000000001" customHeight="1">
      <c r="A123" s="107">
        <f t="shared" si="1"/>
        <v>119</v>
      </c>
      <c r="B123" s="125"/>
      <c r="C123" s="125"/>
      <c r="D123" s="125"/>
      <c r="E123" s="126"/>
      <c r="F123" s="226"/>
      <c r="G123" s="126"/>
      <c r="H123" s="227"/>
      <c r="I123" s="126"/>
      <c r="J123" s="126"/>
      <c r="K123" s="125"/>
      <c r="L123" s="228"/>
      <c r="M123" s="320"/>
      <c r="N123" s="229">
        <f>COUNTIF($E$5:E321,$E123)-COUNTIFS($E$5:$E321,$E123,$I$5:$I321,"제한대상 학술지로 지원 불가")</f>
        <v>0</v>
      </c>
      <c r="O123" s="324">
        <f>SUMIF($E$5:$E$204,$E123,$M$5:$M425)-SUMIFS($M$5:$M321,$E$5:$E321,$E123,$I$5:$I321,"제한대상 학술지로 지원 불가")</f>
        <v>0</v>
      </c>
      <c r="P123" s="327">
        <f>IF(COUNTIFS($E$5:$E$1998,$E123,$L$5:$L$1998,"O")&gt;=1,IF(SUMIF($E$5:$E$1998,$E123,$M$5:$M2116)&lt;5000000,7000000-SUMIF($E$5:$E$1998,$E123,$M$5:$M2116),7000000-SUMIF($E$5:$E$1998,$E123,$M$5:$M2116)),IF(SUMIF($E$5:$E$1998,$E123,$M$5:$M2116)&lt;5000000,5000000-SUMIF($E$5:$E$1998,$E123,$M$5:$M2116),5000000-SUMIF($E$5:$E$1998,$E123,$M$5:$M2116)))</f>
        <v>5000000</v>
      </c>
      <c r="Q123" s="114"/>
      <c r="R123" s="114"/>
      <c r="S123" s="122"/>
    </row>
    <row r="124" spans="1:19" ht="20.100000000000001" customHeight="1">
      <c r="A124" s="107">
        <f t="shared" si="1"/>
        <v>120</v>
      </c>
      <c r="B124" s="125"/>
      <c r="C124" s="125"/>
      <c r="D124" s="125"/>
      <c r="E124" s="126"/>
      <c r="F124" s="226"/>
      <c r="G124" s="126"/>
      <c r="H124" s="227"/>
      <c r="I124" s="126"/>
      <c r="J124" s="126"/>
      <c r="K124" s="125"/>
      <c r="L124" s="228"/>
      <c r="M124" s="320"/>
      <c r="N124" s="229">
        <f>COUNTIF($E$5:E322,$E124)-COUNTIFS($E$5:$E322,$E124,$I$5:$I322,"제한대상 학술지로 지원 불가")</f>
        <v>0</v>
      </c>
      <c r="O124" s="324">
        <f>SUMIF($E$5:$E$204,$E124,$M$5:$M426)-SUMIFS($M$5:$M322,$E$5:$E322,$E124,$I$5:$I322,"제한대상 학술지로 지원 불가")</f>
        <v>0</v>
      </c>
      <c r="P124" s="327">
        <f>IF(COUNTIFS($E$5:$E$1998,$E124,$L$5:$L$1998,"O")&gt;=1,IF(SUMIF($E$5:$E$1998,$E124,$M$5:$M2117)&lt;5000000,7000000-SUMIF($E$5:$E$1998,$E124,$M$5:$M2117),7000000-SUMIF($E$5:$E$1998,$E124,$M$5:$M2117)),IF(SUMIF($E$5:$E$1998,$E124,$M$5:$M2117)&lt;5000000,5000000-SUMIF($E$5:$E$1998,$E124,$M$5:$M2117),5000000-SUMIF($E$5:$E$1998,$E124,$M$5:$M2117)))</f>
        <v>5000000</v>
      </c>
      <c r="Q124" s="114"/>
      <c r="R124" s="114"/>
      <c r="S124" s="122"/>
    </row>
    <row r="125" spans="1:19" ht="20.100000000000001" customHeight="1">
      <c r="A125" s="107">
        <f t="shared" si="1"/>
        <v>121</v>
      </c>
      <c r="B125" s="125"/>
      <c r="C125" s="125"/>
      <c r="D125" s="125"/>
      <c r="E125" s="126"/>
      <c r="F125" s="226"/>
      <c r="G125" s="126"/>
      <c r="H125" s="227"/>
      <c r="I125" s="126"/>
      <c r="J125" s="126"/>
      <c r="K125" s="125"/>
      <c r="L125" s="228"/>
      <c r="M125" s="320"/>
      <c r="N125" s="229">
        <f>COUNTIF($E$5:E323,$E125)-COUNTIFS($E$5:$E323,$E125,$I$5:$I323,"제한대상 학술지로 지원 불가")</f>
        <v>0</v>
      </c>
      <c r="O125" s="324">
        <f>SUMIF($E$5:$E$204,$E125,$M$5:$M427)-SUMIFS($M$5:$M323,$E$5:$E323,$E125,$I$5:$I323,"제한대상 학술지로 지원 불가")</f>
        <v>0</v>
      </c>
      <c r="P125" s="327">
        <f>IF(COUNTIFS($E$5:$E$1998,$E125,$L$5:$L$1998,"O")&gt;=1,IF(SUMIF($E$5:$E$1998,$E125,$M$5:$M2118)&lt;5000000,7000000-SUMIF($E$5:$E$1998,$E125,$M$5:$M2118),7000000-SUMIF($E$5:$E$1998,$E125,$M$5:$M2118)),IF(SUMIF($E$5:$E$1998,$E125,$M$5:$M2118)&lt;5000000,5000000-SUMIF($E$5:$E$1998,$E125,$M$5:$M2118),5000000-SUMIF($E$5:$E$1998,$E125,$M$5:$M2118)))</f>
        <v>5000000</v>
      </c>
      <c r="Q125" s="114"/>
      <c r="R125" s="114"/>
      <c r="S125" s="122"/>
    </row>
    <row r="126" spans="1:19" ht="20.100000000000001" customHeight="1">
      <c r="A126" s="107">
        <f t="shared" si="1"/>
        <v>122</v>
      </c>
      <c r="B126" s="125"/>
      <c r="C126" s="125"/>
      <c r="D126" s="125"/>
      <c r="E126" s="126"/>
      <c r="F126" s="226"/>
      <c r="G126" s="126"/>
      <c r="H126" s="227"/>
      <c r="I126" s="126"/>
      <c r="J126" s="126"/>
      <c r="K126" s="125"/>
      <c r="L126" s="228"/>
      <c r="M126" s="320"/>
      <c r="N126" s="229">
        <f>COUNTIF($E$5:E324,$E126)-COUNTIFS($E$5:$E324,$E126,$I$5:$I324,"제한대상 학술지로 지원 불가")</f>
        <v>0</v>
      </c>
      <c r="O126" s="324">
        <f>SUMIF($E$5:$E$204,$E126,$M$5:$M428)-SUMIFS($M$5:$M324,$E$5:$E324,$E126,$I$5:$I324,"제한대상 학술지로 지원 불가")</f>
        <v>0</v>
      </c>
      <c r="P126" s="327">
        <f>IF(COUNTIFS($E$5:$E$1998,$E126,$L$5:$L$1998,"O")&gt;=1,IF(SUMIF($E$5:$E$1998,$E126,$M$5:$M2119)&lt;5000000,7000000-SUMIF($E$5:$E$1998,$E126,$M$5:$M2119),7000000-SUMIF($E$5:$E$1998,$E126,$M$5:$M2119)),IF(SUMIF($E$5:$E$1998,$E126,$M$5:$M2119)&lt;5000000,5000000-SUMIF($E$5:$E$1998,$E126,$M$5:$M2119),5000000-SUMIF($E$5:$E$1998,$E126,$M$5:$M2119)))</f>
        <v>5000000</v>
      </c>
      <c r="Q126" s="114"/>
      <c r="R126" s="114"/>
      <c r="S126" s="122"/>
    </row>
    <row r="127" spans="1:19" ht="20.100000000000001" customHeight="1">
      <c r="A127" s="107">
        <f t="shared" si="1"/>
        <v>123</v>
      </c>
      <c r="B127" s="125"/>
      <c r="C127" s="125"/>
      <c r="D127" s="125"/>
      <c r="E127" s="126"/>
      <c r="F127" s="226"/>
      <c r="G127" s="126"/>
      <c r="H127" s="227"/>
      <c r="I127" s="126"/>
      <c r="J127" s="126"/>
      <c r="K127" s="125"/>
      <c r="L127" s="228"/>
      <c r="M127" s="320"/>
      <c r="N127" s="229">
        <f>COUNTIF($E$5:E325,$E127)-COUNTIFS($E$5:$E325,$E127,$I$5:$I325,"제한대상 학술지로 지원 불가")</f>
        <v>0</v>
      </c>
      <c r="O127" s="324">
        <f>SUMIF($E$5:$E$204,$E127,$M$5:$M429)-SUMIFS($M$5:$M325,$E$5:$E325,$E127,$I$5:$I325,"제한대상 학술지로 지원 불가")</f>
        <v>0</v>
      </c>
      <c r="P127" s="327">
        <f>IF(COUNTIFS($E$5:$E$1998,$E127,$L$5:$L$1998,"O")&gt;=1,IF(SUMIF($E$5:$E$1998,$E127,$M$5:$M2120)&lt;5000000,7000000-SUMIF($E$5:$E$1998,$E127,$M$5:$M2120),7000000-SUMIF($E$5:$E$1998,$E127,$M$5:$M2120)),IF(SUMIF($E$5:$E$1998,$E127,$M$5:$M2120)&lt;5000000,5000000-SUMIF($E$5:$E$1998,$E127,$M$5:$M2120),5000000-SUMIF($E$5:$E$1998,$E127,$M$5:$M2120)))</f>
        <v>5000000</v>
      </c>
      <c r="Q127" s="114"/>
      <c r="R127" s="114"/>
      <c r="S127" s="122"/>
    </row>
    <row r="128" spans="1:19" ht="20.100000000000001" customHeight="1">
      <c r="A128" s="107">
        <f t="shared" si="1"/>
        <v>124</v>
      </c>
      <c r="B128" s="125"/>
      <c r="C128" s="125"/>
      <c r="D128" s="125"/>
      <c r="E128" s="126"/>
      <c r="F128" s="226"/>
      <c r="G128" s="126"/>
      <c r="H128" s="227"/>
      <c r="I128" s="126"/>
      <c r="J128" s="126"/>
      <c r="K128" s="125"/>
      <c r="L128" s="228"/>
      <c r="M128" s="320"/>
      <c r="N128" s="229">
        <f>COUNTIF($E$5:E326,$E128)-COUNTIFS($E$5:$E326,$E128,$I$5:$I326,"제한대상 학술지로 지원 불가")</f>
        <v>0</v>
      </c>
      <c r="O128" s="324">
        <f>SUMIF($E$5:$E$204,$E128,$M$5:$M430)-SUMIFS($M$5:$M326,$E$5:$E326,$E128,$I$5:$I326,"제한대상 학술지로 지원 불가")</f>
        <v>0</v>
      </c>
      <c r="P128" s="327">
        <f>IF(COUNTIFS($E$5:$E$1998,$E128,$L$5:$L$1998,"O")&gt;=1,IF(SUMIF($E$5:$E$1998,$E128,$M$5:$M2121)&lt;5000000,7000000-SUMIF($E$5:$E$1998,$E128,$M$5:$M2121),7000000-SUMIF($E$5:$E$1998,$E128,$M$5:$M2121)),IF(SUMIF($E$5:$E$1998,$E128,$M$5:$M2121)&lt;5000000,5000000-SUMIF($E$5:$E$1998,$E128,$M$5:$M2121),5000000-SUMIF($E$5:$E$1998,$E128,$M$5:$M2121)))</f>
        <v>5000000</v>
      </c>
      <c r="Q128" s="114"/>
      <c r="R128" s="114"/>
      <c r="S128" s="122"/>
    </row>
    <row r="129" spans="1:19" ht="20.100000000000001" customHeight="1">
      <c r="A129" s="107">
        <f t="shared" si="1"/>
        <v>125</v>
      </c>
      <c r="B129" s="125"/>
      <c r="C129" s="125"/>
      <c r="D129" s="125"/>
      <c r="E129" s="126"/>
      <c r="F129" s="226"/>
      <c r="G129" s="126"/>
      <c r="H129" s="227"/>
      <c r="I129" s="126"/>
      <c r="J129" s="126"/>
      <c r="K129" s="125"/>
      <c r="L129" s="228"/>
      <c r="M129" s="320"/>
      <c r="N129" s="229">
        <f>COUNTIF($E$5:E327,$E129)-COUNTIFS($E$5:$E327,$E129,$I$5:$I327,"제한대상 학술지로 지원 불가")</f>
        <v>0</v>
      </c>
      <c r="O129" s="324">
        <f>SUMIF($E$5:$E$204,$E129,$M$5:$M431)-SUMIFS($M$5:$M327,$E$5:$E327,$E129,$I$5:$I327,"제한대상 학술지로 지원 불가")</f>
        <v>0</v>
      </c>
      <c r="P129" s="327">
        <f>IF(COUNTIFS($E$5:$E$1998,$E129,$L$5:$L$1998,"O")&gt;=1,IF(SUMIF($E$5:$E$1998,$E129,$M$5:$M2122)&lt;5000000,7000000-SUMIF($E$5:$E$1998,$E129,$M$5:$M2122),7000000-SUMIF($E$5:$E$1998,$E129,$M$5:$M2122)),IF(SUMIF($E$5:$E$1998,$E129,$M$5:$M2122)&lt;5000000,5000000-SUMIF($E$5:$E$1998,$E129,$M$5:$M2122),5000000-SUMIF($E$5:$E$1998,$E129,$M$5:$M2122)))</f>
        <v>5000000</v>
      </c>
      <c r="Q129" s="114"/>
      <c r="R129" s="114"/>
      <c r="S129" s="122"/>
    </row>
    <row r="130" spans="1:19" ht="20.100000000000001" customHeight="1">
      <c r="A130" s="107">
        <f t="shared" si="1"/>
        <v>126</v>
      </c>
      <c r="B130" s="125"/>
      <c r="C130" s="125"/>
      <c r="D130" s="125"/>
      <c r="E130" s="126"/>
      <c r="F130" s="226"/>
      <c r="G130" s="126"/>
      <c r="H130" s="227"/>
      <c r="I130" s="126"/>
      <c r="J130" s="126"/>
      <c r="K130" s="125"/>
      <c r="L130" s="228"/>
      <c r="M130" s="320"/>
      <c r="N130" s="229">
        <f>COUNTIF($E$5:E328,$E130)-COUNTIFS($E$5:$E328,$E130,$I$5:$I328,"제한대상 학술지로 지원 불가")</f>
        <v>0</v>
      </c>
      <c r="O130" s="324">
        <f>SUMIF($E$5:$E$204,$E130,$M$5:$M432)-SUMIFS($M$5:$M328,$E$5:$E328,$E130,$I$5:$I328,"제한대상 학술지로 지원 불가")</f>
        <v>0</v>
      </c>
      <c r="P130" s="327">
        <f>IF(COUNTIFS($E$5:$E$1998,$E130,$L$5:$L$1998,"O")&gt;=1,IF(SUMIF($E$5:$E$1998,$E130,$M$5:$M2123)&lt;5000000,7000000-SUMIF($E$5:$E$1998,$E130,$M$5:$M2123),7000000-SUMIF($E$5:$E$1998,$E130,$M$5:$M2123)),IF(SUMIF($E$5:$E$1998,$E130,$M$5:$M2123)&lt;5000000,5000000-SUMIF($E$5:$E$1998,$E130,$M$5:$M2123),5000000-SUMIF($E$5:$E$1998,$E130,$M$5:$M2123)))</f>
        <v>5000000</v>
      </c>
      <c r="Q130" s="114"/>
      <c r="R130" s="114"/>
      <c r="S130" s="122"/>
    </row>
    <row r="131" spans="1:19" ht="20.100000000000001" customHeight="1">
      <c r="A131" s="107">
        <f t="shared" si="1"/>
        <v>127</v>
      </c>
      <c r="B131" s="125"/>
      <c r="C131" s="125"/>
      <c r="D131" s="125"/>
      <c r="E131" s="126"/>
      <c r="F131" s="226"/>
      <c r="G131" s="126"/>
      <c r="H131" s="227"/>
      <c r="I131" s="126"/>
      <c r="J131" s="126"/>
      <c r="K131" s="125"/>
      <c r="L131" s="228"/>
      <c r="M131" s="320"/>
      <c r="N131" s="229">
        <f>COUNTIF($E$5:E329,$E131)-COUNTIFS($E$5:$E329,$E131,$I$5:$I329,"제한대상 학술지로 지원 불가")</f>
        <v>0</v>
      </c>
      <c r="O131" s="324">
        <f>SUMIF($E$5:$E$204,$E131,$M$5:$M433)-SUMIFS($M$5:$M329,$E$5:$E329,$E131,$I$5:$I329,"제한대상 학술지로 지원 불가")</f>
        <v>0</v>
      </c>
      <c r="P131" s="327">
        <f>IF(COUNTIFS($E$5:$E$1998,$E131,$L$5:$L$1998,"O")&gt;=1,IF(SUMIF($E$5:$E$1998,$E131,$M$5:$M2124)&lt;5000000,7000000-SUMIF($E$5:$E$1998,$E131,$M$5:$M2124),7000000-SUMIF($E$5:$E$1998,$E131,$M$5:$M2124)),IF(SUMIF($E$5:$E$1998,$E131,$M$5:$M2124)&lt;5000000,5000000-SUMIF($E$5:$E$1998,$E131,$M$5:$M2124),5000000-SUMIF($E$5:$E$1998,$E131,$M$5:$M2124)))</f>
        <v>5000000</v>
      </c>
      <c r="Q131" s="114"/>
      <c r="R131" s="114"/>
      <c r="S131" s="122"/>
    </row>
    <row r="132" spans="1:19" ht="20.100000000000001" customHeight="1">
      <c r="A132" s="107">
        <f t="shared" si="1"/>
        <v>128</v>
      </c>
      <c r="B132" s="125"/>
      <c r="C132" s="125"/>
      <c r="D132" s="125"/>
      <c r="E132" s="126"/>
      <c r="F132" s="226"/>
      <c r="G132" s="126"/>
      <c r="H132" s="227"/>
      <c r="I132" s="126"/>
      <c r="J132" s="126"/>
      <c r="K132" s="125"/>
      <c r="L132" s="228"/>
      <c r="M132" s="320"/>
      <c r="N132" s="229">
        <f>COUNTIF($E$5:E330,$E132)-COUNTIFS($E$5:$E330,$E132,$I$5:$I330,"제한대상 학술지로 지원 불가")</f>
        <v>0</v>
      </c>
      <c r="O132" s="324">
        <f>SUMIF($E$5:$E$204,$E132,$M$5:$M434)-SUMIFS($M$5:$M330,$E$5:$E330,$E132,$I$5:$I330,"제한대상 학술지로 지원 불가")</f>
        <v>0</v>
      </c>
      <c r="P132" s="327">
        <f>IF(COUNTIFS($E$5:$E$1998,$E132,$L$5:$L$1998,"O")&gt;=1,IF(SUMIF($E$5:$E$1998,$E132,$M$5:$M2125)&lt;5000000,7000000-SUMIF($E$5:$E$1998,$E132,$M$5:$M2125),7000000-SUMIF($E$5:$E$1998,$E132,$M$5:$M2125)),IF(SUMIF($E$5:$E$1998,$E132,$M$5:$M2125)&lt;5000000,5000000-SUMIF($E$5:$E$1998,$E132,$M$5:$M2125),5000000-SUMIF($E$5:$E$1998,$E132,$M$5:$M2125)))</f>
        <v>5000000</v>
      </c>
      <c r="Q132" s="114"/>
      <c r="R132" s="114"/>
      <c r="S132" s="122"/>
    </row>
    <row r="133" spans="1:19" ht="20.100000000000001" customHeight="1">
      <c r="A133" s="107">
        <f t="shared" si="1"/>
        <v>129</v>
      </c>
      <c r="B133" s="125"/>
      <c r="C133" s="125"/>
      <c r="D133" s="125"/>
      <c r="E133" s="126"/>
      <c r="F133" s="226"/>
      <c r="G133" s="126"/>
      <c r="H133" s="227"/>
      <c r="I133" s="126"/>
      <c r="J133" s="126"/>
      <c r="K133" s="125"/>
      <c r="L133" s="228"/>
      <c r="M133" s="320"/>
      <c r="N133" s="229">
        <f>COUNTIF($E$5:E331,$E133)-COUNTIFS($E$5:$E331,$E133,$I$5:$I331,"제한대상 학술지로 지원 불가")</f>
        <v>0</v>
      </c>
      <c r="O133" s="324">
        <f>SUMIF($E$5:$E$204,$E133,$M$5:$M435)-SUMIFS($M$5:$M331,$E$5:$E331,$E133,$I$5:$I331,"제한대상 학술지로 지원 불가")</f>
        <v>0</v>
      </c>
      <c r="P133" s="327">
        <f>IF(COUNTIFS($E$5:$E$1998,$E133,$L$5:$L$1998,"O")&gt;=1,IF(SUMIF($E$5:$E$1998,$E133,$M$5:$M2126)&lt;5000000,7000000-SUMIF($E$5:$E$1998,$E133,$M$5:$M2126),7000000-SUMIF($E$5:$E$1998,$E133,$M$5:$M2126)),IF(SUMIF($E$5:$E$1998,$E133,$M$5:$M2126)&lt;5000000,5000000-SUMIF($E$5:$E$1998,$E133,$M$5:$M2126),5000000-SUMIF($E$5:$E$1998,$E133,$M$5:$M2126)))</f>
        <v>5000000</v>
      </c>
      <c r="Q133" s="128"/>
      <c r="R133" s="128"/>
      <c r="S133" s="129"/>
    </row>
    <row r="134" spans="1:19" ht="20.100000000000001" customHeight="1">
      <c r="A134" s="107">
        <f t="shared" ref="A134:A197" si="2">ROW()-4</f>
        <v>130</v>
      </c>
      <c r="B134" s="125"/>
      <c r="C134" s="125"/>
      <c r="D134" s="125"/>
      <c r="E134" s="126"/>
      <c r="F134" s="226"/>
      <c r="G134" s="126"/>
      <c r="H134" s="227"/>
      <c r="I134" s="126"/>
      <c r="J134" s="126"/>
      <c r="K134" s="125"/>
      <c r="L134" s="228"/>
      <c r="M134" s="320"/>
      <c r="N134" s="229">
        <f>COUNTIF($E$5:E332,$E134)-COUNTIFS($E$5:$E332,$E134,$I$5:$I332,"제한대상 학술지로 지원 불가")</f>
        <v>0</v>
      </c>
      <c r="O134" s="324">
        <f>SUMIF($E$5:$E$204,$E134,$M$5:$M436)-SUMIFS($M$5:$M332,$E$5:$E332,$E134,$I$5:$I332,"제한대상 학술지로 지원 불가")</f>
        <v>0</v>
      </c>
      <c r="P134" s="327">
        <f>IF(COUNTIFS($E$5:$E$1998,$E134,$L$5:$L$1998,"O")&gt;=1,IF(SUMIF($E$5:$E$1998,$E134,$M$5:$M2127)&lt;5000000,7000000-SUMIF($E$5:$E$1998,$E134,$M$5:$M2127),7000000-SUMIF($E$5:$E$1998,$E134,$M$5:$M2127)),IF(SUMIF($E$5:$E$1998,$E134,$M$5:$M2127)&lt;5000000,5000000-SUMIF($E$5:$E$1998,$E134,$M$5:$M2127),5000000-SUMIF($E$5:$E$1998,$E134,$M$5:$M2127)))</f>
        <v>5000000</v>
      </c>
      <c r="Q134" s="130"/>
      <c r="R134" s="130"/>
      <c r="S134" s="131"/>
    </row>
    <row r="135" spans="1:19" ht="20.100000000000001" customHeight="1">
      <c r="A135" s="107">
        <f t="shared" si="2"/>
        <v>131</v>
      </c>
      <c r="B135" s="125"/>
      <c r="C135" s="125"/>
      <c r="D135" s="125"/>
      <c r="E135" s="126"/>
      <c r="F135" s="226"/>
      <c r="G135" s="126"/>
      <c r="H135" s="227"/>
      <c r="I135" s="126"/>
      <c r="J135" s="126"/>
      <c r="K135" s="125"/>
      <c r="L135" s="228"/>
      <c r="M135" s="320"/>
      <c r="N135" s="229">
        <f>COUNTIF($E$5:E333,$E135)-COUNTIFS($E$5:$E333,$E135,$I$5:$I333,"제한대상 학술지로 지원 불가")</f>
        <v>0</v>
      </c>
      <c r="O135" s="324">
        <f>SUMIF($E$5:$E$204,$E135,$M$5:$M437)-SUMIFS($M$5:$M333,$E$5:$E333,$E135,$I$5:$I333,"제한대상 학술지로 지원 불가")</f>
        <v>0</v>
      </c>
      <c r="P135" s="327">
        <f>IF(COUNTIFS($E$5:$E$1998,$E135,$L$5:$L$1998,"O")&gt;=1,IF(SUMIF($E$5:$E$1998,$E135,$M$5:$M2128)&lt;5000000,7000000-SUMIF($E$5:$E$1998,$E135,$M$5:$M2128),7000000-SUMIF($E$5:$E$1998,$E135,$M$5:$M2128)),IF(SUMIF($E$5:$E$1998,$E135,$M$5:$M2128)&lt;5000000,5000000-SUMIF($E$5:$E$1998,$E135,$M$5:$M2128),5000000-SUMIF($E$5:$E$1998,$E135,$M$5:$M2128)))</f>
        <v>5000000</v>
      </c>
      <c r="Q135" s="130"/>
      <c r="R135" s="130"/>
      <c r="S135" s="131"/>
    </row>
    <row r="136" spans="1:19" ht="20.100000000000001" customHeight="1">
      <c r="A136" s="107">
        <f t="shared" si="2"/>
        <v>132</v>
      </c>
      <c r="B136" s="125"/>
      <c r="C136" s="125"/>
      <c r="D136" s="125"/>
      <c r="E136" s="126"/>
      <c r="F136" s="226"/>
      <c r="G136" s="126"/>
      <c r="H136" s="227"/>
      <c r="I136" s="126"/>
      <c r="J136" s="126"/>
      <c r="K136" s="125"/>
      <c r="L136" s="228"/>
      <c r="M136" s="320"/>
      <c r="N136" s="229">
        <f>COUNTIF($E$5:E334,$E136)-COUNTIFS($E$5:$E334,$E136,$I$5:$I334,"제한대상 학술지로 지원 불가")</f>
        <v>0</v>
      </c>
      <c r="O136" s="324">
        <f>SUMIF($E$5:$E$204,$E136,$M$5:$M438)-SUMIFS($M$5:$M334,$E$5:$E334,$E136,$I$5:$I334,"제한대상 학술지로 지원 불가")</f>
        <v>0</v>
      </c>
      <c r="P136" s="327">
        <f>IF(COUNTIFS($E$5:$E$1998,$E136,$L$5:$L$1998,"O")&gt;=1,IF(SUMIF($E$5:$E$1998,$E136,$M$5:$M2129)&lt;5000000,7000000-SUMIF($E$5:$E$1998,$E136,$M$5:$M2129),7000000-SUMIF($E$5:$E$1998,$E136,$M$5:$M2129)),IF(SUMIF($E$5:$E$1998,$E136,$M$5:$M2129)&lt;5000000,5000000-SUMIF($E$5:$E$1998,$E136,$M$5:$M2129),5000000-SUMIF($E$5:$E$1998,$E136,$M$5:$M2129)))</f>
        <v>5000000</v>
      </c>
      <c r="Q136" s="130"/>
      <c r="R136" s="130"/>
      <c r="S136" s="131"/>
    </row>
    <row r="137" spans="1:19" ht="20.100000000000001" customHeight="1">
      <c r="A137" s="107">
        <f t="shared" si="2"/>
        <v>133</v>
      </c>
      <c r="B137" s="125"/>
      <c r="C137" s="125"/>
      <c r="D137" s="125"/>
      <c r="E137" s="126"/>
      <c r="F137" s="226"/>
      <c r="G137" s="126"/>
      <c r="H137" s="227"/>
      <c r="I137" s="126"/>
      <c r="J137" s="126"/>
      <c r="K137" s="125"/>
      <c r="L137" s="228"/>
      <c r="M137" s="320"/>
      <c r="N137" s="229">
        <f>COUNTIF($E$5:E335,$E137)-COUNTIFS($E$5:$E335,$E137,$I$5:$I335,"제한대상 학술지로 지원 불가")</f>
        <v>0</v>
      </c>
      <c r="O137" s="324">
        <f>SUMIF($E$5:$E$204,$E137,$M$5:$M439)-SUMIFS($M$5:$M335,$E$5:$E335,$E137,$I$5:$I335,"제한대상 학술지로 지원 불가")</f>
        <v>0</v>
      </c>
      <c r="P137" s="327">
        <f>IF(COUNTIFS($E$5:$E$1998,$E137,$L$5:$L$1998,"O")&gt;=1,IF(SUMIF($E$5:$E$1998,$E137,$M$5:$M2130)&lt;5000000,7000000-SUMIF($E$5:$E$1998,$E137,$M$5:$M2130),7000000-SUMIF($E$5:$E$1998,$E137,$M$5:$M2130)),IF(SUMIF($E$5:$E$1998,$E137,$M$5:$M2130)&lt;5000000,5000000-SUMIF($E$5:$E$1998,$E137,$M$5:$M2130),5000000-SUMIF($E$5:$E$1998,$E137,$M$5:$M2130)))</f>
        <v>5000000</v>
      </c>
      <c r="Q137" s="130"/>
      <c r="R137" s="130"/>
      <c r="S137" s="131"/>
    </row>
    <row r="138" spans="1:19" ht="20.100000000000001" customHeight="1">
      <c r="A138" s="107">
        <f t="shared" si="2"/>
        <v>134</v>
      </c>
      <c r="B138" s="125"/>
      <c r="C138" s="125"/>
      <c r="D138" s="125"/>
      <c r="E138" s="126"/>
      <c r="F138" s="226"/>
      <c r="G138" s="126"/>
      <c r="H138" s="227"/>
      <c r="I138" s="126"/>
      <c r="J138" s="126"/>
      <c r="K138" s="125"/>
      <c r="L138" s="228"/>
      <c r="M138" s="320"/>
      <c r="N138" s="229">
        <f>COUNTIF($E$5:E336,$E138)-COUNTIFS($E$5:$E336,$E138,$I$5:$I336,"제한대상 학술지로 지원 불가")</f>
        <v>0</v>
      </c>
      <c r="O138" s="324">
        <f>SUMIF($E$5:$E$204,$E138,$M$5:$M440)-SUMIFS($M$5:$M336,$E$5:$E336,$E138,$I$5:$I336,"제한대상 학술지로 지원 불가")</f>
        <v>0</v>
      </c>
      <c r="P138" s="327">
        <f>IF(COUNTIFS($E$5:$E$1998,$E138,$L$5:$L$1998,"O")&gt;=1,IF(SUMIF($E$5:$E$1998,$E138,$M$5:$M2131)&lt;5000000,7000000-SUMIF($E$5:$E$1998,$E138,$M$5:$M2131),7000000-SUMIF($E$5:$E$1998,$E138,$M$5:$M2131)),IF(SUMIF($E$5:$E$1998,$E138,$M$5:$M2131)&lt;5000000,5000000-SUMIF($E$5:$E$1998,$E138,$M$5:$M2131),5000000-SUMIF($E$5:$E$1998,$E138,$M$5:$M2131)))</f>
        <v>5000000</v>
      </c>
      <c r="Q138" s="130"/>
      <c r="R138" s="130"/>
      <c r="S138" s="131"/>
    </row>
    <row r="139" spans="1:19" ht="20.100000000000001" customHeight="1">
      <c r="A139" s="107">
        <f t="shared" si="2"/>
        <v>135</v>
      </c>
      <c r="B139" s="125"/>
      <c r="C139" s="125"/>
      <c r="D139" s="125"/>
      <c r="E139" s="126"/>
      <c r="F139" s="226"/>
      <c r="G139" s="126"/>
      <c r="H139" s="227"/>
      <c r="I139" s="126"/>
      <c r="J139" s="126"/>
      <c r="K139" s="125"/>
      <c r="L139" s="228"/>
      <c r="M139" s="320"/>
      <c r="N139" s="229">
        <f>COUNTIF($E$5:E337,$E139)-COUNTIFS($E$5:$E337,$E139,$I$5:$I337,"제한대상 학술지로 지원 불가")</f>
        <v>0</v>
      </c>
      <c r="O139" s="324">
        <f>SUMIF($E$5:$E$204,$E139,$M$5:$M441)-SUMIFS($M$5:$M337,$E$5:$E337,$E139,$I$5:$I337,"제한대상 학술지로 지원 불가")</f>
        <v>0</v>
      </c>
      <c r="P139" s="327">
        <f>IF(COUNTIFS($E$5:$E$1998,$E139,$L$5:$L$1998,"O")&gt;=1,IF(SUMIF($E$5:$E$1998,$E139,$M$5:$M2132)&lt;5000000,7000000-SUMIF($E$5:$E$1998,$E139,$M$5:$M2132),7000000-SUMIF($E$5:$E$1998,$E139,$M$5:$M2132)),IF(SUMIF($E$5:$E$1998,$E139,$M$5:$M2132)&lt;5000000,5000000-SUMIF($E$5:$E$1998,$E139,$M$5:$M2132),5000000-SUMIF($E$5:$E$1998,$E139,$M$5:$M2132)))</f>
        <v>5000000</v>
      </c>
      <c r="Q139" s="130"/>
      <c r="R139" s="130"/>
      <c r="S139" s="131"/>
    </row>
    <row r="140" spans="1:19" ht="20.100000000000001" customHeight="1">
      <c r="A140" s="107">
        <f t="shared" si="2"/>
        <v>136</v>
      </c>
      <c r="B140" s="125"/>
      <c r="C140" s="125"/>
      <c r="D140" s="125"/>
      <c r="E140" s="126"/>
      <c r="F140" s="226"/>
      <c r="G140" s="126"/>
      <c r="H140" s="227"/>
      <c r="I140" s="126"/>
      <c r="J140" s="126"/>
      <c r="K140" s="125"/>
      <c r="L140" s="228"/>
      <c r="M140" s="320"/>
      <c r="N140" s="229">
        <f>COUNTIF($E$5:E338,$E140)-COUNTIFS($E$5:$E338,$E140,$I$5:$I338,"제한대상 학술지로 지원 불가")</f>
        <v>0</v>
      </c>
      <c r="O140" s="324">
        <f>SUMIF($E$5:$E$204,$E140,$M$5:$M442)-SUMIFS($M$5:$M338,$E$5:$E338,$E140,$I$5:$I338,"제한대상 학술지로 지원 불가")</f>
        <v>0</v>
      </c>
      <c r="P140" s="327">
        <f>IF(COUNTIFS($E$5:$E$1998,$E140,$L$5:$L$1998,"O")&gt;=1,IF(SUMIF($E$5:$E$1998,$E140,$M$5:$M2133)&lt;5000000,7000000-SUMIF($E$5:$E$1998,$E140,$M$5:$M2133),7000000-SUMIF($E$5:$E$1998,$E140,$M$5:$M2133)),IF(SUMIF($E$5:$E$1998,$E140,$M$5:$M2133)&lt;5000000,5000000-SUMIF($E$5:$E$1998,$E140,$M$5:$M2133),5000000-SUMIF($E$5:$E$1998,$E140,$M$5:$M2133)))</f>
        <v>5000000</v>
      </c>
      <c r="Q140" s="130"/>
      <c r="R140" s="130"/>
      <c r="S140" s="131"/>
    </row>
    <row r="141" spans="1:19" ht="20.100000000000001" customHeight="1">
      <c r="A141" s="107">
        <f t="shared" si="2"/>
        <v>137</v>
      </c>
      <c r="B141" s="125"/>
      <c r="C141" s="125"/>
      <c r="D141" s="125"/>
      <c r="E141" s="126"/>
      <c r="F141" s="226"/>
      <c r="G141" s="126"/>
      <c r="H141" s="227"/>
      <c r="I141" s="126"/>
      <c r="J141" s="126"/>
      <c r="K141" s="125"/>
      <c r="L141" s="228"/>
      <c r="M141" s="320"/>
      <c r="N141" s="229">
        <f>COUNTIF($E$5:E339,$E141)-COUNTIFS($E$5:$E339,$E141,$I$5:$I339,"제한대상 학술지로 지원 불가")</f>
        <v>0</v>
      </c>
      <c r="O141" s="324">
        <f>SUMIF($E$5:$E$204,$E141,$M$5:$M443)-SUMIFS($M$5:$M339,$E$5:$E339,$E141,$I$5:$I339,"제한대상 학술지로 지원 불가")</f>
        <v>0</v>
      </c>
      <c r="P141" s="327">
        <f>IF(COUNTIFS($E$5:$E$1998,$E141,$L$5:$L$1998,"O")&gt;=1,IF(SUMIF($E$5:$E$1998,$E141,$M$5:$M2134)&lt;5000000,7000000-SUMIF($E$5:$E$1998,$E141,$M$5:$M2134),7000000-SUMIF($E$5:$E$1998,$E141,$M$5:$M2134)),IF(SUMIF($E$5:$E$1998,$E141,$M$5:$M2134)&lt;5000000,5000000-SUMIF($E$5:$E$1998,$E141,$M$5:$M2134),5000000-SUMIF($E$5:$E$1998,$E141,$M$5:$M2134)))</f>
        <v>5000000</v>
      </c>
      <c r="Q141" s="130"/>
      <c r="R141" s="130"/>
      <c r="S141" s="131"/>
    </row>
    <row r="142" spans="1:19" ht="20.100000000000001" customHeight="1">
      <c r="A142" s="107">
        <f t="shared" si="2"/>
        <v>138</v>
      </c>
      <c r="B142" s="125"/>
      <c r="C142" s="125"/>
      <c r="D142" s="125"/>
      <c r="E142" s="126"/>
      <c r="F142" s="226"/>
      <c r="G142" s="126"/>
      <c r="H142" s="227"/>
      <c r="I142" s="126"/>
      <c r="J142" s="126"/>
      <c r="K142" s="125"/>
      <c r="L142" s="228"/>
      <c r="M142" s="320"/>
      <c r="N142" s="229">
        <f>COUNTIF($E$5:E340,$E142)-COUNTIFS($E$5:$E340,$E142,$I$5:$I340,"제한대상 학술지로 지원 불가")</f>
        <v>0</v>
      </c>
      <c r="O142" s="324">
        <f>SUMIF($E$5:$E$204,$E142,$M$5:$M444)-SUMIFS($M$5:$M340,$E$5:$E340,$E142,$I$5:$I340,"제한대상 학술지로 지원 불가")</f>
        <v>0</v>
      </c>
      <c r="P142" s="327">
        <f>IF(COUNTIFS($E$5:$E$1998,$E142,$L$5:$L$1998,"O")&gt;=1,IF(SUMIF($E$5:$E$1998,$E142,$M$5:$M2135)&lt;5000000,7000000-SUMIF($E$5:$E$1998,$E142,$M$5:$M2135),7000000-SUMIF($E$5:$E$1998,$E142,$M$5:$M2135)),IF(SUMIF($E$5:$E$1998,$E142,$M$5:$M2135)&lt;5000000,5000000-SUMIF($E$5:$E$1998,$E142,$M$5:$M2135),5000000-SUMIF($E$5:$E$1998,$E142,$M$5:$M2135)))</f>
        <v>5000000</v>
      </c>
      <c r="Q142" s="114"/>
      <c r="R142" s="114"/>
      <c r="S142" s="122"/>
    </row>
    <row r="143" spans="1:19" ht="20.100000000000001" customHeight="1">
      <c r="A143" s="107">
        <f t="shared" si="2"/>
        <v>139</v>
      </c>
      <c r="B143" s="125"/>
      <c r="C143" s="125"/>
      <c r="D143" s="125"/>
      <c r="E143" s="126"/>
      <c r="F143" s="226"/>
      <c r="G143" s="126"/>
      <c r="H143" s="227"/>
      <c r="I143" s="126"/>
      <c r="J143" s="126"/>
      <c r="K143" s="125"/>
      <c r="L143" s="228"/>
      <c r="M143" s="320"/>
      <c r="N143" s="229">
        <f>COUNTIF($E$5:E341,$E143)-COUNTIFS($E$5:$E341,$E143,$I$5:$I341,"제한대상 학술지로 지원 불가")</f>
        <v>0</v>
      </c>
      <c r="O143" s="324">
        <f>SUMIF($E$5:$E$204,$E143,$M$5:$M445)-SUMIFS($M$5:$M341,$E$5:$E341,$E143,$I$5:$I341,"제한대상 학술지로 지원 불가")</f>
        <v>0</v>
      </c>
      <c r="P143" s="327">
        <f>IF(COUNTIFS($E$5:$E$1998,$E143,$L$5:$L$1998,"O")&gt;=1,IF(SUMIF($E$5:$E$1998,$E143,$M$5:$M2136)&lt;5000000,7000000-SUMIF($E$5:$E$1998,$E143,$M$5:$M2136),7000000-SUMIF($E$5:$E$1998,$E143,$M$5:$M2136)),IF(SUMIF($E$5:$E$1998,$E143,$M$5:$M2136)&lt;5000000,5000000-SUMIF($E$5:$E$1998,$E143,$M$5:$M2136),5000000-SUMIF($E$5:$E$1998,$E143,$M$5:$M2136)))</f>
        <v>5000000</v>
      </c>
      <c r="Q143" s="114"/>
      <c r="R143" s="114"/>
      <c r="S143" s="122"/>
    </row>
    <row r="144" spans="1:19" ht="20.100000000000001" customHeight="1">
      <c r="A144" s="107">
        <f t="shared" si="2"/>
        <v>140</v>
      </c>
      <c r="B144" s="125"/>
      <c r="C144" s="125"/>
      <c r="D144" s="125"/>
      <c r="E144" s="126"/>
      <c r="F144" s="226"/>
      <c r="G144" s="126"/>
      <c r="H144" s="227"/>
      <c r="I144" s="126"/>
      <c r="J144" s="126"/>
      <c r="K144" s="125"/>
      <c r="L144" s="228"/>
      <c r="M144" s="320"/>
      <c r="N144" s="229">
        <f>COUNTIF($E$5:E342,$E144)-COUNTIFS($E$5:$E342,$E144,$I$5:$I342,"제한대상 학술지로 지원 불가")</f>
        <v>0</v>
      </c>
      <c r="O144" s="324">
        <f>SUMIF($E$5:$E$204,$E144,$M$5:$M446)-SUMIFS($M$5:$M342,$E$5:$E342,$E144,$I$5:$I342,"제한대상 학술지로 지원 불가")</f>
        <v>0</v>
      </c>
      <c r="P144" s="327">
        <f>IF(COUNTIFS($E$5:$E$1998,$E144,$L$5:$L$1998,"O")&gt;=1,IF(SUMIF($E$5:$E$1998,$E144,$M$5:$M2137)&lt;5000000,7000000-SUMIF($E$5:$E$1998,$E144,$M$5:$M2137),7000000-SUMIF($E$5:$E$1998,$E144,$M$5:$M2137)),IF(SUMIF($E$5:$E$1998,$E144,$M$5:$M2137)&lt;5000000,5000000-SUMIF($E$5:$E$1998,$E144,$M$5:$M2137),5000000-SUMIF($E$5:$E$1998,$E144,$M$5:$M2137)))</f>
        <v>5000000</v>
      </c>
      <c r="Q144" s="114"/>
      <c r="R144" s="114"/>
      <c r="S144" s="122"/>
    </row>
    <row r="145" spans="1:19" ht="20.100000000000001" customHeight="1">
      <c r="A145" s="107">
        <f t="shared" si="2"/>
        <v>141</v>
      </c>
      <c r="B145" s="125"/>
      <c r="C145" s="125"/>
      <c r="D145" s="125"/>
      <c r="E145" s="126"/>
      <c r="F145" s="226"/>
      <c r="G145" s="126"/>
      <c r="H145" s="227"/>
      <c r="I145" s="126"/>
      <c r="J145" s="126"/>
      <c r="K145" s="125"/>
      <c r="L145" s="228"/>
      <c r="M145" s="320"/>
      <c r="N145" s="229">
        <f>COUNTIF($E$5:E343,$E145)-COUNTIFS($E$5:$E343,$E145,$I$5:$I343,"제한대상 학술지로 지원 불가")</f>
        <v>0</v>
      </c>
      <c r="O145" s="324">
        <f>SUMIF($E$5:$E$204,$E145,$M$5:$M447)-SUMIFS($M$5:$M343,$E$5:$E343,$E145,$I$5:$I343,"제한대상 학술지로 지원 불가")</f>
        <v>0</v>
      </c>
      <c r="P145" s="327">
        <f>IF(COUNTIFS($E$5:$E$1998,$E145,$L$5:$L$1998,"O")&gt;=1,IF(SUMIF($E$5:$E$1998,$E145,$M$5:$M2138)&lt;5000000,7000000-SUMIF($E$5:$E$1998,$E145,$M$5:$M2138),7000000-SUMIF($E$5:$E$1998,$E145,$M$5:$M2138)),IF(SUMIF($E$5:$E$1998,$E145,$M$5:$M2138)&lt;5000000,5000000-SUMIF($E$5:$E$1998,$E145,$M$5:$M2138),5000000-SUMIF($E$5:$E$1998,$E145,$M$5:$M2138)))</f>
        <v>5000000</v>
      </c>
      <c r="Q145" s="114"/>
      <c r="R145" s="114"/>
      <c r="S145" s="122"/>
    </row>
    <row r="146" spans="1:19" ht="20.100000000000001" customHeight="1">
      <c r="A146" s="107">
        <f t="shared" si="2"/>
        <v>142</v>
      </c>
      <c r="B146" s="125"/>
      <c r="C146" s="125"/>
      <c r="D146" s="125"/>
      <c r="E146" s="126"/>
      <c r="F146" s="226"/>
      <c r="G146" s="126"/>
      <c r="H146" s="227"/>
      <c r="I146" s="126"/>
      <c r="J146" s="126"/>
      <c r="K146" s="125"/>
      <c r="L146" s="228"/>
      <c r="M146" s="320"/>
      <c r="N146" s="229">
        <f>COUNTIF($E$5:E344,$E146)-COUNTIFS($E$5:$E344,$E146,$I$5:$I344,"제한대상 학술지로 지원 불가")</f>
        <v>0</v>
      </c>
      <c r="O146" s="324">
        <f>SUMIF($E$5:$E$204,$E146,$M$5:$M448)-SUMIFS($M$5:$M344,$E$5:$E344,$E146,$I$5:$I344,"제한대상 학술지로 지원 불가")</f>
        <v>0</v>
      </c>
      <c r="P146" s="327">
        <f>IF(COUNTIFS($E$5:$E$1998,$E146,$L$5:$L$1998,"O")&gt;=1,IF(SUMIF($E$5:$E$1998,$E146,$M$5:$M2139)&lt;5000000,7000000-SUMIF($E$5:$E$1998,$E146,$M$5:$M2139),7000000-SUMIF($E$5:$E$1998,$E146,$M$5:$M2139)),IF(SUMIF($E$5:$E$1998,$E146,$M$5:$M2139)&lt;5000000,5000000-SUMIF($E$5:$E$1998,$E146,$M$5:$M2139),5000000-SUMIF($E$5:$E$1998,$E146,$M$5:$M2139)))</f>
        <v>5000000</v>
      </c>
      <c r="Q146" s="114"/>
      <c r="R146" s="114"/>
      <c r="S146" s="122"/>
    </row>
    <row r="147" spans="1:19" ht="20.100000000000001" customHeight="1">
      <c r="A147" s="107">
        <f t="shared" si="2"/>
        <v>143</v>
      </c>
      <c r="B147" s="125"/>
      <c r="C147" s="125"/>
      <c r="D147" s="125"/>
      <c r="E147" s="126"/>
      <c r="F147" s="226"/>
      <c r="G147" s="126"/>
      <c r="H147" s="227"/>
      <c r="I147" s="126"/>
      <c r="J147" s="126"/>
      <c r="K147" s="125"/>
      <c r="L147" s="228"/>
      <c r="M147" s="320"/>
      <c r="N147" s="229">
        <f>COUNTIF($E$5:E345,$E147)-COUNTIFS($E$5:$E345,$E147,$I$5:$I345,"제한대상 학술지로 지원 불가")</f>
        <v>0</v>
      </c>
      <c r="O147" s="324">
        <f>SUMIF($E$5:$E$204,$E147,$M$5:$M449)-SUMIFS($M$5:$M345,$E$5:$E345,$E147,$I$5:$I345,"제한대상 학술지로 지원 불가")</f>
        <v>0</v>
      </c>
      <c r="P147" s="327">
        <f>IF(COUNTIFS($E$5:$E$1998,$E147,$L$5:$L$1998,"O")&gt;=1,IF(SUMIF($E$5:$E$1998,$E147,$M$5:$M2140)&lt;5000000,7000000-SUMIF($E$5:$E$1998,$E147,$M$5:$M2140),7000000-SUMIF($E$5:$E$1998,$E147,$M$5:$M2140)),IF(SUMIF($E$5:$E$1998,$E147,$M$5:$M2140)&lt;5000000,5000000-SUMIF($E$5:$E$1998,$E147,$M$5:$M2140),5000000-SUMIF($E$5:$E$1998,$E147,$M$5:$M2140)))</f>
        <v>5000000</v>
      </c>
      <c r="Q147" s="114"/>
      <c r="R147" s="114"/>
      <c r="S147" s="122"/>
    </row>
    <row r="148" spans="1:19" ht="20.100000000000001" customHeight="1">
      <c r="A148" s="107">
        <f t="shared" si="2"/>
        <v>144</v>
      </c>
      <c r="B148" s="125"/>
      <c r="C148" s="125"/>
      <c r="D148" s="125"/>
      <c r="E148" s="126"/>
      <c r="F148" s="226"/>
      <c r="G148" s="126"/>
      <c r="H148" s="227"/>
      <c r="I148" s="126"/>
      <c r="J148" s="126"/>
      <c r="K148" s="125"/>
      <c r="L148" s="228"/>
      <c r="M148" s="320"/>
      <c r="N148" s="229">
        <f>COUNTIF($E$5:E346,$E148)-COUNTIFS($E$5:$E346,$E148,$I$5:$I346,"제한대상 학술지로 지원 불가")</f>
        <v>0</v>
      </c>
      <c r="O148" s="324">
        <f>SUMIF($E$5:$E$204,$E148,$M$5:$M450)-SUMIFS($M$5:$M346,$E$5:$E346,$E148,$I$5:$I346,"제한대상 학술지로 지원 불가")</f>
        <v>0</v>
      </c>
      <c r="P148" s="327">
        <f>IF(COUNTIFS($E$5:$E$1998,$E148,$L$5:$L$1998,"O")&gt;=1,IF(SUMIF($E$5:$E$1998,$E148,$M$5:$M2141)&lt;5000000,7000000-SUMIF($E$5:$E$1998,$E148,$M$5:$M2141),7000000-SUMIF($E$5:$E$1998,$E148,$M$5:$M2141)),IF(SUMIF($E$5:$E$1998,$E148,$M$5:$M2141)&lt;5000000,5000000-SUMIF($E$5:$E$1998,$E148,$M$5:$M2141),5000000-SUMIF($E$5:$E$1998,$E148,$M$5:$M2141)))</f>
        <v>5000000</v>
      </c>
      <c r="Q148" s="114"/>
      <c r="R148" s="114"/>
      <c r="S148" s="122"/>
    </row>
    <row r="149" spans="1:19" ht="20.100000000000001" customHeight="1">
      <c r="A149" s="107">
        <f t="shared" si="2"/>
        <v>145</v>
      </c>
      <c r="B149" s="125"/>
      <c r="C149" s="125"/>
      <c r="D149" s="125"/>
      <c r="E149" s="126"/>
      <c r="F149" s="226"/>
      <c r="G149" s="126"/>
      <c r="H149" s="227"/>
      <c r="I149" s="126"/>
      <c r="J149" s="126"/>
      <c r="K149" s="125"/>
      <c r="L149" s="228"/>
      <c r="M149" s="320"/>
      <c r="N149" s="229">
        <f>COUNTIF($E$5:E347,$E149)-COUNTIFS($E$5:$E347,$E149,$I$5:$I347,"제한대상 학술지로 지원 불가")</f>
        <v>0</v>
      </c>
      <c r="O149" s="324">
        <f>SUMIF($E$5:$E$204,$E149,$M$5:$M451)-SUMIFS($M$5:$M347,$E$5:$E347,$E149,$I$5:$I347,"제한대상 학술지로 지원 불가")</f>
        <v>0</v>
      </c>
      <c r="P149" s="327">
        <f>IF(COUNTIFS($E$5:$E$1998,$E149,$L$5:$L$1998,"O")&gt;=1,IF(SUMIF($E$5:$E$1998,$E149,$M$5:$M2142)&lt;5000000,7000000-SUMIF($E$5:$E$1998,$E149,$M$5:$M2142),7000000-SUMIF($E$5:$E$1998,$E149,$M$5:$M2142)),IF(SUMIF($E$5:$E$1998,$E149,$M$5:$M2142)&lt;5000000,5000000-SUMIF($E$5:$E$1998,$E149,$M$5:$M2142),5000000-SUMIF($E$5:$E$1998,$E149,$M$5:$M2142)))</f>
        <v>5000000</v>
      </c>
      <c r="Q149" s="114"/>
      <c r="R149" s="114"/>
      <c r="S149" s="122"/>
    </row>
    <row r="150" spans="1:19" ht="20.100000000000001" customHeight="1">
      <c r="A150" s="107">
        <f t="shared" si="2"/>
        <v>146</v>
      </c>
      <c r="B150" s="125"/>
      <c r="C150" s="125"/>
      <c r="D150" s="125"/>
      <c r="E150" s="126"/>
      <c r="F150" s="226"/>
      <c r="G150" s="126"/>
      <c r="H150" s="227"/>
      <c r="I150" s="126"/>
      <c r="J150" s="126"/>
      <c r="K150" s="125"/>
      <c r="L150" s="228"/>
      <c r="M150" s="320"/>
      <c r="N150" s="229">
        <f>COUNTIF($E$5:E348,$E150)-COUNTIFS($E$5:$E348,$E150,$I$5:$I348,"제한대상 학술지로 지원 불가")</f>
        <v>0</v>
      </c>
      <c r="O150" s="324">
        <f>SUMIF($E$5:$E$204,$E150,$M$5:$M452)-SUMIFS($M$5:$M348,$E$5:$E348,$E150,$I$5:$I348,"제한대상 학술지로 지원 불가")</f>
        <v>0</v>
      </c>
      <c r="P150" s="327">
        <f>IF(COUNTIFS($E$5:$E$1998,$E150,$L$5:$L$1998,"O")&gt;=1,IF(SUMIF($E$5:$E$1998,$E150,$M$5:$M2143)&lt;5000000,7000000-SUMIF($E$5:$E$1998,$E150,$M$5:$M2143),7000000-SUMIF($E$5:$E$1998,$E150,$M$5:$M2143)),IF(SUMIF($E$5:$E$1998,$E150,$M$5:$M2143)&lt;5000000,5000000-SUMIF($E$5:$E$1998,$E150,$M$5:$M2143),5000000-SUMIF($E$5:$E$1998,$E150,$M$5:$M2143)))</f>
        <v>5000000</v>
      </c>
      <c r="Q150" s="114"/>
      <c r="R150" s="114"/>
      <c r="S150" s="122"/>
    </row>
    <row r="151" spans="1:19" ht="20.100000000000001" customHeight="1">
      <c r="A151" s="107">
        <f t="shared" si="2"/>
        <v>147</v>
      </c>
      <c r="B151" s="125"/>
      <c r="C151" s="125"/>
      <c r="D151" s="125"/>
      <c r="E151" s="126"/>
      <c r="F151" s="226"/>
      <c r="G151" s="126"/>
      <c r="H151" s="227"/>
      <c r="I151" s="126"/>
      <c r="J151" s="126"/>
      <c r="K151" s="125"/>
      <c r="L151" s="228"/>
      <c r="M151" s="320"/>
      <c r="N151" s="229">
        <f>COUNTIF($E$5:E349,$E151)-COUNTIFS($E$5:$E349,$E151,$I$5:$I349,"제한대상 학술지로 지원 불가")</f>
        <v>0</v>
      </c>
      <c r="O151" s="324">
        <f>SUMIF($E$5:$E$204,$E151,$M$5:$M453)-SUMIFS($M$5:$M349,$E$5:$E349,$E151,$I$5:$I349,"제한대상 학술지로 지원 불가")</f>
        <v>0</v>
      </c>
      <c r="P151" s="327">
        <f>IF(COUNTIFS($E$5:$E$1998,$E151,$L$5:$L$1998,"O")&gt;=1,IF(SUMIF($E$5:$E$1998,$E151,$M$5:$M2144)&lt;5000000,7000000-SUMIF($E$5:$E$1998,$E151,$M$5:$M2144),7000000-SUMIF($E$5:$E$1998,$E151,$M$5:$M2144)),IF(SUMIF($E$5:$E$1998,$E151,$M$5:$M2144)&lt;5000000,5000000-SUMIF($E$5:$E$1998,$E151,$M$5:$M2144),5000000-SUMIF($E$5:$E$1998,$E151,$M$5:$M2144)))</f>
        <v>5000000</v>
      </c>
      <c r="Q151" s="114"/>
      <c r="R151" s="114"/>
      <c r="S151" s="122"/>
    </row>
    <row r="152" spans="1:19" ht="20.100000000000001" customHeight="1">
      <c r="A152" s="107">
        <f t="shared" si="2"/>
        <v>148</v>
      </c>
      <c r="B152" s="125"/>
      <c r="C152" s="125"/>
      <c r="D152" s="125"/>
      <c r="E152" s="126"/>
      <c r="F152" s="226"/>
      <c r="G152" s="126"/>
      <c r="H152" s="227"/>
      <c r="I152" s="126"/>
      <c r="J152" s="126"/>
      <c r="K152" s="125"/>
      <c r="L152" s="228"/>
      <c r="M152" s="320"/>
      <c r="N152" s="229">
        <f>COUNTIF($E$5:E350,$E152)-COUNTIFS($E$5:$E350,$E152,$I$5:$I350,"제한대상 학술지로 지원 불가")</f>
        <v>0</v>
      </c>
      <c r="O152" s="324">
        <f>SUMIF($E$5:$E$204,$E152,$M$5:$M454)-SUMIFS($M$5:$M350,$E$5:$E350,$E152,$I$5:$I350,"제한대상 학술지로 지원 불가")</f>
        <v>0</v>
      </c>
      <c r="P152" s="327">
        <f>IF(COUNTIFS($E$5:$E$1998,$E152,$L$5:$L$1998,"O")&gt;=1,IF(SUMIF($E$5:$E$1998,$E152,$M$5:$M2145)&lt;5000000,7000000-SUMIF($E$5:$E$1998,$E152,$M$5:$M2145),7000000-SUMIF($E$5:$E$1998,$E152,$M$5:$M2145)),IF(SUMIF($E$5:$E$1998,$E152,$M$5:$M2145)&lt;5000000,5000000-SUMIF($E$5:$E$1998,$E152,$M$5:$M2145),5000000-SUMIF($E$5:$E$1998,$E152,$M$5:$M2145)))</f>
        <v>5000000</v>
      </c>
      <c r="Q152" s="114"/>
      <c r="R152" s="114"/>
      <c r="S152" s="122"/>
    </row>
    <row r="153" spans="1:19" ht="20.100000000000001" customHeight="1">
      <c r="A153" s="107">
        <f t="shared" si="2"/>
        <v>149</v>
      </c>
      <c r="B153" s="125"/>
      <c r="C153" s="125"/>
      <c r="D153" s="125"/>
      <c r="E153" s="126"/>
      <c r="F153" s="226"/>
      <c r="G153" s="126"/>
      <c r="H153" s="227"/>
      <c r="I153" s="126"/>
      <c r="J153" s="126"/>
      <c r="K153" s="125"/>
      <c r="L153" s="228"/>
      <c r="M153" s="320"/>
      <c r="N153" s="229">
        <f>COUNTIF($E$5:E351,$E153)-COUNTIFS($E$5:$E351,$E153,$I$5:$I351,"제한대상 학술지로 지원 불가")</f>
        <v>0</v>
      </c>
      <c r="O153" s="324">
        <f>SUMIF($E$5:$E$204,$E153,$M$5:$M455)-SUMIFS($M$5:$M351,$E$5:$E351,$E153,$I$5:$I351,"제한대상 학술지로 지원 불가")</f>
        <v>0</v>
      </c>
      <c r="P153" s="327">
        <f>IF(COUNTIFS($E$5:$E$1998,$E153,$L$5:$L$1998,"O")&gt;=1,IF(SUMIF($E$5:$E$1998,$E153,$M$5:$M2146)&lt;5000000,7000000-SUMIF($E$5:$E$1998,$E153,$M$5:$M2146),7000000-SUMIF($E$5:$E$1998,$E153,$M$5:$M2146)),IF(SUMIF($E$5:$E$1998,$E153,$M$5:$M2146)&lt;5000000,5000000-SUMIF($E$5:$E$1998,$E153,$M$5:$M2146),5000000-SUMIF($E$5:$E$1998,$E153,$M$5:$M2146)))</f>
        <v>5000000</v>
      </c>
      <c r="Q153" s="114"/>
      <c r="R153" s="114"/>
      <c r="S153" s="122"/>
    </row>
    <row r="154" spans="1:19" ht="20.100000000000001" customHeight="1">
      <c r="A154" s="107">
        <f t="shared" si="2"/>
        <v>150</v>
      </c>
      <c r="B154" s="125"/>
      <c r="C154" s="125"/>
      <c r="D154" s="125"/>
      <c r="E154" s="126"/>
      <c r="F154" s="226"/>
      <c r="G154" s="126"/>
      <c r="H154" s="227"/>
      <c r="I154" s="126"/>
      <c r="J154" s="126"/>
      <c r="K154" s="125"/>
      <c r="L154" s="228"/>
      <c r="M154" s="320"/>
      <c r="N154" s="229">
        <f>COUNTIF($E$5:E352,$E154)-COUNTIFS($E$5:$E352,$E154,$I$5:$I352,"제한대상 학술지로 지원 불가")</f>
        <v>0</v>
      </c>
      <c r="O154" s="324">
        <f>SUMIF($E$5:$E$204,$E154,$M$5:$M456)-SUMIFS($M$5:$M352,$E$5:$E352,$E154,$I$5:$I352,"제한대상 학술지로 지원 불가")</f>
        <v>0</v>
      </c>
      <c r="P154" s="327">
        <f>IF(COUNTIFS($E$5:$E$1998,$E154,$L$5:$L$1998,"O")&gt;=1,IF(SUMIF($E$5:$E$1998,$E154,$M$5:$M2147)&lt;5000000,7000000-SUMIF($E$5:$E$1998,$E154,$M$5:$M2147),7000000-SUMIF($E$5:$E$1998,$E154,$M$5:$M2147)),IF(SUMIF($E$5:$E$1998,$E154,$M$5:$M2147)&lt;5000000,5000000-SUMIF($E$5:$E$1998,$E154,$M$5:$M2147),5000000-SUMIF($E$5:$E$1998,$E154,$M$5:$M2147)))</f>
        <v>5000000</v>
      </c>
      <c r="Q154" s="114"/>
      <c r="R154" s="114"/>
      <c r="S154" s="122"/>
    </row>
    <row r="155" spans="1:19" ht="20.100000000000001" customHeight="1">
      <c r="A155" s="107">
        <f t="shared" si="2"/>
        <v>151</v>
      </c>
      <c r="B155" s="125"/>
      <c r="C155" s="125"/>
      <c r="D155" s="125"/>
      <c r="E155" s="126"/>
      <c r="F155" s="226"/>
      <c r="G155" s="126"/>
      <c r="H155" s="227"/>
      <c r="I155" s="126"/>
      <c r="J155" s="126"/>
      <c r="K155" s="125"/>
      <c r="L155" s="228"/>
      <c r="M155" s="320"/>
      <c r="N155" s="229">
        <f>COUNTIF($E$5:E353,$E155)-COUNTIFS($E$5:$E353,$E155,$I$5:$I353,"제한대상 학술지로 지원 불가")</f>
        <v>0</v>
      </c>
      <c r="O155" s="324">
        <f>SUMIF($E$5:$E$204,$E155,$M$5:$M457)-SUMIFS($M$5:$M353,$E$5:$E353,$E155,$I$5:$I353,"제한대상 학술지로 지원 불가")</f>
        <v>0</v>
      </c>
      <c r="P155" s="327">
        <f>IF(COUNTIFS($E$5:$E$1998,$E155,$L$5:$L$1998,"O")&gt;=1,IF(SUMIF($E$5:$E$1998,$E155,$M$5:$M2148)&lt;5000000,7000000-SUMIF($E$5:$E$1998,$E155,$M$5:$M2148),7000000-SUMIF($E$5:$E$1998,$E155,$M$5:$M2148)),IF(SUMIF($E$5:$E$1998,$E155,$M$5:$M2148)&lt;5000000,5000000-SUMIF($E$5:$E$1998,$E155,$M$5:$M2148),5000000-SUMIF($E$5:$E$1998,$E155,$M$5:$M2148)))</f>
        <v>5000000</v>
      </c>
      <c r="Q155" s="114"/>
      <c r="R155" s="114"/>
      <c r="S155" s="122"/>
    </row>
    <row r="156" spans="1:19" ht="20.100000000000001" customHeight="1">
      <c r="A156" s="107">
        <f t="shared" si="2"/>
        <v>152</v>
      </c>
      <c r="B156" s="125"/>
      <c r="C156" s="125"/>
      <c r="D156" s="125"/>
      <c r="E156" s="126"/>
      <c r="F156" s="226"/>
      <c r="G156" s="126"/>
      <c r="H156" s="227"/>
      <c r="I156" s="126"/>
      <c r="J156" s="126"/>
      <c r="K156" s="125"/>
      <c r="L156" s="228"/>
      <c r="M156" s="320"/>
      <c r="N156" s="229">
        <f>COUNTIF($E$5:E354,$E156)-COUNTIFS($E$5:$E354,$E156,$I$5:$I354,"제한대상 학술지로 지원 불가")</f>
        <v>0</v>
      </c>
      <c r="O156" s="324">
        <f>SUMIF($E$5:$E$204,$E156,$M$5:$M458)-SUMIFS($M$5:$M354,$E$5:$E354,$E156,$I$5:$I354,"제한대상 학술지로 지원 불가")</f>
        <v>0</v>
      </c>
      <c r="P156" s="327">
        <f>IF(COUNTIFS($E$5:$E$1998,$E156,$L$5:$L$1998,"O")&gt;=1,IF(SUMIF($E$5:$E$1998,$E156,$M$5:$M2149)&lt;5000000,7000000-SUMIF($E$5:$E$1998,$E156,$M$5:$M2149),7000000-SUMIF($E$5:$E$1998,$E156,$M$5:$M2149)),IF(SUMIF($E$5:$E$1998,$E156,$M$5:$M2149)&lt;5000000,5000000-SUMIF($E$5:$E$1998,$E156,$M$5:$M2149),5000000-SUMIF($E$5:$E$1998,$E156,$M$5:$M2149)))</f>
        <v>5000000</v>
      </c>
      <c r="Q156" s="114"/>
      <c r="R156" s="114"/>
      <c r="S156" s="122"/>
    </row>
    <row r="157" spans="1:19" ht="20.100000000000001" customHeight="1">
      <c r="A157" s="107">
        <f t="shared" si="2"/>
        <v>153</v>
      </c>
      <c r="B157" s="125"/>
      <c r="C157" s="125"/>
      <c r="D157" s="125"/>
      <c r="E157" s="126"/>
      <c r="F157" s="226"/>
      <c r="G157" s="126"/>
      <c r="H157" s="227"/>
      <c r="I157" s="126"/>
      <c r="J157" s="126"/>
      <c r="K157" s="125"/>
      <c r="L157" s="228"/>
      <c r="M157" s="320"/>
      <c r="N157" s="229">
        <f>COUNTIF($E$5:E355,$E157)-COUNTIFS($E$5:$E355,$E157,$I$5:$I355,"제한대상 학술지로 지원 불가")</f>
        <v>0</v>
      </c>
      <c r="O157" s="324">
        <f>SUMIF($E$5:$E$204,$E157,$M$5:$M459)-SUMIFS($M$5:$M355,$E$5:$E355,$E157,$I$5:$I355,"제한대상 학술지로 지원 불가")</f>
        <v>0</v>
      </c>
      <c r="P157" s="327">
        <f>IF(COUNTIFS($E$5:$E$1998,$E157,$L$5:$L$1998,"O")&gt;=1,IF(SUMIF($E$5:$E$1998,$E157,$M$5:$M2150)&lt;5000000,7000000-SUMIF($E$5:$E$1998,$E157,$M$5:$M2150),7000000-SUMIF($E$5:$E$1998,$E157,$M$5:$M2150)),IF(SUMIF($E$5:$E$1998,$E157,$M$5:$M2150)&lt;5000000,5000000-SUMIF($E$5:$E$1998,$E157,$M$5:$M2150),5000000-SUMIF($E$5:$E$1998,$E157,$M$5:$M2150)))</f>
        <v>5000000</v>
      </c>
      <c r="Q157" s="114"/>
      <c r="R157" s="114"/>
      <c r="S157" s="122"/>
    </row>
    <row r="158" spans="1:19" ht="20.100000000000001" customHeight="1">
      <c r="A158" s="107">
        <f t="shared" si="2"/>
        <v>154</v>
      </c>
      <c r="B158" s="125"/>
      <c r="C158" s="125"/>
      <c r="D158" s="125"/>
      <c r="E158" s="126"/>
      <c r="F158" s="226"/>
      <c r="G158" s="126"/>
      <c r="H158" s="227"/>
      <c r="I158" s="126"/>
      <c r="J158" s="126"/>
      <c r="K158" s="125"/>
      <c r="L158" s="228"/>
      <c r="M158" s="320"/>
      <c r="N158" s="229">
        <f>COUNTIF($E$5:E356,$E158)-COUNTIFS($E$5:$E356,$E158,$I$5:$I356,"제한대상 학술지로 지원 불가")</f>
        <v>0</v>
      </c>
      <c r="O158" s="324">
        <f>SUMIF($E$5:$E$204,$E158,$M$5:$M460)-SUMIFS($M$5:$M356,$E$5:$E356,$E158,$I$5:$I356,"제한대상 학술지로 지원 불가")</f>
        <v>0</v>
      </c>
      <c r="P158" s="327">
        <f>IF(COUNTIFS($E$5:$E$1998,$E158,$L$5:$L$1998,"O")&gt;=1,IF(SUMIF($E$5:$E$1998,$E158,$M$5:$M2151)&lt;5000000,7000000-SUMIF($E$5:$E$1998,$E158,$M$5:$M2151),7000000-SUMIF($E$5:$E$1998,$E158,$M$5:$M2151)),IF(SUMIF($E$5:$E$1998,$E158,$M$5:$M2151)&lt;5000000,5000000-SUMIF($E$5:$E$1998,$E158,$M$5:$M2151),5000000-SUMIF($E$5:$E$1998,$E158,$M$5:$M2151)))</f>
        <v>5000000</v>
      </c>
      <c r="Q158" s="114"/>
      <c r="R158" s="114"/>
      <c r="S158" s="122"/>
    </row>
    <row r="159" spans="1:19" ht="20.100000000000001" customHeight="1">
      <c r="A159" s="107">
        <f t="shared" si="2"/>
        <v>155</v>
      </c>
      <c r="B159" s="125"/>
      <c r="C159" s="125"/>
      <c r="D159" s="125"/>
      <c r="E159" s="126"/>
      <c r="F159" s="226"/>
      <c r="G159" s="126"/>
      <c r="H159" s="227"/>
      <c r="I159" s="126"/>
      <c r="J159" s="126"/>
      <c r="K159" s="125"/>
      <c r="L159" s="228"/>
      <c r="M159" s="320"/>
      <c r="N159" s="229">
        <f>COUNTIF($E$5:E357,$E159)-COUNTIFS($E$5:$E357,$E159,$I$5:$I357,"제한대상 학술지로 지원 불가")</f>
        <v>0</v>
      </c>
      <c r="O159" s="324">
        <f>SUMIF($E$5:$E$204,$E159,$M$5:$M461)-SUMIFS($M$5:$M357,$E$5:$E357,$E159,$I$5:$I357,"제한대상 학술지로 지원 불가")</f>
        <v>0</v>
      </c>
      <c r="P159" s="327">
        <f>IF(COUNTIFS($E$5:$E$1998,$E159,$L$5:$L$1998,"O")&gt;=1,IF(SUMIF($E$5:$E$1998,$E159,$M$5:$M2152)&lt;5000000,7000000-SUMIF($E$5:$E$1998,$E159,$M$5:$M2152),7000000-SUMIF($E$5:$E$1998,$E159,$M$5:$M2152)),IF(SUMIF($E$5:$E$1998,$E159,$M$5:$M2152)&lt;5000000,5000000-SUMIF($E$5:$E$1998,$E159,$M$5:$M2152),5000000-SUMIF($E$5:$E$1998,$E159,$M$5:$M2152)))</f>
        <v>5000000</v>
      </c>
      <c r="Q159" s="114"/>
      <c r="R159" s="114"/>
      <c r="S159" s="122"/>
    </row>
    <row r="160" spans="1:19" ht="20.100000000000001" customHeight="1">
      <c r="A160" s="107">
        <f t="shared" si="2"/>
        <v>156</v>
      </c>
      <c r="B160" s="125"/>
      <c r="C160" s="125"/>
      <c r="D160" s="125"/>
      <c r="E160" s="126"/>
      <c r="F160" s="226"/>
      <c r="G160" s="126"/>
      <c r="H160" s="227"/>
      <c r="I160" s="126"/>
      <c r="J160" s="126"/>
      <c r="K160" s="125"/>
      <c r="L160" s="228"/>
      <c r="M160" s="320"/>
      <c r="N160" s="229">
        <f>COUNTIF($E$5:E358,$E160)-COUNTIFS($E$5:$E358,$E160,$I$5:$I358,"제한대상 학술지로 지원 불가")</f>
        <v>0</v>
      </c>
      <c r="O160" s="324">
        <f>SUMIF($E$5:$E$204,$E160,$M$5:$M462)-SUMIFS($M$5:$M358,$E$5:$E358,$E160,$I$5:$I358,"제한대상 학술지로 지원 불가")</f>
        <v>0</v>
      </c>
      <c r="P160" s="327">
        <f>IF(COUNTIFS($E$5:$E$1998,$E160,$L$5:$L$1998,"O")&gt;=1,IF(SUMIF($E$5:$E$1998,$E160,$M$5:$M2153)&lt;5000000,7000000-SUMIF($E$5:$E$1998,$E160,$M$5:$M2153),7000000-SUMIF($E$5:$E$1998,$E160,$M$5:$M2153)),IF(SUMIF($E$5:$E$1998,$E160,$M$5:$M2153)&lt;5000000,5000000-SUMIF($E$5:$E$1998,$E160,$M$5:$M2153),5000000-SUMIF($E$5:$E$1998,$E160,$M$5:$M2153)))</f>
        <v>5000000</v>
      </c>
      <c r="Q160" s="114"/>
      <c r="R160" s="114"/>
      <c r="S160" s="122"/>
    </row>
    <row r="161" spans="1:19" ht="20.100000000000001" customHeight="1">
      <c r="A161" s="107">
        <f t="shared" si="2"/>
        <v>157</v>
      </c>
      <c r="B161" s="125"/>
      <c r="C161" s="125"/>
      <c r="D161" s="125"/>
      <c r="E161" s="126"/>
      <c r="F161" s="226"/>
      <c r="G161" s="126"/>
      <c r="H161" s="227"/>
      <c r="I161" s="126"/>
      <c r="J161" s="126"/>
      <c r="K161" s="125"/>
      <c r="L161" s="228"/>
      <c r="M161" s="320"/>
      <c r="N161" s="229">
        <f>COUNTIF($E$5:E359,$E161)-COUNTIFS($E$5:$E359,$E161,$I$5:$I359,"제한대상 학술지로 지원 불가")</f>
        <v>0</v>
      </c>
      <c r="O161" s="324">
        <f>SUMIF($E$5:$E$204,$E161,$M$5:$M463)-SUMIFS($M$5:$M359,$E$5:$E359,$E161,$I$5:$I359,"제한대상 학술지로 지원 불가")</f>
        <v>0</v>
      </c>
      <c r="P161" s="327">
        <f>IF(COUNTIFS($E$5:$E$1998,$E161,$L$5:$L$1998,"O")&gt;=1,IF(SUMIF($E$5:$E$1998,$E161,$M$5:$M2154)&lt;5000000,7000000-SUMIF($E$5:$E$1998,$E161,$M$5:$M2154),7000000-SUMIF($E$5:$E$1998,$E161,$M$5:$M2154)),IF(SUMIF($E$5:$E$1998,$E161,$M$5:$M2154)&lt;5000000,5000000-SUMIF($E$5:$E$1998,$E161,$M$5:$M2154),5000000-SUMIF($E$5:$E$1998,$E161,$M$5:$M2154)))</f>
        <v>5000000</v>
      </c>
      <c r="Q161" s="114"/>
      <c r="R161" s="114"/>
      <c r="S161" s="122"/>
    </row>
    <row r="162" spans="1:19" ht="20.100000000000001" customHeight="1">
      <c r="A162" s="107">
        <f t="shared" si="2"/>
        <v>158</v>
      </c>
      <c r="B162" s="125"/>
      <c r="C162" s="125"/>
      <c r="D162" s="125"/>
      <c r="E162" s="126"/>
      <c r="F162" s="226"/>
      <c r="G162" s="126"/>
      <c r="H162" s="227"/>
      <c r="I162" s="126"/>
      <c r="J162" s="126"/>
      <c r="K162" s="125"/>
      <c r="L162" s="228"/>
      <c r="M162" s="320"/>
      <c r="N162" s="229">
        <f>COUNTIF($E$5:E360,$E162)-COUNTIFS($E$5:$E360,$E162,$I$5:$I360,"제한대상 학술지로 지원 불가")</f>
        <v>0</v>
      </c>
      <c r="O162" s="324">
        <f>SUMIF($E$5:$E$204,$E162,$M$5:$M464)-SUMIFS($M$5:$M360,$E$5:$E360,$E162,$I$5:$I360,"제한대상 학술지로 지원 불가")</f>
        <v>0</v>
      </c>
      <c r="P162" s="327">
        <f>IF(COUNTIFS($E$5:$E$1998,$E162,$L$5:$L$1998,"O")&gt;=1,IF(SUMIF($E$5:$E$1998,$E162,$M$5:$M2155)&lt;5000000,7000000-SUMIF($E$5:$E$1998,$E162,$M$5:$M2155),7000000-SUMIF($E$5:$E$1998,$E162,$M$5:$M2155)),IF(SUMIF($E$5:$E$1998,$E162,$M$5:$M2155)&lt;5000000,5000000-SUMIF($E$5:$E$1998,$E162,$M$5:$M2155),5000000-SUMIF($E$5:$E$1998,$E162,$M$5:$M2155)))</f>
        <v>5000000</v>
      </c>
      <c r="Q162" s="114"/>
      <c r="R162" s="114"/>
      <c r="S162" s="122"/>
    </row>
    <row r="163" spans="1:19" ht="20.100000000000001" customHeight="1">
      <c r="A163" s="107">
        <f t="shared" si="2"/>
        <v>159</v>
      </c>
      <c r="B163" s="125"/>
      <c r="C163" s="125"/>
      <c r="D163" s="125"/>
      <c r="E163" s="126"/>
      <c r="F163" s="226"/>
      <c r="G163" s="126"/>
      <c r="H163" s="227"/>
      <c r="I163" s="126"/>
      <c r="J163" s="126"/>
      <c r="K163" s="125"/>
      <c r="L163" s="228"/>
      <c r="M163" s="320"/>
      <c r="N163" s="229">
        <f>COUNTIF($E$5:E361,$E163)-COUNTIFS($E$5:$E361,$E163,$I$5:$I361,"제한대상 학술지로 지원 불가")</f>
        <v>0</v>
      </c>
      <c r="O163" s="324">
        <f>SUMIF($E$5:$E$204,$E163,$M$5:$M465)-SUMIFS($M$5:$M361,$E$5:$E361,$E163,$I$5:$I361,"제한대상 학술지로 지원 불가")</f>
        <v>0</v>
      </c>
      <c r="P163" s="327">
        <f>IF(COUNTIFS($E$5:$E$1998,$E163,$L$5:$L$1998,"O")&gt;=1,IF(SUMIF($E$5:$E$1998,$E163,$M$5:$M2156)&lt;5000000,7000000-SUMIF($E$5:$E$1998,$E163,$M$5:$M2156),7000000-SUMIF($E$5:$E$1998,$E163,$M$5:$M2156)),IF(SUMIF($E$5:$E$1998,$E163,$M$5:$M2156)&lt;5000000,5000000-SUMIF($E$5:$E$1998,$E163,$M$5:$M2156),5000000-SUMIF($E$5:$E$1998,$E163,$M$5:$M2156)))</f>
        <v>5000000</v>
      </c>
      <c r="Q163" s="114"/>
      <c r="R163" s="114"/>
      <c r="S163" s="122"/>
    </row>
    <row r="164" spans="1:19" ht="20.100000000000001" customHeight="1">
      <c r="A164" s="107">
        <f t="shared" si="2"/>
        <v>160</v>
      </c>
      <c r="B164" s="125"/>
      <c r="C164" s="125"/>
      <c r="D164" s="125"/>
      <c r="E164" s="126"/>
      <c r="F164" s="226"/>
      <c r="G164" s="126"/>
      <c r="H164" s="227"/>
      <c r="I164" s="126"/>
      <c r="J164" s="126"/>
      <c r="K164" s="125"/>
      <c r="L164" s="228"/>
      <c r="M164" s="320"/>
      <c r="N164" s="229">
        <f>COUNTIF($E$5:E362,$E164)-COUNTIFS($E$5:$E362,$E164,$I$5:$I362,"제한대상 학술지로 지원 불가")</f>
        <v>0</v>
      </c>
      <c r="O164" s="324">
        <f>SUMIF($E$5:$E$204,$E164,$M$5:$M466)-SUMIFS($M$5:$M362,$E$5:$E362,$E164,$I$5:$I362,"제한대상 학술지로 지원 불가")</f>
        <v>0</v>
      </c>
      <c r="P164" s="327">
        <f>IF(COUNTIFS($E$5:$E$1998,$E164,$L$5:$L$1998,"O")&gt;=1,IF(SUMIF($E$5:$E$1998,$E164,$M$5:$M2157)&lt;5000000,7000000-SUMIF($E$5:$E$1998,$E164,$M$5:$M2157),7000000-SUMIF($E$5:$E$1998,$E164,$M$5:$M2157)),IF(SUMIF($E$5:$E$1998,$E164,$M$5:$M2157)&lt;5000000,5000000-SUMIF($E$5:$E$1998,$E164,$M$5:$M2157),5000000-SUMIF($E$5:$E$1998,$E164,$M$5:$M2157)))</f>
        <v>5000000</v>
      </c>
      <c r="Q164" s="114"/>
      <c r="R164" s="114"/>
      <c r="S164" s="122"/>
    </row>
    <row r="165" spans="1:19" ht="20.100000000000001" customHeight="1">
      <c r="A165" s="107">
        <f t="shared" si="2"/>
        <v>161</v>
      </c>
      <c r="B165" s="125"/>
      <c r="C165" s="125"/>
      <c r="D165" s="125"/>
      <c r="E165" s="126"/>
      <c r="F165" s="226"/>
      <c r="G165" s="126"/>
      <c r="H165" s="227"/>
      <c r="I165" s="126"/>
      <c r="J165" s="126"/>
      <c r="K165" s="125"/>
      <c r="L165" s="228"/>
      <c r="M165" s="320"/>
      <c r="N165" s="229">
        <f>COUNTIF($E$5:E363,$E165)-COUNTIFS($E$5:$E363,$E165,$I$5:$I363,"제한대상 학술지로 지원 불가")</f>
        <v>0</v>
      </c>
      <c r="O165" s="324">
        <f>SUMIF($E$5:$E$204,$E165,$M$5:$M467)-SUMIFS($M$5:$M363,$E$5:$E363,$E165,$I$5:$I363,"제한대상 학술지로 지원 불가")</f>
        <v>0</v>
      </c>
      <c r="P165" s="327">
        <f>IF(COUNTIFS($E$5:$E$1998,$E165,$L$5:$L$1998,"O")&gt;=1,IF(SUMIF($E$5:$E$1998,$E165,$M$5:$M2158)&lt;5000000,7000000-SUMIF($E$5:$E$1998,$E165,$M$5:$M2158),7000000-SUMIF($E$5:$E$1998,$E165,$M$5:$M2158)),IF(SUMIF($E$5:$E$1998,$E165,$M$5:$M2158)&lt;5000000,5000000-SUMIF($E$5:$E$1998,$E165,$M$5:$M2158),5000000-SUMIF($E$5:$E$1998,$E165,$M$5:$M2158)))</f>
        <v>5000000</v>
      </c>
      <c r="Q165" s="114"/>
      <c r="R165" s="114"/>
      <c r="S165" s="122"/>
    </row>
    <row r="166" spans="1:19" ht="20.100000000000001" customHeight="1">
      <c r="A166" s="107">
        <f t="shared" si="2"/>
        <v>162</v>
      </c>
      <c r="B166" s="125"/>
      <c r="C166" s="125"/>
      <c r="D166" s="125"/>
      <c r="E166" s="126"/>
      <c r="F166" s="226"/>
      <c r="G166" s="126"/>
      <c r="H166" s="227"/>
      <c r="I166" s="126"/>
      <c r="J166" s="126"/>
      <c r="K166" s="125"/>
      <c r="L166" s="228"/>
      <c r="M166" s="320"/>
      <c r="N166" s="229">
        <f>COUNTIF($E$5:E364,$E166)-COUNTIFS($E$5:$E364,$E166,$I$5:$I364,"제한대상 학술지로 지원 불가")</f>
        <v>0</v>
      </c>
      <c r="O166" s="324">
        <f>SUMIF($E$5:$E$204,$E166,$M$5:$M468)-SUMIFS($M$5:$M364,$E$5:$E364,$E166,$I$5:$I364,"제한대상 학술지로 지원 불가")</f>
        <v>0</v>
      </c>
      <c r="P166" s="327">
        <f>IF(COUNTIFS($E$5:$E$1998,$E166,$L$5:$L$1998,"O")&gt;=1,IF(SUMIF($E$5:$E$1998,$E166,$M$5:$M2159)&lt;5000000,7000000-SUMIF($E$5:$E$1998,$E166,$M$5:$M2159),7000000-SUMIF($E$5:$E$1998,$E166,$M$5:$M2159)),IF(SUMIF($E$5:$E$1998,$E166,$M$5:$M2159)&lt;5000000,5000000-SUMIF($E$5:$E$1998,$E166,$M$5:$M2159),5000000-SUMIF($E$5:$E$1998,$E166,$M$5:$M2159)))</f>
        <v>5000000</v>
      </c>
      <c r="Q166" s="114"/>
      <c r="R166" s="114"/>
      <c r="S166" s="122"/>
    </row>
    <row r="167" spans="1:19" ht="20.100000000000001" customHeight="1">
      <c r="A167" s="107">
        <f t="shared" si="2"/>
        <v>163</v>
      </c>
      <c r="B167" s="125"/>
      <c r="C167" s="125"/>
      <c r="D167" s="125"/>
      <c r="E167" s="126"/>
      <c r="F167" s="226"/>
      <c r="G167" s="126"/>
      <c r="H167" s="227"/>
      <c r="I167" s="126"/>
      <c r="J167" s="126"/>
      <c r="K167" s="125"/>
      <c r="L167" s="228"/>
      <c r="M167" s="320"/>
      <c r="N167" s="229">
        <f>COUNTIF($E$5:E365,$E167)-COUNTIFS($E$5:$E365,$E167,$I$5:$I365,"제한대상 학술지로 지원 불가")</f>
        <v>0</v>
      </c>
      <c r="O167" s="324">
        <f>SUMIF($E$5:$E$204,$E167,$M$5:$M469)-SUMIFS($M$5:$M365,$E$5:$E365,$E167,$I$5:$I365,"제한대상 학술지로 지원 불가")</f>
        <v>0</v>
      </c>
      <c r="P167" s="327">
        <f>IF(COUNTIFS($E$5:$E$1998,$E167,$L$5:$L$1998,"O")&gt;=1,IF(SUMIF($E$5:$E$1998,$E167,$M$5:$M2160)&lt;5000000,7000000-SUMIF($E$5:$E$1998,$E167,$M$5:$M2160),7000000-SUMIF($E$5:$E$1998,$E167,$M$5:$M2160)),IF(SUMIF($E$5:$E$1998,$E167,$M$5:$M2160)&lt;5000000,5000000-SUMIF($E$5:$E$1998,$E167,$M$5:$M2160),5000000-SUMIF($E$5:$E$1998,$E167,$M$5:$M2160)))</f>
        <v>5000000</v>
      </c>
      <c r="Q167" s="114"/>
      <c r="R167" s="114"/>
      <c r="S167" s="122"/>
    </row>
    <row r="168" spans="1:19" ht="20.100000000000001" customHeight="1">
      <c r="A168" s="107">
        <f t="shared" si="2"/>
        <v>164</v>
      </c>
      <c r="B168" s="125"/>
      <c r="C168" s="125"/>
      <c r="D168" s="125"/>
      <c r="E168" s="126"/>
      <c r="F168" s="226"/>
      <c r="G168" s="126"/>
      <c r="H168" s="227"/>
      <c r="I168" s="126"/>
      <c r="J168" s="126"/>
      <c r="K168" s="125"/>
      <c r="L168" s="228"/>
      <c r="M168" s="320"/>
      <c r="N168" s="229">
        <f>COUNTIF($E$5:E366,$E168)-COUNTIFS($E$5:$E366,$E168,$I$5:$I366,"제한대상 학술지로 지원 불가")</f>
        <v>0</v>
      </c>
      <c r="O168" s="324">
        <f>SUMIF($E$5:$E$204,$E168,$M$5:$M470)-SUMIFS($M$5:$M366,$E$5:$E366,$E168,$I$5:$I366,"제한대상 학술지로 지원 불가")</f>
        <v>0</v>
      </c>
      <c r="P168" s="327">
        <f>IF(COUNTIFS($E$5:$E$1998,$E168,$L$5:$L$1998,"O")&gt;=1,IF(SUMIF($E$5:$E$1998,$E168,$M$5:$M2161)&lt;5000000,7000000-SUMIF($E$5:$E$1998,$E168,$M$5:$M2161),7000000-SUMIF($E$5:$E$1998,$E168,$M$5:$M2161)),IF(SUMIF($E$5:$E$1998,$E168,$M$5:$M2161)&lt;5000000,5000000-SUMIF($E$5:$E$1998,$E168,$M$5:$M2161),5000000-SUMIF($E$5:$E$1998,$E168,$M$5:$M2161)))</f>
        <v>5000000</v>
      </c>
      <c r="Q168" s="114"/>
      <c r="R168" s="114"/>
      <c r="S168" s="122"/>
    </row>
    <row r="169" spans="1:19" ht="20.100000000000001" customHeight="1">
      <c r="A169" s="107">
        <f t="shared" si="2"/>
        <v>165</v>
      </c>
      <c r="B169" s="125"/>
      <c r="C169" s="125"/>
      <c r="D169" s="125"/>
      <c r="E169" s="126"/>
      <c r="F169" s="226"/>
      <c r="G169" s="126"/>
      <c r="H169" s="227"/>
      <c r="I169" s="126"/>
      <c r="J169" s="126"/>
      <c r="K169" s="125"/>
      <c r="L169" s="228"/>
      <c r="M169" s="320"/>
      <c r="N169" s="229">
        <f>COUNTIF($E$5:E367,$E169)-COUNTIFS($E$5:$E367,$E169,$I$5:$I367,"제한대상 학술지로 지원 불가")</f>
        <v>0</v>
      </c>
      <c r="O169" s="324">
        <f>SUMIF($E$5:$E$204,$E169,$M$5:$M471)-SUMIFS($M$5:$M367,$E$5:$E367,$E169,$I$5:$I367,"제한대상 학술지로 지원 불가")</f>
        <v>0</v>
      </c>
      <c r="P169" s="327">
        <f>IF(COUNTIFS($E$5:$E$1998,$E169,$L$5:$L$1998,"O")&gt;=1,IF(SUMIF($E$5:$E$1998,$E169,$M$5:$M2162)&lt;5000000,7000000-SUMIF($E$5:$E$1998,$E169,$M$5:$M2162),7000000-SUMIF($E$5:$E$1998,$E169,$M$5:$M2162)),IF(SUMIF($E$5:$E$1998,$E169,$M$5:$M2162)&lt;5000000,5000000-SUMIF($E$5:$E$1998,$E169,$M$5:$M2162),5000000-SUMIF($E$5:$E$1998,$E169,$M$5:$M2162)))</f>
        <v>5000000</v>
      </c>
      <c r="Q169" s="114"/>
      <c r="R169" s="114"/>
      <c r="S169" s="122"/>
    </row>
    <row r="170" spans="1:19" ht="20.100000000000001" customHeight="1">
      <c r="A170" s="107">
        <f t="shared" si="2"/>
        <v>166</v>
      </c>
      <c r="B170" s="125"/>
      <c r="C170" s="125"/>
      <c r="D170" s="125"/>
      <c r="E170" s="126"/>
      <c r="F170" s="226"/>
      <c r="G170" s="126"/>
      <c r="H170" s="227"/>
      <c r="I170" s="126"/>
      <c r="J170" s="126"/>
      <c r="K170" s="125"/>
      <c r="L170" s="228"/>
      <c r="M170" s="320"/>
      <c r="N170" s="229">
        <f>COUNTIF($E$5:E368,$E170)-COUNTIFS($E$5:$E368,$E170,$I$5:$I368,"제한대상 학술지로 지원 불가")</f>
        <v>0</v>
      </c>
      <c r="O170" s="324">
        <f>SUMIF($E$5:$E$204,$E170,$M$5:$M472)-SUMIFS($M$5:$M368,$E$5:$E368,$E170,$I$5:$I368,"제한대상 학술지로 지원 불가")</f>
        <v>0</v>
      </c>
      <c r="P170" s="327">
        <f>IF(COUNTIFS($E$5:$E$1998,$E170,$L$5:$L$1998,"O")&gt;=1,IF(SUMIF($E$5:$E$1998,$E170,$M$5:$M2163)&lt;5000000,7000000-SUMIF($E$5:$E$1998,$E170,$M$5:$M2163),7000000-SUMIF($E$5:$E$1998,$E170,$M$5:$M2163)),IF(SUMIF($E$5:$E$1998,$E170,$M$5:$M2163)&lt;5000000,5000000-SUMIF($E$5:$E$1998,$E170,$M$5:$M2163),5000000-SUMIF($E$5:$E$1998,$E170,$M$5:$M2163)))</f>
        <v>5000000</v>
      </c>
      <c r="Q170" s="114"/>
      <c r="R170" s="114"/>
      <c r="S170" s="122"/>
    </row>
    <row r="171" spans="1:19" ht="20.100000000000001" customHeight="1">
      <c r="A171" s="107">
        <f t="shared" si="2"/>
        <v>167</v>
      </c>
      <c r="B171" s="125"/>
      <c r="C171" s="125"/>
      <c r="D171" s="125"/>
      <c r="E171" s="126"/>
      <c r="F171" s="226"/>
      <c r="G171" s="126"/>
      <c r="H171" s="227"/>
      <c r="I171" s="126"/>
      <c r="J171" s="126"/>
      <c r="K171" s="125"/>
      <c r="L171" s="228"/>
      <c r="M171" s="320"/>
      <c r="N171" s="229">
        <f>COUNTIF($E$5:E369,$E171)-COUNTIFS($E$5:$E369,$E171,$I$5:$I369,"제한대상 학술지로 지원 불가")</f>
        <v>0</v>
      </c>
      <c r="O171" s="324">
        <f>SUMIF($E$5:$E$204,$E171,$M$5:$M473)-SUMIFS($M$5:$M369,$E$5:$E369,$E171,$I$5:$I369,"제한대상 학술지로 지원 불가")</f>
        <v>0</v>
      </c>
      <c r="P171" s="327">
        <f>IF(COUNTIFS($E$5:$E$1998,$E171,$L$5:$L$1998,"O")&gt;=1,IF(SUMIF($E$5:$E$1998,$E171,$M$5:$M2164)&lt;5000000,7000000-SUMIF($E$5:$E$1998,$E171,$M$5:$M2164),7000000-SUMIF($E$5:$E$1998,$E171,$M$5:$M2164)),IF(SUMIF($E$5:$E$1998,$E171,$M$5:$M2164)&lt;5000000,5000000-SUMIF($E$5:$E$1998,$E171,$M$5:$M2164),5000000-SUMIF($E$5:$E$1998,$E171,$M$5:$M2164)))</f>
        <v>5000000</v>
      </c>
      <c r="Q171" s="114"/>
      <c r="R171" s="114"/>
      <c r="S171" s="122"/>
    </row>
    <row r="172" spans="1:19" ht="20.100000000000001" customHeight="1">
      <c r="A172" s="107">
        <f t="shared" si="2"/>
        <v>168</v>
      </c>
      <c r="B172" s="125"/>
      <c r="C172" s="125"/>
      <c r="D172" s="125"/>
      <c r="E172" s="126"/>
      <c r="F172" s="226"/>
      <c r="G172" s="126"/>
      <c r="H172" s="227"/>
      <c r="I172" s="126"/>
      <c r="J172" s="126"/>
      <c r="K172" s="125"/>
      <c r="L172" s="228"/>
      <c r="M172" s="320"/>
      <c r="N172" s="229">
        <f>COUNTIF($E$5:E370,$E172)-COUNTIFS($E$5:$E370,$E172,$I$5:$I370,"제한대상 학술지로 지원 불가")</f>
        <v>0</v>
      </c>
      <c r="O172" s="324">
        <f>SUMIF($E$5:$E$204,$E172,$M$5:$M474)-SUMIFS($M$5:$M370,$E$5:$E370,$E172,$I$5:$I370,"제한대상 학술지로 지원 불가")</f>
        <v>0</v>
      </c>
      <c r="P172" s="327">
        <f>IF(COUNTIFS($E$5:$E$1998,$E172,$L$5:$L$1998,"O")&gt;=1,IF(SUMIF($E$5:$E$1998,$E172,$M$5:$M2165)&lt;5000000,7000000-SUMIF($E$5:$E$1998,$E172,$M$5:$M2165),7000000-SUMIF($E$5:$E$1998,$E172,$M$5:$M2165)),IF(SUMIF($E$5:$E$1998,$E172,$M$5:$M2165)&lt;5000000,5000000-SUMIF($E$5:$E$1998,$E172,$M$5:$M2165),5000000-SUMIF($E$5:$E$1998,$E172,$M$5:$M2165)))</f>
        <v>5000000</v>
      </c>
      <c r="Q172" s="114"/>
      <c r="R172" s="114"/>
      <c r="S172" s="122"/>
    </row>
    <row r="173" spans="1:19" ht="20.100000000000001" customHeight="1">
      <c r="A173" s="107">
        <f t="shared" si="2"/>
        <v>169</v>
      </c>
      <c r="B173" s="125"/>
      <c r="C173" s="125"/>
      <c r="D173" s="125"/>
      <c r="E173" s="126"/>
      <c r="F173" s="226"/>
      <c r="G173" s="126"/>
      <c r="H173" s="227"/>
      <c r="I173" s="126"/>
      <c r="J173" s="126"/>
      <c r="K173" s="125"/>
      <c r="L173" s="228"/>
      <c r="M173" s="320"/>
      <c r="N173" s="229">
        <f>COUNTIF($E$5:E371,$E173)-COUNTIFS($E$5:$E371,$E173,$I$5:$I371,"제한대상 학술지로 지원 불가")</f>
        <v>0</v>
      </c>
      <c r="O173" s="324">
        <f>SUMIF($E$5:$E$204,$E173,$M$5:$M475)-SUMIFS($M$5:$M371,$E$5:$E371,$E173,$I$5:$I371,"제한대상 학술지로 지원 불가")</f>
        <v>0</v>
      </c>
      <c r="P173" s="327">
        <f>IF(COUNTIFS($E$5:$E$1998,$E173,$L$5:$L$1998,"O")&gt;=1,IF(SUMIF($E$5:$E$1998,$E173,$M$5:$M2166)&lt;5000000,7000000-SUMIF($E$5:$E$1998,$E173,$M$5:$M2166),7000000-SUMIF($E$5:$E$1998,$E173,$M$5:$M2166)),IF(SUMIF($E$5:$E$1998,$E173,$M$5:$M2166)&lt;5000000,5000000-SUMIF($E$5:$E$1998,$E173,$M$5:$M2166),5000000-SUMIF($E$5:$E$1998,$E173,$M$5:$M2166)))</f>
        <v>5000000</v>
      </c>
      <c r="Q173" s="114"/>
      <c r="R173" s="114"/>
      <c r="S173" s="122"/>
    </row>
    <row r="174" spans="1:19" ht="20.100000000000001" customHeight="1">
      <c r="A174" s="107">
        <f t="shared" si="2"/>
        <v>170</v>
      </c>
      <c r="B174" s="125"/>
      <c r="C174" s="125"/>
      <c r="D174" s="125"/>
      <c r="E174" s="126"/>
      <c r="F174" s="226"/>
      <c r="G174" s="126"/>
      <c r="H174" s="227"/>
      <c r="I174" s="126"/>
      <c r="J174" s="126"/>
      <c r="K174" s="125"/>
      <c r="L174" s="228"/>
      <c r="M174" s="320"/>
      <c r="N174" s="229">
        <f>COUNTIF($E$5:E372,$E174)-COUNTIFS($E$5:$E372,$E174,$I$5:$I372,"제한대상 학술지로 지원 불가")</f>
        <v>0</v>
      </c>
      <c r="O174" s="324">
        <f>SUMIF($E$5:$E$204,$E174,$M$5:$M476)-SUMIFS($M$5:$M372,$E$5:$E372,$E174,$I$5:$I372,"제한대상 학술지로 지원 불가")</f>
        <v>0</v>
      </c>
      <c r="P174" s="327">
        <f>IF(COUNTIFS($E$5:$E$1998,$E174,$L$5:$L$1998,"O")&gt;=1,IF(SUMIF($E$5:$E$1998,$E174,$M$5:$M2167)&lt;5000000,7000000-SUMIF($E$5:$E$1998,$E174,$M$5:$M2167),7000000-SUMIF($E$5:$E$1998,$E174,$M$5:$M2167)),IF(SUMIF($E$5:$E$1998,$E174,$M$5:$M2167)&lt;5000000,5000000-SUMIF($E$5:$E$1998,$E174,$M$5:$M2167),5000000-SUMIF($E$5:$E$1998,$E174,$M$5:$M2167)))</f>
        <v>5000000</v>
      </c>
      <c r="Q174" s="114"/>
      <c r="R174" s="114"/>
      <c r="S174" s="122"/>
    </row>
    <row r="175" spans="1:19" ht="20.100000000000001" customHeight="1">
      <c r="A175" s="107">
        <f t="shared" si="2"/>
        <v>171</v>
      </c>
      <c r="B175" s="125"/>
      <c r="C175" s="125"/>
      <c r="D175" s="125"/>
      <c r="E175" s="126"/>
      <c r="F175" s="226"/>
      <c r="G175" s="126"/>
      <c r="H175" s="227"/>
      <c r="I175" s="126"/>
      <c r="J175" s="126"/>
      <c r="K175" s="125"/>
      <c r="L175" s="228"/>
      <c r="M175" s="320"/>
      <c r="N175" s="229">
        <f>COUNTIF($E$5:E373,$E175)-COUNTIFS($E$5:$E373,$E175,$I$5:$I373,"제한대상 학술지로 지원 불가")</f>
        <v>0</v>
      </c>
      <c r="O175" s="324">
        <f>SUMIF($E$5:$E$204,$E175,$M$5:$M477)-SUMIFS($M$5:$M373,$E$5:$E373,$E175,$I$5:$I373,"제한대상 학술지로 지원 불가")</f>
        <v>0</v>
      </c>
      <c r="P175" s="327">
        <f>IF(COUNTIFS($E$5:$E$1998,$E175,$L$5:$L$1998,"O")&gt;=1,IF(SUMIF($E$5:$E$1998,$E175,$M$5:$M2168)&lt;5000000,7000000-SUMIF($E$5:$E$1998,$E175,$M$5:$M2168),7000000-SUMIF($E$5:$E$1998,$E175,$M$5:$M2168)),IF(SUMIF($E$5:$E$1998,$E175,$M$5:$M2168)&lt;5000000,5000000-SUMIF($E$5:$E$1998,$E175,$M$5:$M2168),5000000-SUMIF($E$5:$E$1998,$E175,$M$5:$M2168)))</f>
        <v>5000000</v>
      </c>
      <c r="Q175" s="114"/>
      <c r="R175" s="114"/>
      <c r="S175" s="122"/>
    </row>
    <row r="176" spans="1:19" ht="20.100000000000001" customHeight="1">
      <c r="A176" s="107">
        <f t="shared" si="2"/>
        <v>172</v>
      </c>
      <c r="B176" s="125"/>
      <c r="C176" s="125"/>
      <c r="D176" s="125"/>
      <c r="E176" s="126"/>
      <c r="F176" s="226"/>
      <c r="G176" s="126"/>
      <c r="H176" s="227"/>
      <c r="I176" s="126"/>
      <c r="J176" s="126"/>
      <c r="K176" s="125"/>
      <c r="L176" s="228"/>
      <c r="M176" s="320"/>
      <c r="N176" s="229">
        <f>COUNTIF($E$5:E374,$E176)-COUNTIFS($E$5:$E374,$E176,$I$5:$I374,"제한대상 학술지로 지원 불가")</f>
        <v>0</v>
      </c>
      <c r="O176" s="324">
        <f>SUMIF($E$5:$E$204,$E176,$M$5:$M478)-SUMIFS($M$5:$M374,$E$5:$E374,$E176,$I$5:$I374,"제한대상 학술지로 지원 불가")</f>
        <v>0</v>
      </c>
      <c r="P176" s="327">
        <f>IF(COUNTIFS($E$5:$E$1998,$E176,$L$5:$L$1998,"O")&gt;=1,IF(SUMIF($E$5:$E$1998,$E176,$M$5:$M2169)&lt;5000000,7000000-SUMIF($E$5:$E$1998,$E176,$M$5:$M2169),7000000-SUMIF($E$5:$E$1998,$E176,$M$5:$M2169)),IF(SUMIF($E$5:$E$1998,$E176,$M$5:$M2169)&lt;5000000,5000000-SUMIF($E$5:$E$1998,$E176,$M$5:$M2169),5000000-SUMIF($E$5:$E$1998,$E176,$M$5:$M2169)))</f>
        <v>5000000</v>
      </c>
      <c r="Q176" s="114"/>
      <c r="R176" s="114"/>
      <c r="S176" s="122"/>
    </row>
    <row r="177" spans="1:19" ht="20.100000000000001" customHeight="1">
      <c r="A177" s="107">
        <f t="shared" si="2"/>
        <v>173</v>
      </c>
      <c r="B177" s="125"/>
      <c r="C177" s="125"/>
      <c r="D177" s="125"/>
      <c r="E177" s="126"/>
      <c r="F177" s="226"/>
      <c r="G177" s="126"/>
      <c r="H177" s="227"/>
      <c r="I177" s="126"/>
      <c r="J177" s="126"/>
      <c r="K177" s="125"/>
      <c r="L177" s="228"/>
      <c r="M177" s="320"/>
      <c r="N177" s="229">
        <f>COUNTIF($E$5:E375,$E177)-COUNTIFS($E$5:$E375,$E177,$I$5:$I375,"제한대상 학술지로 지원 불가")</f>
        <v>0</v>
      </c>
      <c r="O177" s="324">
        <f>SUMIF($E$5:$E$204,$E177,$M$5:$M479)-SUMIFS($M$5:$M375,$E$5:$E375,$E177,$I$5:$I375,"제한대상 학술지로 지원 불가")</f>
        <v>0</v>
      </c>
      <c r="P177" s="327">
        <f>IF(COUNTIFS($E$5:$E$1998,$E177,$L$5:$L$1998,"O")&gt;=1,IF(SUMIF($E$5:$E$1998,$E177,$M$5:$M2170)&lt;5000000,7000000-SUMIF($E$5:$E$1998,$E177,$M$5:$M2170),7000000-SUMIF($E$5:$E$1998,$E177,$M$5:$M2170)),IF(SUMIF($E$5:$E$1998,$E177,$M$5:$M2170)&lt;5000000,5000000-SUMIF($E$5:$E$1998,$E177,$M$5:$M2170),5000000-SUMIF($E$5:$E$1998,$E177,$M$5:$M2170)))</f>
        <v>5000000</v>
      </c>
      <c r="Q177" s="114"/>
      <c r="R177" s="114"/>
      <c r="S177" s="122"/>
    </row>
    <row r="178" spans="1:19" ht="20.100000000000001" customHeight="1">
      <c r="A178" s="107">
        <f t="shared" si="2"/>
        <v>174</v>
      </c>
      <c r="B178" s="125"/>
      <c r="C178" s="125"/>
      <c r="D178" s="125"/>
      <c r="E178" s="126"/>
      <c r="F178" s="226"/>
      <c r="G178" s="126"/>
      <c r="H178" s="227"/>
      <c r="I178" s="126"/>
      <c r="J178" s="126"/>
      <c r="K178" s="125"/>
      <c r="L178" s="228"/>
      <c r="M178" s="320"/>
      <c r="N178" s="229">
        <f>COUNTIF($E$5:E376,$E178)-COUNTIFS($E$5:$E376,$E178,$I$5:$I376,"제한대상 학술지로 지원 불가")</f>
        <v>0</v>
      </c>
      <c r="O178" s="324">
        <f>SUMIF($E$5:$E$204,$E178,$M$5:$M480)-SUMIFS($M$5:$M376,$E$5:$E376,$E178,$I$5:$I376,"제한대상 학술지로 지원 불가")</f>
        <v>0</v>
      </c>
      <c r="P178" s="327">
        <f>IF(COUNTIFS($E$5:$E$1998,$E178,$L$5:$L$1998,"O")&gt;=1,IF(SUMIF($E$5:$E$1998,$E178,$M$5:$M2171)&lt;5000000,7000000-SUMIF($E$5:$E$1998,$E178,$M$5:$M2171),7000000-SUMIF($E$5:$E$1998,$E178,$M$5:$M2171)),IF(SUMIF($E$5:$E$1998,$E178,$M$5:$M2171)&lt;5000000,5000000-SUMIF($E$5:$E$1998,$E178,$M$5:$M2171),5000000-SUMIF($E$5:$E$1998,$E178,$M$5:$M2171)))</f>
        <v>5000000</v>
      </c>
      <c r="Q178" s="114"/>
      <c r="R178" s="114"/>
      <c r="S178" s="122"/>
    </row>
    <row r="179" spans="1:19" ht="20.100000000000001" customHeight="1">
      <c r="A179" s="107">
        <f t="shared" si="2"/>
        <v>175</v>
      </c>
      <c r="B179" s="125"/>
      <c r="C179" s="125"/>
      <c r="D179" s="125"/>
      <c r="E179" s="126"/>
      <c r="F179" s="226"/>
      <c r="G179" s="126"/>
      <c r="H179" s="227"/>
      <c r="I179" s="126"/>
      <c r="J179" s="126"/>
      <c r="K179" s="125"/>
      <c r="L179" s="228"/>
      <c r="M179" s="320"/>
      <c r="N179" s="229">
        <f>COUNTIF($E$5:E377,$E179)-COUNTIFS($E$5:$E377,$E179,$I$5:$I377,"제한대상 학술지로 지원 불가")</f>
        <v>0</v>
      </c>
      <c r="O179" s="324">
        <f>SUMIF($E$5:$E$204,$E179,$M$5:$M481)-SUMIFS($M$5:$M377,$E$5:$E377,$E179,$I$5:$I377,"제한대상 학술지로 지원 불가")</f>
        <v>0</v>
      </c>
      <c r="P179" s="327">
        <f>IF(COUNTIFS($E$5:$E$1998,$E179,$L$5:$L$1998,"O")&gt;=1,IF(SUMIF($E$5:$E$1998,$E179,$M$5:$M2172)&lt;5000000,7000000-SUMIF($E$5:$E$1998,$E179,$M$5:$M2172),7000000-SUMIF($E$5:$E$1998,$E179,$M$5:$M2172)),IF(SUMIF($E$5:$E$1998,$E179,$M$5:$M2172)&lt;5000000,5000000-SUMIF($E$5:$E$1998,$E179,$M$5:$M2172),5000000-SUMIF($E$5:$E$1998,$E179,$M$5:$M2172)))</f>
        <v>5000000</v>
      </c>
      <c r="Q179" s="114"/>
      <c r="R179" s="114"/>
      <c r="S179" s="122"/>
    </row>
    <row r="180" spans="1:19" ht="20.100000000000001" customHeight="1">
      <c r="A180" s="107">
        <f t="shared" si="2"/>
        <v>176</v>
      </c>
      <c r="B180" s="125"/>
      <c r="C180" s="125"/>
      <c r="D180" s="125"/>
      <c r="E180" s="126"/>
      <c r="F180" s="226"/>
      <c r="G180" s="126"/>
      <c r="H180" s="227"/>
      <c r="I180" s="126"/>
      <c r="J180" s="126"/>
      <c r="K180" s="125"/>
      <c r="L180" s="228"/>
      <c r="M180" s="320"/>
      <c r="N180" s="229">
        <f>COUNTIF($E$5:E378,$E180)-COUNTIFS($E$5:$E378,$E180,$I$5:$I378,"제한대상 학술지로 지원 불가")</f>
        <v>0</v>
      </c>
      <c r="O180" s="324">
        <f>SUMIF($E$5:$E$204,$E180,$M$5:$M482)-SUMIFS($M$5:$M378,$E$5:$E378,$E180,$I$5:$I378,"제한대상 학술지로 지원 불가")</f>
        <v>0</v>
      </c>
      <c r="P180" s="327">
        <f>IF(COUNTIFS($E$5:$E$1998,$E180,$L$5:$L$1998,"O")&gt;=1,IF(SUMIF($E$5:$E$1998,$E180,$M$5:$M2173)&lt;5000000,7000000-SUMIF($E$5:$E$1998,$E180,$M$5:$M2173),7000000-SUMIF($E$5:$E$1998,$E180,$M$5:$M2173)),IF(SUMIF($E$5:$E$1998,$E180,$M$5:$M2173)&lt;5000000,5000000-SUMIF($E$5:$E$1998,$E180,$M$5:$M2173),5000000-SUMIF($E$5:$E$1998,$E180,$M$5:$M2173)))</f>
        <v>5000000</v>
      </c>
      <c r="Q180" s="128"/>
      <c r="R180" s="128"/>
      <c r="S180" s="129"/>
    </row>
    <row r="181" spans="1:19" ht="20.100000000000001" customHeight="1">
      <c r="A181" s="107">
        <f t="shared" si="2"/>
        <v>177</v>
      </c>
      <c r="B181" s="125"/>
      <c r="C181" s="125"/>
      <c r="D181" s="125"/>
      <c r="E181" s="126"/>
      <c r="F181" s="226"/>
      <c r="G181" s="126"/>
      <c r="H181" s="227"/>
      <c r="I181" s="126"/>
      <c r="J181" s="126"/>
      <c r="K181" s="125"/>
      <c r="L181" s="228"/>
      <c r="M181" s="320"/>
      <c r="N181" s="229">
        <f>COUNTIF($E$5:E379,$E181)-COUNTIFS($E$5:$E379,$E181,$I$5:$I379,"제한대상 학술지로 지원 불가")</f>
        <v>0</v>
      </c>
      <c r="O181" s="324">
        <f>SUMIF($E$5:$E$204,$E181,$M$5:$M483)-SUMIFS($M$5:$M379,$E$5:$E379,$E181,$I$5:$I379,"제한대상 학술지로 지원 불가")</f>
        <v>0</v>
      </c>
      <c r="P181" s="327">
        <f>IF(COUNTIFS($E$5:$E$1998,$E181,$L$5:$L$1998,"O")&gt;=1,IF(SUMIF($E$5:$E$1998,$E181,$M$5:$M2174)&lt;5000000,7000000-SUMIF($E$5:$E$1998,$E181,$M$5:$M2174),7000000-SUMIF($E$5:$E$1998,$E181,$M$5:$M2174)),IF(SUMIF($E$5:$E$1998,$E181,$M$5:$M2174)&lt;5000000,5000000-SUMIF($E$5:$E$1998,$E181,$M$5:$M2174),5000000-SUMIF($E$5:$E$1998,$E181,$M$5:$M2174)))</f>
        <v>5000000</v>
      </c>
      <c r="Q181" s="130"/>
      <c r="R181" s="130"/>
      <c r="S181" s="131"/>
    </row>
    <row r="182" spans="1:19" ht="20.100000000000001" customHeight="1">
      <c r="A182" s="107">
        <f t="shared" si="2"/>
        <v>178</v>
      </c>
      <c r="B182" s="125"/>
      <c r="C182" s="125"/>
      <c r="D182" s="125"/>
      <c r="E182" s="126"/>
      <c r="F182" s="226"/>
      <c r="G182" s="126"/>
      <c r="H182" s="227"/>
      <c r="I182" s="126"/>
      <c r="J182" s="126"/>
      <c r="K182" s="125"/>
      <c r="L182" s="228"/>
      <c r="M182" s="320"/>
      <c r="N182" s="229">
        <f>COUNTIF($E$5:E380,$E182)-COUNTIFS($E$5:$E380,$E182,$I$5:$I380,"제한대상 학술지로 지원 불가")</f>
        <v>0</v>
      </c>
      <c r="O182" s="324">
        <f>SUMIF($E$5:$E$204,$E182,$M$5:$M484)-SUMIFS($M$5:$M380,$E$5:$E380,$E182,$I$5:$I380,"제한대상 학술지로 지원 불가")</f>
        <v>0</v>
      </c>
      <c r="P182" s="327">
        <f>IF(COUNTIFS($E$5:$E$1998,$E182,$L$5:$L$1998,"O")&gt;=1,IF(SUMIF($E$5:$E$1998,$E182,$M$5:$M2175)&lt;5000000,7000000-SUMIF($E$5:$E$1998,$E182,$M$5:$M2175),7000000-SUMIF($E$5:$E$1998,$E182,$M$5:$M2175)),IF(SUMIF($E$5:$E$1998,$E182,$M$5:$M2175)&lt;5000000,5000000-SUMIF($E$5:$E$1998,$E182,$M$5:$M2175),5000000-SUMIF($E$5:$E$1998,$E182,$M$5:$M2175)))</f>
        <v>5000000</v>
      </c>
      <c r="Q182" s="130"/>
      <c r="R182" s="130"/>
      <c r="S182" s="131"/>
    </row>
    <row r="183" spans="1:19" ht="20.100000000000001" customHeight="1">
      <c r="A183" s="107">
        <f t="shared" si="2"/>
        <v>179</v>
      </c>
      <c r="B183" s="125"/>
      <c r="C183" s="125"/>
      <c r="D183" s="125"/>
      <c r="E183" s="126"/>
      <c r="F183" s="226"/>
      <c r="G183" s="126"/>
      <c r="H183" s="227"/>
      <c r="I183" s="126"/>
      <c r="J183" s="126"/>
      <c r="K183" s="125"/>
      <c r="L183" s="228"/>
      <c r="M183" s="320"/>
      <c r="N183" s="229">
        <f>COUNTIF($E$5:E381,$E183)-COUNTIFS($E$5:$E381,$E183,$I$5:$I381,"제한대상 학술지로 지원 불가")</f>
        <v>0</v>
      </c>
      <c r="O183" s="324">
        <f>SUMIF($E$5:$E$204,$E183,$M$5:$M485)-SUMIFS($M$5:$M381,$E$5:$E381,$E183,$I$5:$I381,"제한대상 학술지로 지원 불가")</f>
        <v>0</v>
      </c>
      <c r="P183" s="327">
        <f>IF(COUNTIFS($E$5:$E$1998,$E183,$L$5:$L$1998,"O")&gt;=1,IF(SUMIF($E$5:$E$1998,$E183,$M$5:$M2176)&lt;5000000,7000000-SUMIF($E$5:$E$1998,$E183,$M$5:$M2176),7000000-SUMIF($E$5:$E$1998,$E183,$M$5:$M2176)),IF(SUMIF($E$5:$E$1998,$E183,$M$5:$M2176)&lt;5000000,5000000-SUMIF($E$5:$E$1998,$E183,$M$5:$M2176),5000000-SUMIF($E$5:$E$1998,$E183,$M$5:$M2176)))</f>
        <v>5000000</v>
      </c>
      <c r="Q183" s="130"/>
      <c r="R183" s="130"/>
      <c r="S183" s="131"/>
    </row>
    <row r="184" spans="1:19" ht="20.100000000000001" customHeight="1">
      <c r="A184" s="107">
        <f t="shared" si="2"/>
        <v>180</v>
      </c>
      <c r="B184" s="125"/>
      <c r="C184" s="125"/>
      <c r="D184" s="125"/>
      <c r="E184" s="126"/>
      <c r="F184" s="226"/>
      <c r="G184" s="126"/>
      <c r="H184" s="227"/>
      <c r="I184" s="126"/>
      <c r="J184" s="126"/>
      <c r="K184" s="125"/>
      <c r="L184" s="228"/>
      <c r="M184" s="320"/>
      <c r="N184" s="229">
        <f>COUNTIF($E$5:E382,$E184)-COUNTIFS($E$5:$E382,$E184,$I$5:$I382,"제한대상 학술지로 지원 불가")</f>
        <v>0</v>
      </c>
      <c r="O184" s="324">
        <f>SUMIF($E$5:$E$204,$E184,$M$5:$M486)-SUMIFS($M$5:$M382,$E$5:$E382,$E184,$I$5:$I382,"제한대상 학술지로 지원 불가")</f>
        <v>0</v>
      </c>
      <c r="P184" s="327">
        <f>IF(COUNTIFS($E$5:$E$1998,$E184,$L$5:$L$1998,"O")&gt;=1,IF(SUMIF($E$5:$E$1998,$E184,$M$5:$M2177)&lt;5000000,7000000-SUMIF($E$5:$E$1998,$E184,$M$5:$M2177),7000000-SUMIF($E$5:$E$1998,$E184,$M$5:$M2177)),IF(SUMIF($E$5:$E$1998,$E184,$M$5:$M2177)&lt;5000000,5000000-SUMIF($E$5:$E$1998,$E184,$M$5:$M2177),5000000-SUMIF($E$5:$E$1998,$E184,$M$5:$M2177)))</f>
        <v>5000000</v>
      </c>
      <c r="Q184" s="130"/>
      <c r="R184" s="130"/>
      <c r="S184" s="131"/>
    </row>
    <row r="185" spans="1:19" ht="20.100000000000001" customHeight="1">
      <c r="A185" s="107">
        <f t="shared" si="2"/>
        <v>181</v>
      </c>
      <c r="B185" s="125"/>
      <c r="C185" s="125"/>
      <c r="D185" s="125"/>
      <c r="E185" s="126"/>
      <c r="F185" s="226"/>
      <c r="G185" s="126"/>
      <c r="H185" s="227"/>
      <c r="I185" s="126"/>
      <c r="J185" s="126"/>
      <c r="K185" s="125"/>
      <c r="L185" s="228"/>
      <c r="M185" s="320"/>
      <c r="N185" s="229">
        <f>COUNTIF($E$5:E383,$E185)-COUNTIFS($E$5:$E383,$E185,$I$5:$I383,"제한대상 학술지로 지원 불가")</f>
        <v>0</v>
      </c>
      <c r="O185" s="324">
        <f>SUMIF($E$5:$E$204,$E185,$M$5:$M487)-SUMIFS($M$5:$M383,$E$5:$E383,$E185,$I$5:$I383,"제한대상 학술지로 지원 불가")</f>
        <v>0</v>
      </c>
      <c r="P185" s="327">
        <f>IF(COUNTIFS($E$5:$E$1998,$E185,$L$5:$L$1998,"O")&gt;=1,IF(SUMIF($E$5:$E$1998,$E185,$M$5:$M2178)&lt;5000000,7000000-SUMIF($E$5:$E$1998,$E185,$M$5:$M2178),7000000-SUMIF($E$5:$E$1998,$E185,$M$5:$M2178)),IF(SUMIF($E$5:$E$1998,$E185,$M$5:$M2178)&lt;5000000,5000000-SUMIF($E$5:$E$1998,$E185,$M$5:$M2178),5000000-SUMIF($E$5:$E$1998,$E185,$M$5:$M2178)))</f>
        <v>5000000</v>
      </c>
      <c r="Q185" s="130"/>
      <c r="R185" s="130"/>
      <c r="S185" s="131"/>
    </row>
    <row r="186" spans="1:19" ht="20.100000000000001" customHeight="1">
      <c r="A186" s="107">
        <f t="shared" si="2"/>
        <v>182</v>
      </c>
      <c r="B186" s="125"/>
      <c r="C186" s="125"/>
      <c r="D186" s="125"/>
      <c r="E186" s="126"/>
      <c r="F186" s="226"/>
      <c r="G186" s="126"/>
      <c r="H186" s="227"/>
      <c r="I186" s="126"/>
      <c r="J186" s="126"/>
      <c r="K186" s="125"/>
      <c r="L186" s="228"/>
      <c r="M186" s="320"/>
      <c r="N186" s="229">
        <f>COUNTIF($E$5:E384,$E186)-COUNTIFS($E$5:$E384,$E186,$I$5:$I384,"제한대상 학술지로 지원 불가")</f>
        <v>0</v>
      </c>
      <c r="O186" s="324">
        <f>SUMIF($E$5:$E$204,$E186,$M$5:$M488)-SUMIFS($M$5:$M384,$E$5:$E384,$E186,$I$5:$I384,"제한대상 학술지로 지원 불가")</f>
        <v>0</v>
      </c>
      <c r="P186" s="327">
        <f>IF(COUNTIFS($E$5:$E$1998,$E186,$L$5:$L$1998,"O")&gt;=1,IF(SUMIF($E$5:$E$1998,$E186,$M$5:$M2179)&lt;5000000,7000000-SUMIF($E$5:$E$1998,$E186,$M$5:$M2179),7000000-SUMIF($E$5:$E$1998,$E186,$M$5:$M2179)),IF(SUMIF($E$5:$E$1998,$E186,$M$5:$M2179)&lt;5000000,5000000-SUMIF($E$5:$E$1998,$E186,$M$5:$M2179),5000000-SUMIF($E$5:$E$1998,$E186,$M$5:$M2179)))</f>
        <v>5000000</v>
      </c>
      <c r="Q186" s="130"/>
      <c r="R186" s="130"/>
      <c r="S186" s="131"/>
    </row>
    <row r="187" spans="1:19" ht="20.100000000000001" customHeight="1">
      <c r="A187" s="107">
        <f t="shared" si="2"/>
        <v>183</v>
      </c>
      <c r="B187" s="125"/>
      <c r="C187" s="125"/>
      <c r="D187" s="125"/>
      <c r="E187" s="126"/>
      <c r="F187" s="226"/>
      <c r="G187" s="126"/>
      <c r="H187" s="227"/>
      <c r="I187" s="126"/>
      <c r="J187" s="126"/>
      <c r="K187" s="125"/>
      <c r="L187" s="228"/>
      <c r="M187" s="320"/>
      <c r="N187" s="229">
        <f>COUNTIF($E$5:E385,$E187)-COUNTIFS($E$5:$E385,$E187,$I$5:$I385,"제한대상 학술지로 지원 불가")</f>
        <v>0</v>
      </c>
      <c r="O187" s="324">
        <f>SUMIF($E$5:$E$204,$E187,$M$5:$M489)-SUMIFS($M$5:$M385,$E$5:$E385,$E187,$I$5:$I385,"제한대상 학술지로 지원 불가")</f>
        <v>0</v>
      </c>
      <c r="P187" s="327">
        <f>IF(COUNTIFS($E$5:$E$1998,$E187,$L$5:$L$1998,"O")&gt;=1,IF(SUMIF($E$5:$E$1998,$E187,$M$5:$M2180)&lt;5000000,7000000-SUMIF($E$5:$E$1998,$E187,$M$5:$M2180),7000000-SUMIF($E$5:$E$1998,$E187,$M$5:$M2180)),IF(SUMIF($E$5:$E$1998,$E187,$M$5:$M2180)&lt;5000000,5000000-SUMIF($E$5:$E$1998,$E187,$M$5:$M2180),5000000-SUMIF($E$5:$E$1998,$E187,$M$5:$M2180)))</f>
        <v>5000000</v>
      </c>
      <c r="Q187" s="130"/>
      <c r="R187" s="130"/>
      <c r="S187" s="131"/>
    </row>
    <row r="188" spans="1:19" ht="20.100000000000001" customHeight="1">
      <c r="A188" s="107">
        <f t="shared" si="2"/>
        <v>184</v>
      </c>
      <c r="B188" s="125"/>
      <c r="C188" s="125"/>
      <c r="D188" s="125"/>
      <c r="E188" s="126"/>
      <c r="F188" s="226"/>
      <c r="G188" s="126"/>
      <c r="H188" s="227"/>
      <c r="I188" s="126"/>
      <c r="J188" s="126"/>
      <c r="K188" s="125"/>
      <c r="L188" s="228"/>
      <c r="M188" s="320"/>
      <c r="N188" s="229">
        <f>COUNTIF($E$5:E386,$E188)-COUNTIFS($E$5:$E386,$E188,$I$5:$I386,"제한대상 학술지로 지원 불가")</f>
        <v>0</v>
      </c>
      <c r="O188" s="324">
        <f>SUMIF($E$5:$E$204,$E188,$M$5:$M490)-SUMIFS($M$5:$M386,$E$5:$E386,$E188,$I$5:$I386,"제한대상 학술지로 지원 불가")</f>
        <v>0</v>
      </c>
      <c r="P188" s="327">
        <f>IF(COUNTIFS($E$5:$E$1998,$E188,$L$5:$L$1998,"O")&gt;=1,IF(SUMIF($E$5:$E$1998,$E188,$M$5:$M2181)&lt;5000000,7000000-SUMIF($E$5:$E$1998,$E188,$M$5:$M2181),7000000-SUMIF($E$5:$E$1998,$E188,$M$5:$M2181)),IF(SUMIF($E$5:$E$1998,$E188,$M$5:$M2181)&lt;5000000,5000000-SUMIF($E$5:$E$1998,$E188,$M$5:$M2181),5000000-SUMIF($E$5:$E$1998,$E188,$M$5:$M2181)))</f>
        <v>5000000</v>
      </c>
      <c r="Q188" s="130"/>
      <c r="R188" s="130"/>
      <c r="S188" s="131"/>
    </row>
    <row r="189" spans="1:19" ht="20.100000000000001" customHeight="1">
      <c r="A189" s="107">
        <f t="shared" si="2"/>
        <v>185</v>
      </c>
      <c r="B189" s="125"/>
      <c r="C189" s="125"/>
      <c r="D189" s="125"/>
      <c r="E189" s="126"/>
      <c r="F189" s="226"/>
      <c r="G189" s="126"/>
      <c r="H189" s="227"/>
      <c r="I189" s="126"/>
      <c r="J189" s="126"/>
      <c r="K189" s="125"/>
      <c r="L189" s="228"/>
      <c r="M189" s="320"/>
      <c r="N189" s="229">
        <f>COUNTIF($E$5:E387,$E189)-COUNTIFS($E$5:$E387,$E189,$I$5:$I387,"제한대상 학술지로 지원 불가")</f>
        <v>0</v>
      </c>
      <c r="O189" s="324">
        <f>SUMIF($E$5:$E$204,$E189,$M$5:$M491)-SUMIFS($M$5:$M387,$E$5:$E387,$E189,$I$5:$I387,"제한대상 학술지로 지원 불가")</f>
        <v>0</v>
      </c>
      <c r="P189" s="327">
        <f>IF(COUNTIFS($E$5:$E$1998,$E189,$L$5:$L$1998,"O")&gt;=1,IF(SUMIF($E$5:$E$1998,$E189,$M$5:$M2182)&lt;5000000,7000000-SUMIF($E$5:$E$1998,$E189,$M$5:$M2182),7000000-SUMIF($E$5:$E$1998,$E189,$M$5:$M2182)),IF(SUMIF($E$5:$E$1998,$E189,$M$5:$M2182)&lt;5000000,5000000-SUMIF($E$5:$E$1998,$E189,$M$5:$M2182),5000000-SUMIF($E$5:$E$1998,$E189,$M$5:$M2182)))</f>
        <v>5000000</v>
      </c>
      <c r="Q189" s="114"/>
      <c r="R189" s="114"/>
      <c r="S189" s="122"/>
    </row>
    <row r="190" spans="1:19" ht="20.100000000000001" customHeight="1">
      <c r="A190" s="107">
        <f t="shared" si="2"/>
        <v>186</v>
      </c>
      <c r="B190" s="125"/>
      <c r="C190" s="125"/>
      <c r="D190" s="125"/>
      <c r="E190" s="126"/>
      <c r="F190" s="226"/>
      <c r="G190" s="126"/>
      <c r="H190" s="227"/>
      <c r="I190" s="126"/>
      <c r="J190" s="126"/>
      <c r="K190" s="125"/>
      <c r="L190" s="228"/>
      <c r="M190" s="320"/>
      <c r="N190" s="229">
        <f>COUNTIF($E$5:E388,$E190)-COUNTIFS($E$5:$E388,$E190,$I$5:$I388,"제한대상 학술지로 지원 불가")</f>
        <v>0</v>
      </c>
      <c r="O190" s="324">
        <f>SUMIF($E$5:$E$204,$E190,$M$5:$M492)-SUMIFS($M$5:$M388,$E$5:$E388,$E190,$I$5:$I388,"제한대상 학술지로 지원 불가")</f>
        <v>0</v>
      </c>
      <c r="P190" s="327">
        <f>IF(COUNTIFS($E$5:$E$1998,$E190,$L$5:$L$1998,"O")&gt;=1,IF(SUMIF($E$5:$E$1998,$E190,$M$5:$M2183)&lt;5000000,7000000-SUMIF($E$5:$E$1998,$E190,$M$5:$M2183),7000000-SUMIF($E$5:$E$1998,$E190,$M$5:$M2183)),IF(SUMIF($E$5:$E$1998,$E190,$M$5:$M2183)&lt;5000000,5000000-SUMIF($E$5:$E$1998,$E190,$M$5:$M2183),5000000-SUMIF($E$5:$E$1998,$E190,$M$5:$M2183)))</f>
        <v>5000000</v>
      </c>
      <c r="Q190" s="114"/>
      <c r="R190" s="114"/>
      <c r="S190" s="122"/>
    </row>
    <row r="191" spans="1:19" ht="20.100000000000001" customHeight="1">
      <c r="A191" s="107">
        <f t="shared" si="2"/>
        <v>187</v>
      </c>
      <c r="B191" s="125"/>
      <c r="C191" s="125"/>
      <c r="D191" s="125"/>
      <c r="E191" s="126"/>
      <c r="F191" s="226"/>
      <c r="G191" s="126"/>
      <c r="H191" s="227"/>
      <c r="I191" s="126"/>
      <c r="J191" s="126"/>
      <c r="K191" s="125"/>
      <c r="L191" s="228"/>
      <c r="M191" s="320"/>
      <c r="N191" s="229">
        <f>COUNTIF($E$5:E389,$E191)-COUNTIFS($E$5:$E389,$E191,$I$5:$I389,"제한대상 학술지로 지원 불가")</f>
        <v>0</v>
      </c>
      <c r="O191" s="324">
        <f>SUMIF($E$5:$E$204,$E191,$M$5:$M493)-SUMIFS($M$5:$M389,$E$5:$E389,$E191,$I$5:$I389,"제한대상 학술지로 지원 불가")</f>
        <v>0</v>
      </c>
      <c r="P191" s="327">
        <f>IF(COUNTIFS($E$5:$E$1998,$E191,$L$5:$L$1998,"O")&gt;=1,IF(SUMIF($E$5:$E$1998,$E191,$M$5:$M2184)&lt;5000000,7000000-SUMIF($E$5:$E$1998,$E191,$M$5:$M2184),7000000-SUMIF($E$5:$E$1998,$E191,$M$5:$M2184)),IF(SUMIF($E$5:$E$1998,$E191,$M$5:$M2184)&lt;5000000,5000000-SUMIF($E$5:$E$1998,$E191,$M$5:$M2184),5000000-SUMIF($E$5:$E$1998,$E191,$M$5:$M2184)))</f>
        <v>5000000</v>
      </c>
      <c r="Q191" s="114"/>
      <c r="R191" s="114"/>
      <c r="S191" s="122"/>
    </row>
    <row r="192" spans="1:19" ht="20.100000000000001" customHeight="1">
      <c r="A192" s="107">
        <f t="shared" si="2"/>
        <v>188</v>
      </c>
      <c r="B192" s="125"/>
      <c r="C192" s="125"/>
      <c r="D192" s="125"/>
      <c r="E192" s="126"/>
      <c r="F192" s="226"/>
      <c r="G192" s="126"/>
      <c r="H192" s="227"/>
      <c r="I192" s="126"/>
      <c r="J192" s="126"/>
      <c r="K192" s="125"/>
      <c r="L192" s="228"/>
      <c r="M192" s="320"/>
      <c r="N192" s="229">
        <f>COUNTIF($E$5:E390,$E192)-COUNTIFS($E$5:$E390,$E192,$I$5:$I390,"제한대상 학술지로 지원 불가")</f>
        <v>0</v>
      </c>
      <c r="O192" s="324">
        <f>SUMIF($E$5:$E$204,$E192,$M$5:$M494)-SUMIFS($M$5:$M390,$E$5:$E390,$E192,$I$5:$I390,"제한대상 학술지로 지원 불가")</f>
        <v>0</v>
      </c>
      <c r="P192" s="327">
        <f>IF(COUNTIFS($E$5:$E$1998,$E192,$L$5:$L$1998,"O")&gt;=1,IF(SUMIF($E$5:$E$1998,$E192,$M$5:$M2185)&lt;5000000,7000000-SUMIF($E$5:$E$1998,$E192,$M$5:$M2185),7000000-SUMIF($E$5:$E$1998,$E192,$M$5:$M2185)),IF(SUMIF($E$5:$E$1998,$E192,$M$5:$M2185)&lt;5000000,5000000-SUMIF($E$5:$E$1998,$E192,$M$5:$M2185),5000000-SUMIF($E$5:$E$1998,$E192,$M$5:$M2185)))</f>
        <v>5000000</v>
      </c>
      <c r="Q192" s="114"/>
      <c r="R192" s="114"/>
      <c r="S192" s="122"/>
    </row>
    <row r="193" spans="1:19" ht="20.100000000000001" customHeight="1">
      <c r="A193" s="107">
        <f t="shared" si="2"/>
        <v>189</v>
      </c>
      <c r="B193" s="125"/>
      <c r="C193" s="125"/>
      <c r="D193" s="125"/>
      <c r="E193" s="126"/>
      <c r="F193" s="226"/>
      <c r="G193" s="126"/>
      <c r="H193" s="227"/>
      <c r="I193" s="126"/>
      <c r="J193" s="126"/>
      <c r="K193" s="125"/>
      <c r="L193" s="228"/>
      <c r="M193" s="320"/>
      <c r="N193" s="229">
        <f>COUNTIF($E$5:E391,$E193)-COUNTIFS($E$5:$E391,$E193,$I$5:$I391,"제한대상 학술지로 지원 불가")</f>
        <v>0</v>
      </c>
      <c r="O193" s="324">
        <f>SUMIF($E$5:$E$204,$E193,$M$5:$M495)-SUMIFS($M$5:$M391,$E$5:$E391,$E193,$I$5:$I391,"제한대상 학술지로 지원 불가")</f>
        <v>0</v>
      </c>
      <c r="P193" s="327">
        <f>IF(COUNTIFS($E$5:$E$1998,$E193,$L$5:$L$1998,"O")&gt;=1,IF(SUMIF($E$5:$E$1998,$E193,$M$5:$M2186)&lt;5000000,7000000-SUMIF($E$5:$E$1998,$E193,$M$5:$M2186),7000000-SUMIF($E$5:$E$1998,$E193,$M$5:$M2186)),IF(SUMIF($E$5:$E$1998,$E193,$M$5:$M2186)&lt;5000000,5000000-SUMIF($E$5:$E$1998,$E193,$M$5:$M2186),5000000-SUMIF($E$5:$E$1998,$E193,$M$5:$M2186)))</f>
        <v>5000000</v>
      </c>
      <c r="Q193" s="114"/>
      <c r="R193" s="114"/>
      <c r="S193" s="122"/>
    </row>
    <row r="194" spans="1:19" ht="20.100000000000001" customHeight="1">
      <c r="A194" s="107">
        <f t="shared" si="2"/>
        <v>190</v>
      </c>
      <c r="B194" s="125"/>
      <c r="C194" s="125"/>
      <c r="D194" s="125"/>
      <c r="E194" s="126"/>
      <c r="F194" s="226"/>
      <c r="G194" s="126"/>
      <c r="H194" s="227"/>
      <c r="I194" s="126"/>
      <c r="J194" s="126"/>
      <c r="K194" s="125"/>
      <c r="L194" s="228"/>
      <c r="M194" s="320"/>
      <c r="N194" s="229">
        <f>COUNTIF($E$5:E392,$E194)-COUNTIFS($E$5:$E392,$E194,$I$5:$I392,"제한대상 학술지로 지원 불가")</f>
        <v>0</v>
      </c>
      <c r="O194" s="324">
        <f>SUMIF($E$5:$E$204,$E194,$M$5:$M496)-SUMIFS($M$5:$M392,$E$5:$E392,$E194,$I$5:$I392,"제한대상 학술지로 지원 불가")</f>
        <v>0</v>
      </c>
      <c r="P194" s="327">
        <f>IF(COUNTIFS($E$5:$E$1998,$E194,$L$5:$L$1998,"O")&gt;=1,IF(SUMIF($E$5:$E$1998,$E194,$M$5:$M2187)&lt;5000000,7000000-SUMIF($E$5:$E$1998,$E194,$M$5:$M2187),7000000-SUMIF($E$5:$E$1998,$E194,$M$5:$M2187)),IF(SUMIF($E$5:$E$1998,$E194,$M$5:$M2187)&lt;5000000,5000000-SUMIF($E$5:$E$1998,$E194,$M$5:$M2187),5000000-SUMIF($E$5:$E$1998,$E194,$M$5:$M2187)))</f>
        <v>5000000</v>
      </c>
      <c r="Q194" s="114"/>
      <c r="R194" s="114"/>
      <c r="S194" s="122"/>
    </row>
    <row r="195" spans="1:19" ht="20.100000000000001" customHeight="1">
      <c r="A195" s="107">
        <f t="shared" si="2"/>
        <v>191</v>
      </c>
      <c r="B195" s="125"/>
      <c r="C195" s="125"/>
      <c r="D195" s="125"/>
      <c r="E195" s="126"/>
      <c r="F195" s="226"/>
      <c r="G195" s="126"/>
      <c r="H195" s="227"/>
      <c r="I195" s="126"/>
      <c r="J195" s="126"/>
      <c r="K195" s="125"/>
      <c r="L195" s="228"/>
      <c r="M195" s="320"/>
      <c r="N195" s="229">
        <f>COUNTIF($E$5:E393,$E195)-COUNTIFS($E$5:$E393,$E195,$I$5:$I393,"제한대상 학술지로 지원 불가")</f>
        <v>0</v>
      </c>
      <c r="O195" s="324">
        <f>SUMIF($E$5:$E$204,$E195,$M$5:$M497)-SUMIFS($M$5:$M393,$E$5:$E393,$E195,$I$5:$I393,"제한대상 학술지로 지원 불가")</f>
        <v>0</v>
      </c>
      <c r="P195" s="327">
        <f>IF(COUNTIFS($E$5:$E$1998,$E195,$L$5:$L$1998,"O")&gt;=1,IF(SUMIF($E$5:$E$1998,$E195,$M$5:$M2188)&lt;5000000,7000000-SUMIF($E$5:$E$1998,$E195,$M$5:$M2188),7000000-SUMIF($E$5:$E$1998,$E195,$M$5:$M2188)),IF(SUMIF($E$5:$E$1998,$E195,$M$5:$M2188)&lt;5000000,5000000-SUMIF($E$5:$E$1998,$E195,$M$5:$M2188),5000000-SUMIF($E$5:$E$1998,$E195,$M$5:$M2188)))</f>
        <v>5000000</v>
      </c>
      <c r="Q195" s="114"/>
      <c r="R195" s="114"/>
      <c r="S195" s="122"/>
    </row>
    <row r="196" spans="1:19" ht="20.100000000000001" customHeight="1">
      <c r="A196" s="107">
        <f t="shared" si="2"/>
        <v>192</v>
      </c>
      <c r="B196" s="125"/>
      <c r="C196" s="125"/>
      <c r="D196" s="125"/>
      <c r="E196" s="126"/>
      <c r="F196" s="226"/>
      <c r="G196" s="126"/>
      <c r="H196" s="227"/>
      <c r="I196" s="126"/>
      <c r="J196" s="126"/>
      <c r="K196" s="125"/>
      <c r="L196" s="228"/>
      <c r="M196" s="320"/>
      <c r="N196" s="229">
        <f>COUNTIF($E$5:E394,$E196)-COUNTIFS($E$5:$E394,$E196,$I$5:$I394,"제한대상 학술지로 지원 불가")</f>
        <v>0</v>
      </c>
      <c r="O196" s="324">
        <f>SUMIF($E$5:$E$204,$E196,$M$5:$M498)-SUMIFS($M$5:$M394,$E$5:$E394,$E196,$I$5:$I394,"제한대상 학술지로 지원 불가")</f>
        <v>0</v>
      </c>
      <c r="P196" s="327">
        <f>IF(COUNTIFS($E$5:$E$1998,$E196,$L$5:$L$1998,"O")&gt;=1,IF(SUMIF($E$5:$E$1998,$E196,$M$5:$M2189)&lt;5000000,7000000-SUMIF($E$5:$E$1998,$E196,$M$5:$M2189),7000000-SUMIF($E$5:$E$1998,$E196,$M$5:$M2189)),IF(SUMIF($E$5:$E$1998,$E196,$M$5:$M2189)&lt;5000000,5000000-SUMIF($E$5:$E$1998,$E196,$M$5:$M2189),5000000-SUMIF($E$5:$E$1998,$E196,$M$5:$M2189)))</f>
        <v>5000000</v>
      </c>
      <c r="Q196" s="114"/>
      <c r="R196" s="114"/>
      <c r="S196" s="122"/>
    </row>
    <row r="197" spans="1:19" ht="20.100000000000001" customHeight="1">
      <c r="A197" s="107">
        <f t="shared" si="2"/>
        <v>193</v>
      </c>
      <c r="B197" s="125"/>
      <c r="C197" s="125"/>
      <c r="D197" s="125"/>
      <c r="E197" s="126"/>
      <c r="F197" s="226"/>
      <c r="G197" s="126"/>
      <c r="H197" s="227"/>
      <c r="I197" s="126"/>
      <c r="J197" s="126"/>
      <c r="K197" s="125"/>
      <c r="L197" s="228"/>
      <c r="M197" s="320"/>
      <c r="N197" s="229">
        <f>COUNTIF($E$5:E395,$E197)-COUNTIFS($E$5:$E395,$E197,$I$5:$I395,"제한대상 학술지로 지원 불가")</f>
        <v>0</v>
      </c>
      <c r="O197" s="324">
        <f>SUMIF($E$5:$E$204,$E197,$M$5:$M499)-SUMIFS($M$5:$M395,$E$5:$E395,$E197,$I$5:$I395,"제한대상 학술지로 지원 불가")</f>
        <v>0</v>
      </c>
      <c r="P197" s="327">
        <f>IF(COUNTIFS($E$5:$E$1998,$E197,$L$5:$L$1998,"O")&gt;=1,IF(SUMIF($E$5:$E$1998,$E197,$M$5:$M2190)&lt;5000000,7000000-SUMIF($E$5:$E$1998,$E197,$M$5:$M2190),7000000-SUMIF($E$5:$E$1998,$E197,$M$5:$M2190)),IF(SUMIF($E$5:$E$1998,$E197,$M$5:$M2190)&lt;5000000,5000000-SUMIF($E$5:$E$1998,$E197,$M$5:$M2190),5000000-SUMIF($E$5:$E$1998,$E197,$M$5:$M2190)))</f>
        <v>5000000</v>
      </c>
      <c r="Q197" s="128"/>
      <c r="R197" s="128"/>
      <c r="S197" s="129"/>
    </row>
    <row r="198" spans="1:19" ht="20.100000000000001" customHeight="1">
      <c r="A198" s="107">
        <f t="shared" ref="A198:A204" si="3">ROW()-4</f>
        <v>194</v>
      </c>
      <c r="B198" s="125"/>
      <c r="C198" s="125"/>
      <c r="D198" s="125"/>
      <c r="E198" s="126"/>
      <c r="F198" s="226"/>
      <c r="G198" s="126"/>
      <c r="H198" s="227"/>
      <c r="I198" s="126"/>
      <c r="J198" s="126"/>
      <c r="K198" s="125"/>
      <c r="L198" s="228"/>
      <c r="M198" s="320"/>
      <c r="N198" s="229">
        <f>COUNTIF($E$5:E396,$E198)-COUNTIFS($E$5:$E396,$E198,$I$5:$I396,"제한대상 학술지로 지원 불가")</f>
        <v>0</v>
      </c>
      <c r="O198" s="324">
        <f>SUMIF($E$5:$E$204,$E198,$M$5:$M500)-SUMIFS($M$5:$M396,$E$5:$E396,$E198,$I$5:$I396,"제한대상 학술지로 지원 불가")</f>
        <v>0</v>
      </c>
      <c r="P198" s="327">
        <f>IF(COUNTIFS($E$5:$E$1998,$E198,$L$5:$L$1998,"O")&gt;=1,IF(SUMIF($E$5:$E$1998,$E198,$M$5:$M2191)&lt;5000000,7000000-SUMIF($E$5:$E$1998,$E198,$M$5:$M2191),7000000-SUMIF($E$5:$E$1998,$E198,$M$5:$M2191)),IF(SUMIF($E$5:$E$1998,$E198,$M$5:$M2191)&lt;5000000,5000000-SUMIF($E$5:$E$1998,$E198,$M$5:$M2191),5000000-SUMIF($E$5:$E$1998,$E198,$M$5:$M2191)))</f>
        <v>5000000</v>
      </c>
      <c r="Q198" s="130"/>
      <c r="R198" s="130"/>
      <c r="S198" s="131"/>
    </row>
    <row r="199" spans="1:19" ht="20.100000000000001" customHeight="1">
      <c r="A199" s="107">
        <f t="shared" si="3"/>
        <v>195</v>
      </c>
      <c r="B199" s="125"/>
      <c r="C199" s="125"/>
      <c r="D199" s="125"/>
      <c r="E199" s="126"/>
      <c r="F199" s="226"/>
      <c r="G199" s="126"/>
      <c r="H199" s="227"/>
      <c r="I199" s="126"/>
      <c r="J199" s="126"/>
      <c r="K199" s="125"/>
      <c r="L199" s="228"/>
      <c r="M199" s="320"/>
      <c r="N199" s="229">
        <f>COUNTIF($E$5:E397,$E199)-COUNTIFS($E$5:$E397,$E199,$I$5:$I397,"제한대상 학술지로 지원 불가")</f>
        <v>0</v>
      </c>
      <c r="O199" s="324">
        <f>SUMIF($E$5:$E$204,$E199,$M$5:$M501)-SUMIFS($M$5:$M397,$E$5:$E397,$E199,$I$5:$I397,"제한대상 학술지로 지원 불가")</f>
        <v>0</v>
      </c>
      <c r="P199" s="327">
        <f>IF(COUNTIFS($E$5:$E$1998,$E199,$L$5:$L$1998,"O")&gt;=1,IF(SUMIF($E$5:$E$1998,$E199,$M$5:$M2192)&lt;5000000,7000000-SUMIF($E$5:$E$1998,$E199,$M$5:$M2192),7000000-SUMIF($E$5:$E$1998,$E199,$M$5:$M2192)),IF(SUMIF($E$5:$E$1998,$E199,$M$5:$M2192)&lt;5000000,5000000-SUMIF($E$5:$E$1998,$E199,$M$5:$M2192),5000000-SUMIF($E$5:$E$1998,$E199,$M$5:$M2192)))</f>
        <v>5000000</v>
      </c>
      <c r="Q199" s="130"/>
      <c r="R199" s="130"/>
      <c r="S199" s="131"/>
    </row>
    <row r="200" spans="1:19" ht="20.100000000000001" customHeight="1">
      <c r="A200" s="107">
        <f t="shared" si="3"/>
        <v>196</v>
      </c>
      <c r="B200" s="125"/>
      <c r="C200" s="125"/>
      <c r="D200" s="125"/>
      <c r="E200" s="126"/>
      <c r="F200" s="226"/>
      <c r="G200" s="126"/>
      <c r="H200" s="227"/>
      <c r="I200" s="126"/>
      <c r="J200" s="126"/>
      <c r="K200" s="125"/>
      <c r="L200" s="228"/>
      <c r="M200" s="320"/>
      <c r="N200" s="229">
        <f>COUNTIF($E$5:E398,$E200)-COUNTIFS($E$5:$E398,$E200,$I$5:$I398,"제한대상 학술지로 지원 불가")</f>
        <v>0</v>
      </c>
      <c r="O200" s="324">
        <f>SUMIF($E$5:$E$204,$E200,$M$5:$M502)-SUMIFS($M$5:$M398,$E$5:$E398,$E200,$I$5:$I398,"제한대상 학술지로 지원 불가")</f>
        <v>0</v>
      </c>
      <c r="P200" s="327">
        <f>IF(COUNTIFS($E$5:$E$1998,$E200,$L$5:$L$1998,"O")&gt;=1,IF(SUMIF($E$5:$E$1998,$E200,$M$5:$M2193)&lt;5000000,7000000-SUMIF($E$5:$E$1998,$E200,$M$5:$M2193),7000000-SUMIF($E$5:$E$1998,$E200,$M$5:$M2193)),IF(SUMIF($E$5:$E$1998,$E200,$M$5:$M2193)&lt;5000000,5000000-SUMIF($E$5:$E$1998,$E200,$M$5:$M2193),5000000-SUMIF($E$5:$E$1998,$E200,$M$5:$M2193)))</f>
        <v>5000000</v>
      </c>
      <c r="Q200" s="130"/>
      <c r="R200" s="130"/>
      <c r="S200" s="131"/>
    </row>
    <row r="201" spans="1:19" ht="20.100000000000001" customHeight="1">
      <c r="A201" s="107">
        <f t="shared" si="3"/>
        <v>197</v>
      </c>
      <c r="B201" s="125"/>
      <c r="C201" s="125"/>
      <c r="D201" s="125"/>
      <c r="E201" s="126"/>
      <c r="F201" s="226"/>
      <c r="G201" s="126"/>
      <c r="H201" s="227"/>
      <c r="I201" s="126"/>
      <c r="J201" s="126"/>
      <c r="K201" s="125"/>
      <c r="L201" s="228"/>
      <c r="M201" s="320"/>
      <c r="N201" s="229">
        <f>COUNTIF($E$5:E399,$E201)-COUNTIFS($E$5:$E399,$E201,$I$5:$I399,"제한대상 학술지로 지원 불가")</f>
        <v>0</v>
      </c>
      <c r="O201" s="324">
        <f>SUMIF($E$5:$E$204,$E201,$M$5:$M503)-SUMIFS($M$5:$M399,$E$5:$E399,$E201,$I$5:$I399,"제한대상 학술지로 지원 불가")</f>
        <v>0</v>
      </c>
      <c r="P201" s="327">
        <f>IF(COUNTIFS($E$5:$E$1998,$E201,$L$5:$L$1998,"O")&gt;=1,IF(SUMIF($E$5:$E$1998,$E201,$M$5:$M2194)&lt;5000000,7000000-SUMIF($E$5:$E$1998,$E201,$M$5:$M2194),7000000-SUMIF($E$5:$E$1998,$E201,$M$5:$M2194)),IF(SUMIF($E$5:$E$1998,$E201,$M$5:$M2194)&lt;5000000,5000000-SUMIF($E$5:$E$1998,$E201,$M$5:$M2194),5000000-SUMIF($E$5:$E$1998,$E201,$M$5:$M2194)))</f>
        <v>5000000</v>
      </c>
      <c r="Q201" s="130"/>
      <c r="R201" s="130"/>
      <c r="S201" s="131"/>
    </row>
    <row r="202" spans="1:19" ht="20.100000000000001" customHeight="1">
      <c r="A202" s="107">
        <f t="shared" si="3"/>
        <v>198</v>
      </c>
      <c r="B202" s="125"/>
      <c r="C202" s="125"/>
      <c r="D202" s="125"/>
      <c r="E202" s="126"/>
      <c r="F202" s="226"/>
      <c r="G202" s="126"/>
      <c r="H202" s="227"/>
      <c r="I202" s="126"/>
      <c r="J202" s="126"/>
      <c r="K202" s="125"/>
      <c r="L202" s="228"/>
      <c r="M202" s="320"/>
      <c r="N202" s="229">
        <f>COUNTIF($E$5:E400,$E202)-COUNTIFS($E$5:$E400,$E202,$I$5:$I400,"제한대상 학술지로 지원 불가")</f>
        <v>0</v>
      </c>
      <c r="O202" s="324">
        <f>SUMIF($E$5:$E$204,$E202,$M$5:$M504)-SUMIFS($M$5:$M400,$E$5:$E400,$E202,$I$5:$I400,"제한대상 학술지로 지원 불가")</f>
        <v>0</v>
      </c>
      <c r="P202" s="327">
        <f>IF(COUNTIFS($E$5:$E$1998,$E202,$L$5:$L$1998,"O")&gt;=1,IF(SUMIF($E$5:$E$1998,$E202,$M$5:$M2195)&lt;5000000,7000000-SUMIF($E$5:$E$1998,$E202,$M$5:$M2195),7000000-SUMIF($E$5:$E$1998,$E202,$M$5:$M2195)),IF(SUMIF($E$5:$E$1998,$E202,$M$5:$M2195)&lt;5000000,5000000-SUMIF($E$5:$E$1998,$E202,$M$5:$M2195),5000000-SUMIF($E$5:$E$1998,$E202,$M$5:$M2195)))</f>
        <v>5000000</v>
      </c>
      <c r="Q202" s="130"/>
      <c r="R202" s="130"/>
      <c r="S202" s="131"/>
    </row>
    <row r="203" spans="1:19" ht="20.100000000000001" customHeight="1">
      <c r="A203" s="107">
        <f t="shared" si="3"/>
        <v>199</v>
      </c>
      <c r="B203" s="125"/>
      <c r="C203" s="125"/>
      <c r="D203" s="125"/>
      <c r="E203" s="126"/>
      <c r="F203" s="226"/>
      <c r="G203" s="126"/>
      <c r="H203" s="227"/>
      <c r="I203" s="126"/>
      <c r="J203" s="126"/>
      <c r="K203" s="125"/>
      <c r="L203" s="228"/>
      <c r="M203" s="320"/>
      <c r="N203" s="229">
        <f>COUNTIF($E$5:E401,$E203)-COUNTIFS($E$5:$E401,$E203,$I$5:$I401,"제한대상 학술지로 지원 불가")</f>
        <v>0</v>
      </c>
      <c r="O203" s="324">
        <f>SUMIF($E$5:$E$204,$E203,$M$5:$M505)-SUMIFS($M$5:$M401,$E$5:$E401,$E203,$I$5:$I401,"제한대상 학술지로 지원 불가")</f>
        <v>0</v>
      </c>
      <c r="P203" s="327">
        <f>IF(COUNTIFS($E$5:$E$1998,$E203,$L$5:$L$1998,"O")&gt;=1,IF(SUMIF($E$5:$E$1998,$E203,$M$5:$M2196)&lt;5000000,7000000-SUMIF($E$5:$E$1998,$E203,$M$5:$M2196),7000000-SUMIF($E$5:$E$1998,$E203,$M$5:$M2196)),IF(SUMIF($E$5:$E$1998,$E203,$M$5:$M2196)&lt;5000000,5000000-SUMIF($E$5:$E$1998,$E203,$M$5:$M2196),5000000-SUMIF($E$5:$E$1998,$E203,$M$5:$M2196)))</f>
        <v>5000000</v>
      </c>
      <c r="Q203" s="130"/>
      <c r="R203" s="130"/>
      <c r="S203" s="131"/>
    </row>
    <row r="204" spans="1:19" ht="20.100000000000001" customHeight="1" thickBot="1">
      <c r="A204" s="112">
        <f t="shared" si="3"/>
        <v>200</v>
      </c>
      <c r="B204" s="127"/>
      <c r="C204" s="127"/>
      <c r="D204" s="127"/>
      <c r="E204" s="230"/>
      <c r="F204" s="231"/>
      <c r="G204" s="230"/>
      <c r="H204" s="232"/>
      <c r="I204" s="230"/>
      <c r="J204" s="230"/>
      <c r="K204" s="127"/>
      <c r="L204" s="233"/>
      <c r="M204" s="321"/>
      <c r="N204" s="234">
        <f>COUNTIF($E$5:E402,$E204)-COUNTIFS($E$5:$E402,$E204,$I$5:$I402,"제한대상 학술지로 지원 불가")</f>
        <v>0</v>
      </c>
      <c r="O204" s="325">
        <f>SUMIF($E$5:$E$204,$E204,$M$5:$M506)-SUMIFS($M$5:$M402,$E$5:$E402,$E204,$I$5:$I402,"제한대상 학술지로 지원 불가")</f>
        <v>0</v>
      </c>
      <c r="P204" s="327">
        <f>IF(COUNTIFS($E$5:$E$1998,$E204,$L$5:$L$1998,"O")&gt;=1,IF(SUMIF($E$5:$E$1998,$E204,$M$5:$M2197)&lt;5000000,7000000-SUMIF($E$5:$E$1998,$E204,$M$5:$M2197),7000000-SUMIF($E$5:$E$1998,$E204,$M$5:$M2197)),IF(SUMIF($E$5:$E$1998,$E204,$M$5:$M2197)&lt;5000000,5000000-SUMIF($E$5:$E$1998,$E204,$M$5:$M2197),5000000-SUMIF($E$5:$E$1998,$E204,$M$5:$M2197)))</f>
        <v>5000000</v>
      </c>
      <c r="Q204" s="132"/>
      <c r="R204" s="132"/>
      <c r="S204" s="133"/>
    </row>
  </sheetData>
  <mergeCells count="14">
    <mergeCell ref="N3:P3"/>
    <mergeCell ref="S3:S4"/>
    <mergeCell ref="R3:R4"/>
    <mergeCell ref="Q3:Q4"/>
    <mergeCell ref="A1:S1"/>
    <mergeCell ref="J3:J4"/>
    <mergeCell ref="I3:I4"/>
    <mergeCell ref="H3:H4"/>
    <mergeCell ref="G3:G4"/>
    <mergeCell ref="F3:F4"/>
    <mergeCell ref="B3:E3"/>
    <mergeCell ref="A3:A4"/>
    <mergeCell ref="M3:M4"/>
    <mergeCell ref="L3:L4"/>
  </mergeCells>
  <phoneticPr fontId="1" type="noConversion"/>
  <dataValidations count="2">
    <dataValidation type="list" allowBlank="1" showInputMessage="1" showErrorMessage="1" sqref="F5:F204">
      <formula1>"게재료, Open Access 비용, 번역료, 외국어 교정료, 투고료, 국제 우수 컨퍼런스 프로시딩 비용, 우수 국제학술대회 발표 비용"</formula1>
    </dataValidation>
    <dataValidation type="list" allowBlank="1" showInputMessage="1" showErrorMessage="1" sqref="L5:L204">
      <formula1>"O, X"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V34"/>
  <sheetViews>
    <sheetView showGridLines="0" topLeftCell="B1" zoomScale="70" zoomScaleNormal="70" workbookViewId="0">
      <selection activeCell="B1" sqref="B1:Q1"/>
    </sheetView>
  </sheetViews>
  <sheetFormatPr defaultColWidth="9" defaultRowHeight="17.399999999999999"/>
  <cols>
    <col min="1" max="1" width="10.59765625" style="2" bestFit="1" customWidth="1"/>
    <col min="2" max="2" width="5.5" style="2" customWidth="1"/>
    <col min="3" max="3" width="2.8984375" style="2" bestFit="1" customWidth="1"/>
    <col min="4" max="4" width="9.3984375" style="2" bestFit="1" customWidth="1"/>
    <col min="5" max="5" width="10.09765625" style="2" customWidth="1"/>
    <col min="6" max="6" width="5.5" style="2" customWidth="1"/>
    <col min="7" max="7" width="2.8984375" style="2" bestFit="1" customWidth="1"/>
    <col min="8" max="8" width="8.3984375" style="2" customWidth="1"/>
    <col min="9" max="9" width="2.8984375" style="2" bestFit="1" customWidth="1"/>
    <col min="10" max="10" width="2.8984375" style="2" customWidth="1"/>
    <col min="11" max="11" width="4" style="2" bestFit="1" customWidth="1"/>
    <col min="12" max="12" width="4" style="2" customWidth="1"/>
    <col min="13" max="13" width="5.19921875" style="2" customWidth="1"/>
    <col min="14" max="14" width="3.59765625" style="2" customWidth="1"/>
    <col min="15" max="15" width="11.8984375" style="2" bestFit="1" customWidth="1"/>
    <col min="16" max="17" width="7.59765625" style="2" customWidth="1"/>
    <col min="18" max="18" width="4.19921875" style="292" customWidth="1"/>
    <col min="19" max="19" width="10.59765625" style="2" customWidth="1"/>
    <col min="20" max="20" width="6.69921875" style="2" customWidth="1"/>
    <col min="21" max="21" width="9.3984375" style="2" customWidth="1"/>
    <col min="22" max="22" width="10.09765625" style="2" customWidth="1"/>
    <col min="23" max="23" width="5.5" style="2" customWidth="1"/>
    <col min="24" max="24" width="10.59765625" style="2" customWidth="1"/>
    <col min="25" max="26" width="2.8984375" style="2" customWidth="1"/>
    <col min="27" max="28" width="4" style="2" customWidth="1"/>
    <col min="29" max="29" width="5.19921875" style="2" customWidth="1"/>
    <col min="30" max="30" width="2.8984375" style="2" customWidth="1"/>
    <col min="31" max="31" width="11.8984375" style="2" customWidth="1"/>
    <col min="32" max="32" width="7.59765625" style="2" customWidth="1"/>
    <col min="33" max="33" width="10.8984375" style="2" customWidth="1"/>
    <col min="34" max="34" width="9" style="2"/>
    <col min="35" max="35" width="10.59765625" style="2" customWidth="1"/>
    <col min="36" max="36" width="47.19921875" style="2" customWidth="1"/>
    <col min="37" max="37" width="74.19921875" style="2" bestFit="1" customWidth="1"/>
    <col min="38" max="38" width="50.69921875" style="2" customWidth="1"/>
    <col min="39" max="16384" width="9" style="2"/>
  </cols>
  <sheetData>
    <row r="1" spans="1:48" s="302" customFormat="1" ht="30" customHeight="1">
      <c r="A1" s="300" t="s">
        <v>1</v>
      </c>
      <c r="B1" s="367" t="s">
        <v>0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S1" s="300" t="s">
        <v>296</v>
      </c>
      <c r="T1" s="368" t="s">
        <v>19</v>
      </c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I1" s="300" t="s">
        <v>478</v>
      </c>
      <c r="AJ1" s="368" t="s">
        <v>503</v>
      </c>
      <c r="AK1" s="367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</row>
    <row r="2" spans="1:48" s="302" customFormat="1" ht="25.5" customHeight="1" thickBot="1">
      <c r="A2" s="301" t="s">
        <v>2</v>
      </c>
      <c r="B2" s="369" t="s">
        <v>3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S2" s="301" t="s">
        <v>20</v>
      </c>
      <c r="T2" s="369" t="s">
        <v>297</v>
      </c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I2" s="593" t="s">
        <v>524</v>
      </c>
      <c r="AJ2" s="593"/>
      <c r="AK2" s="593"/>
    </row>
    <row r="3" spans="1:48" ht="27" customHeight="1" thickBot="1">
      <c r="A3" s="370" t="s">
        <v>298</v>
      </c>
      <c r="B3" s="371"/>
      <c r="C3" s="376" t="s">
        <v>299</v>
      </c>
      <c r="D3" s="377"/>
      <c r="E3" s="378"/>
      <c r="F3" s="379"/>
      <c r="G3" s="379"/>
      <c r="H3" s="380"/>
      <c r="I3" s="380"/>
      <c r="J3" s="380"/>
      <c r="K3" s="380"/>
      <c r="L3" s="380"/>
      <c r="M3" s="380"/>
      <c r="N3" s="380"/>
      <c r="O3" s="380"/>
      <c r="P3" s="380"/>
      <c r="Q3" s="381"/>
      <c r="R3" s="2"/>
      <c r="S3" s="382" t="s">
        <v>298</v>
      </c>
      <c r="T3" s="383"/>
      <c r="U3" s="388" t="s">
        <v>22</v>
      </c>
      <c r="V3" s="389"/>
      <c r="W3" s="379" t="str">
        <f>IF($F$3="","",$F$3)</f>
        <v/>
      </c>
      <c r="X3" s="380"/>
      <c r="Y3" s="380"/>
      <c r="Z3" s="380"/>
      <c r="AA3" s="380"/>
      <c r="AB3" s="380"/>
      <c r="AC3" s="380"/>
      <c r="AD3" s="380"/>
      <c r="AE3" s="380"/>
      <c r="AF3" s="380"/>
      <c r="AG3" s="381"/>
      <c r="AI3" s="593"/>
      <c r="AJ3" s="593"/>
      <c r="AK3" s="593"/>
    </row>
    <row r="4" spans="1:48" ht="27" customHeight="1">
      <c r="A4" s="372"/>
      <c r="B4" s="373"/>
      <c r="C4" s="390" t="s">
        <v>300</v>
      </c>
      <c r="D4" s="391"/>
      <c r="E4" s="392"/>
      <c r="F4" s="393"/>
      <c r="G4" s="393"/>
      <c r="H4" s="394"/>
      <c r="I4" s="394"/>
      <c r="J4" s="394"/>
      <c r="K4" s="394"/>
      <c r="L4" s="394"/>
      <c r="M4" s="394"/>
      <c r="N4" s="394"/>
      <c r="O4" s="394"/>
      <c r="P4" s="394"/>
      <c r="Q4" s="395"/>
      <c r="R4" s="2"/>
      <c r="S4" s="384"/>
      <c r="T4" s="385"/>
      <c r="U4" s="396" t="s">
        <v>563</v>
      </c>
      <c r="V4" s="397"/>
      <c r="W4" s="398">
        <f>IF($F$5="","",$F$5)</f>
        <v>45395</v>
      </c>
      <c r="X4" s="398"/>
      <c r="Y4" s="398"/>
      <c r="Z4" s="398"/>
      <c r="AA4" s="398"/>
      <c r="AB4" s="398"/>
      <c r="AC4" s="6" t="s">
        <v>301</v>
      </c>
      <c r="AD4" s="398">
        <f>IF($N$5="","",$N$5)</f>
        <v>45397</v>
      </c>
      <c r="AE4" s="398"/>
      <c r="AF4" s="398"/>
      <c r="AG4" s="399"/>
      <c r="AI4" s="268" t="s">
        <v>479</v>
      </c>
      <c r="AJ4" s="269" t="s">
        <v>480</v>
      </c>
      <c r="AK4" s="270" t="s">
        <v>481</v>
      </c>
    </row>
    <row r="5" spans="1:48" s="292" customFormat="1" ht="27" customHeight="1">
      <c r="A5" s="372"/>
      <c r="B5" s="373"/>
      <c r="C5" s="400" t="s">
        <v>562</v>
      </c>
      <c r="D5" s="401"/>
      <c r="E5" s="402"/>
      <c r="F5" s="398">
        <v>45395</v>
      </c>
      <c r="G5" s="398"/>
      <c r="H5" s="398"/>
      <c r="I5" s="398"/>
      <c r="J5" s="398"/>
      <c r="K5" s="398"/>
      <c r="L5" s="398"/>
      <c r="M5" s="6" t="s">
        <v>302</v>
      </c>
      <c r="N5" s="398">
        <v>45397</v>
      </c>
      <c r="O5" s="398"/>
      <c r="P5" s="398"/>
      <c r="Q5" s="399"/>
      <c r="S5" s="384"/>
      <c r="T5" s="385"/>
      <c r="U5" s="396" t="s">
        <v>23</v>
      </c>
      <c r="V5" s="397"/>
      <c r="W5" s="401" t="s">
        <v>303</v>
      </c>
      <c r="X5" s="401"/>
      <c r="Y5" s="398">
        <f>IF($I$6="","",$I$6)</f>
        <v>45394</v>
      </c>
      <c r="Z5" s="398"/>
      <c r="AA5" s="398"/>
      <c r="AB5" s="398"/>
      <c r="AC5" s="6" t="s">
        <v>304</v>
      </c>
      <c r="AD5" s="401" t="s">
        <v>542</v>
      </c>
      <c r="AE5" s="401"/>
      <c r="AF5" s="398">
        <f>IF($P$6="","",$P$6)</f>
        <v>45398</v>
      </c>
      <c r="AG5" s="399"/>
      <c r="AI5" s="589">
        <v>1</v>
      </c>
      <c r="AJ5" s="585" t="s">
        <v>463</v>
      </c>
      <c r="AK5" s="590" t="s">
        <v>464</v>
      </c>
    </row>
    <row r="6" spans="1:48" s="292" customFormat="1" ht="27" customHeight="1">
      <c r="A6" s="372"/>
      <c r="B6" s="373"/>
      <c r="C6" s="400" t="s">
        <v>305</v>
      </c>
      <c r="D6" s="401"/>
      <c r="E6" s="402"/>
      <c r="F6" s="401" t="s">
        <v>303</v>
      </c>
      <c r="G6" s="401"/>
      <c r="H6" s="401"/>
      <c r="I6" s="398">
        <v>45394</v>
      </c>
      <c r="J6" s="398"/>
      <c r="K6" s="398"/>
      <c r="L6" s="398"/>
      <c r="M6" s="6" t="s">
        <v>301</v>
      </c>
      <c r="N6" s="401" t="s">
        <v>542</v>
      </c>
      <c r="O6" s="401"/>
      <c r="P6" s="398">
        <v>45398</v>
      </c>
      <c r="Q6" s="399"/>
      <c r="S6" s="386"/>
      <c r="T6" s="387"/>
      <c r="U6" s="411" t="s">
        <v>306</v>
      </c>
      <c r="V6" s="426"/>
      <c r="W6" s="403" t="s">
        <v>543</v>
      </c>
      <c r="X6" s="403"/>
      <c r="Y6" s="427" t="s">
        <v>368</v>
      </c>
      <c r="Z6" s="427"/>
      <c r="AA6" s="427"/>
      <c r="AB6" s="427"/>
      <c r="AC6" s="427"/>
      <c r="AD6" s="403" t="s">
        <v>307</v>
      </c>
      <c r="AE6" s="403"/>
      <c r="AF6" s="427" t="str">
        <f>IF($P$7="","",$P$7)</f>
        <v>뉴욕</v>
      </c>
      <c r="AG6" s="480"/>
      <c r="AH6" s="293"/>
      <c r="AI6" s="589"/>
      <c r="AJ6" s="587"/>
      <c r="AK6" s="590"/>
    </row>
    <row r="7" spans="1:48" ht="27" customHeight="1">
      <c r="A7" s="374"/>
      <c r="B7" s="375"/>
      <c r="C7" s="404" t="s">
        <v>21</v>
      </c>
      <c r="D7" s="403"/>
      <c r="E7" s="405"/>
      <c r="F7" s="403" t="s">
        <v>543</v>
      </c>
      <c r="G7" s="403"/>
      <c r="H7" s="403"/>
      <c r="I7" s="419" t="s">
        <v>536</v>
      </c>
      <c r="J7" s="419"/>
      <c r="K7" s="419"/>
      <c r="L7" s="419"/>
      <c r="M7" s="287"/>
      <c r="N7" s="403" t="s">
        <v>307</v>
      </c>
      <c r="O7" s="403"/>
      <c r="P7" s="427" t="s">
        <v>535</v>
      </c>
      <c r="Q7" s="480"/>
      <c r="S7" s="407" t="s">
        <v>308</v>
      </c>
      <c r="T7" s="408"/>
      <c r="U7" s="412" t="s">
        <v>5</v>
      </c>
      <c r="V7" s="413"/>
      <c r="W7" s="413"/>
      <c r="X7" s="413"/>
      <c r="Y7" s="413"/>
      <c r="Z7" s="423" t="s">
        <v>6</v>
      </c>
      <c r="AA7" s="421"/>
      <c r="AB7" s="422"/>
      <c r="AC7" s="423" t="s">
        <v>7</v>
      </c>
      <c r="AD7" s="421"/>
      <c r="AE7" s="422"/>
      <c r="AF7" s="413" t="s">
        <v>8</v>
      </c>
      <c r="AG7" s="414"/>
      <c r="AI7" s="589">
        <v>2</v>
      </c>
      <c r="AJ7" s="585" t="s">
        <v>465</v>
      </c>
      <c r="AK7" s="590" t="s">
        <v>466</v>
      </c>
    </row>
    <row r="8" spans="1:48" ht="27" customHeight="1">
      <c r="A8" s="407" t="s">
        <v>309</v>
      </c>
      <c r="B8" s="408"/>
      <c r="C8" s="420" t="s">
        <v>5</v>
      </c>
      <c r="D8" s="421"/>
      <c r="E8" s="421"/>
      <c r="F8" s="421"/>
      <c r="G8" s="421"/>
      <c r="H8" s="421"/>
      <c r="I8" s="422"/>
      <c r="J8" s="423" t="s">
        <v>6</v>
      </c>
      <c r="K8" s="421"/>
      <c r="L8" s="422"/>
      <c r="M8" s="423" t="s">
        <v>7</v>
      </c>
      <c r="N8" s="421"/>
      <c r="O8" s="422"/>
      <c r="P8" s="413" t="s">
        <v>8</v>
      </c>
      <c r="Q8" s="414"/>
      <c r="S8" s="409"/>
      <c r="T8" s="396"/>
      <c r="U8" s="397" t="s">
        <v>4</v>
      </c>
      <c r="V8" s="424"/>
      <c r="W8" s="425" t="str">
        <f>IF($F$9="","",$F$9)</f>
        <v/>
      </c>
      <c r="X8" s="425"/>
      <c r="Y8" s="425"/>
      <c r="Z8" s="494" t="str">
        <f>IF($J$9="","",$J$9)</f>
        <v>조교수</v>
      </c>
      <c r="AA8" s="358"/>
      <c r="AB8" s="495"/>
      <c r="AC8" s="497" t="str">
        <f>IF($M$9="","",$M$9)</f>
        <v>홍길동</v>
      </c>
      <c r="AD8" s="498"/>
      <c r="AE8" s="499"/>
      <c r="AF8" s="415">
        <v>5199</v>
      </c>
      <c r="AG8" s="416"/>
      <c r="AI8" s="589"/>
      <c r="AJ8" s="587"/>
      <c r="AK8" s="590"/>
    </row>
    <row r="9" spans="1:48" ht="27" customHeight="1">
      <c r="A9" s="409"/>
      <c r="B9" s="396"/>
      <c r="C9" s="400" t="s">
        <v>4</v>
      </c>
      <c r="D9" s="401"/>
      <c r="E9" s="402"/>
      <c r="F9" s="425"/>
      <c r="G9" s="425"/>
      <c r="H9" s="425"/>
      <c r="I9" s="425"/>
      <c r="J9" s="348" t="s">
        <v>295</v>
      </c>
      <c r="K9" s="349"/>
      <c r="L9" s="350"/>
      <c r="M9" s="497" t="s">
        <v>537</v>
      </c>
      <c r="N9" s="498"/>
      <c r="O9" s="499"/>
      <c r="P9" s="415">
        <v>5199</v>
      </c>
      <c r="Q9" s="416"/>
      <c r="S9" s="410"/>
      <c r="T9" s="411"/>
      <c r="U9" s="426" t="s">
        <v>310</v>
      </c>
      <c r="V9" s="471"/>
      <c r="W9" s="406" t="str">
        <f>IF($F$10="","",$F$10)</f>
        <v/>
      </c>
      <c r="X9" s="406"/>
      <c r="Y9" s="406"/>
      <c r="Z9" s="496"/>
      <c r="AA9" s="444"/>
      <c r="AB9" s="445"/>
      <c r="AC9" s="500"/>
      <c r="AD9" s="501"/>
      <c r="AE9" s="502"/>
      <c r="AF9" s="417"/>
      <c r="AG9" s="418"/>
      <c r="AI9" s="589">
        <v>3</v>
      </c>
      <c r="AJ9" s="585" t="s">
        <v>467</v>
      </c>
      <c r="AK9" s="590" t="s">
        <v>468</v>
      </c>
    </row>
    <row r="10" spans="1:48" ht="27" customHeight="1">
      <c r="A10" s="410"/>
      <c r="B10" s="411"/>
      <c r="C10" s="404" t="s">
        <v>310</v>
      </c>
      <c r="D10" s="403"/>
      <c r="E10" s="405"/>
      <c r="F10" s="406"/>
      <c r="G10" s="406"/>
      <c r="H10" s="406"/>
      <c r="I10" s="406"/>
      <c r="J10" s="509"/>
      <c r="K10" s="510"/>
      <c r="L10" s="511"/>
      <c r="M10" s="500"/>
      <c r="N10" s="501"/>
      <c r="O10" s="502"/>
      <c r="P10" s="417"/>
      <c r="Q10" s="418"/>
      <c r="S10" s="339" t="s">
        <v>530</v>
      </c>
      <c r="T10" s="428"/>
      <c r="U10" s="340"/>
      <c r="V10" s="481" t="s">
        <v>525</v>
      </c>
      <c r="W10" s="482"/>
      <c r="X10" s="482"/>
      <c r="Y10" s="482"/>
      <c r="Z10" s="482"/>
      <c r="AA10" s="482"/>
      <c r="AB10" s="482"/>
      <c r="AC10" s="482"/>
      <c r="AD10" s="482"/>
      <c r="AE10" s="482"/>
      <c r="AF10" s="482"/>
      <c r="AG10" s="483"/>
      <c r="AI10" s="589"/>
      <c r="AJ10" s="587"/>
      <c r="AK10" s="590"/>
    </row>
    <row r="11" spans="1:48" ht="27" customHeight="1">
      <c r="A11" s="346" t="s">
        <v>544</v>
      </c>
      <c r="B11" s="347"/>
      <c r="C11" s="474" t="s">
        <v>311</v>
      </c>
      <c r="D11" s="475"/>
      <c r="E11" s="475"/>
      <c r="F11" s="476"/>
      <c r="G11" s="506" t="s">
        <v>424</v>
      </c>
      <c r="H11" s="507"/>
      <c r="I11" s="507"/>
      <c r="J11" s="507"/>
      <c r="K11" s="507"/>
      <c r="L11" s="507"/>
      <c r="M11" s="508"/>
      <c r="N11" s="472" t="s">
        <v>425</v>
      </c>
      <c r="O11" s="472"/>
      <c r="P11" s="472"/>
      <c r="Q11" s="473"/>
      <c r="S11" s="429"/>
      <c r="T11" s="430"/>
      <c r="U11" s="431"/>
      <c r="V11" s="597">
        <v>45394</v>
      </c>
      <c r="W11" s="598"/>
      <c r="X11" s="477" t="s">
        <v>539</v>
      </c>
      <c r="Y11" s="478"/>
      <c r="Z11" s="478"/>
      <c r="AA11" s="478"/>
      <c r="AB11" s="478"/>
      <c r="AC11" s="478"/>
      <c r="AD11" s="478"/>
      <c r="AE11" s="478"/>
      <c r="AF11" s="478"/>
      <c r="AG11" s="479"/>
      <c r="AI11" s="589">
        <v>4</v>
      </c>
      <c r="AJ11" s="585" t="s">
        <v>520</v>
      </c>
      <c r="AK11" s="590" t="s">
        <v>522</v>
      </c>
    </row>
    <row r="12" spans="1:48" ht="38.25" customHeight="1">
      <c r="A12" s="339" t="s">
        <v>312</v>
      </c>
      <c r="B12" s="340"/>
      <c r="C12" s="484" t="s">
        <v>313</v>
      </c>
      <c r="D12" s="485"/>
      <c r="E12" s="486"/>
      <c r="F12" s="487" t="s">
        <v>314</v>
      </c>
      <c r="G12" s="488"/>
      <c r="H12" s="488"/>
      <c r="I12" s="489"/>
      <c r="J12" s="487" t="s">
        <v>315</v>
      </c>
      <c r="K12" s="488"/>
      <c r="L12" s="488"/>
      <c r="M12" s="488"/>
      <c r="N12" s="493"/>
      <c r="O12" s="490" t="s">
        <v>316</v>
      </c>
      <c r="P12" s="491"/>
      <c r="Q12" s="492"/>
      <c r="S12" s="429"/>
      <c r="T12" s="430"/>
      <c r="U12" s="431"/>
      <c r="V12" s="597">
        <v>45395</v>
      </c>
      <c r="W12" s="598"/>
      <c r="X12" s="477" t="s">
        <v>541</v>
      </c>
      <c r="Y12" s="478"/>
      <c r="Z12" s="478"/>
      <c r="AA12" s="478"/>
      <c r="AB12" s="478"/>
      <c r="AC12" s="478"/>
      <c r="AD12" s="478"/>
      <c r="AE12" s="478"/>
      <c r="AF12" s="478"/>
      <c r="AG12" s="479"/>
      <c r="AI12" s="589"/>
      <c r="AJ12" s="587"/>
      <c r="AK12" s="590"/>
    </row>
    <row r="13" spans="1:48" ht="35.25" customHeight="1">
      <c r="A13" s="341"/>
      <c r="B13" s="342"/>
      <c r="C13" s="503" t="s">
        <v>317</v>
      </c>
      <c r="D13" s="458"/>
      <c r="E13" s="504"/>
      <c r="F13" s="457" t="s">
        <v>318</v>
      </c>
      <c r="G13" s="458"/>
      <c r="H13" s="504"/>
      <c r="I13" s="457" t="s">
        <v>462</v>
      </c>
      <c r="J13" s="458"/>
      <c r="K13" s="458"/>
      <c r="L13" s="458"/>
      <c r="M13" s="458"/>
      <c r="N13" s="458"/>
      <c r="O13" s="458"/>
      <c r="P13" s="458"/>
      <c r="Q13" s="459"/>
      <c r="S13" s="429"/>
      <c r="T13" s="430"/>
      <c r="U13" s="431"/>
      <c r="V13" s="597">
        <v>45396</v>
      </c>
      <c r="W13" s="598"/>
      <c r="X13" s="477" t="s">
        <v>541</v>
      </c>
      <c r="Y13" s="478"/>
      <c r="Z13" s="478"/>
      <c r="AA13" s="478"/>
      <c r="AB13" s="478"/>
      <c r="AC13" s="478"/>
      <c r="AD13" s="478"/>
      <c r="AE13" s="478"/>
      <c r="AF13" s="478"/>
      <c r="AG13" s="479"/>
      <c r="AH13" s="134"/>
      <c r="AI13" s="285">
        <v>5</v>
      </c>
      <c r="AJ13" s="271" t="s">
        <v>469</v>
      </c>
      <c r="AK13" s="286" t="s">
        <v>469</v>
      </c>
    </row>
    <row r="14" spans="1:48" ht="39.9" customHeight="1">
      <c r="A14" s="346" t="s">
        <v>319</v>
      </c>
      <c r="B14" s="347"/>
      <c r="C14" s="433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5"/>
      <c r="S14" s="429"/>
      <c r="T14" s="430"/>
      <c r="U14" s="431"/>
      <c r="V14" s="597">
        <v>45397</v>
      </c>
      <c r="W14" s="598"/>
      <c r="X14" s="477" t="s">
        <v>541</v>
      </c>
      <c r="Y14" s="478"/>
      <c r="Z14" s="478"/>
      <c r="AA14" s="478"/>
      <c r="AB14" s="478"/>
      <c r="AC14" s="478"/>
      <c r="AD14" s="478"/>
      <c r="AE14" s="478"/>
      <c r="AF14" s="478"/>
      <c r="AG14" s="479"/>
      <c r="AI14" s="285">
        <v>6</v>
      </c>
      <c r="AJ14" s="271" t="s">
        <v>470</v>
      </c>
      <c r="AK14" s="286" t="s">
        <v>471</v>
      </c>
    </row>
    <row r="15" spans="1:48" s="288" customFormat="1" ht="24.9" customHeight="1">
      <c r="A15" s="576" t="s">
        <v>320</v>
      </c>
      <c r="B15" s="577"/>
      <c r="C15" s="421" t="s">
        <v>321</v>
      </c>
      <c r="D15" s="422"/>
      <c r="E15" s="423" t="s">
        <v>322</v>
      </c>
      <c r="F15" s="421"/>
      <c r="G15" s="422"/>
      <c r="H15" s="423" t="s">
        <v>545</v>
      </c>
      <c r="I15" s="505"/>
      <c r="J15" s="421"/>
      <c r="K15" s="421"/>
      <c r="L15" s="421"/>
      <c r="M15" s="421"/>
      <c r="N15" s="422"/>
      <c r="O15" s="294">
        <v>1200</v>
      </c>
      <c r="P15" s="413" t="s">
        <v>323</v>
      </c>
      <c r="Q15" s="456"/>
      <c r="S15" s="429"/>
      <c r="T15" s="430"/>
      <c r="U15" s="431"/>
      <c r="V15" s="597">
        <v>45398</v>
      </c>
      <c r="W15" s="598"/>
      <c r="X15" s="477" t="s">
        <v>540</v>
      </c>
      <c r="Y15" s="478"/>
      <c r="Z15" s="478"/>
      <c r="AA15" s="478"/>
      <c r="AB15" s="478"/>
      <c r="AC15" s="478"/>
      <c r="AD15" s="478"/>
      <c r="AE15" s="478"/>
      <c r="AF15" s="478"/>
      <c r="AG15" s="479"/>
      <c r="AI15" s="589">
        <v>7</v>
      </c>
      <c r="AJ15" s="585" t="s">
        <v>472</v>
      </c>
      <c r="AK15" s="590" t="s">
        <v>473</v>
      </c>
    </row>
    <row r="16" spans="1:48" ht="24.9" customHeight="1">
      <c r="A16" s="449"/>
      <c r="B16" s="450"/>
      <c r="C16" s="579" t="s">
        <v>324</v>
      </c>
      <c r="D16" s="580"/>
      <c r="E16" s="348"/>
      <c r="F16" s="349"/>
      <c r="G16" s="350"/>
      <c r="H16" s="290" t="s">
        <v>325</v>
      </c>
      <c r="I16" s="357">
        <v>40</v>
      </c>
      <c r="J16" s="357"/>
      <c r="K16" s="295" t="s">
        <v>326</v>
      </c>
      <c r="L16" s="182">
        <v>5</v>
      </c>
      <c r="M16" s="183">
        <f>I16*L16</f>
        <v>200</v>
      </c>
      <c r="N16" s="358" t="s">
        <v>327</v>
      </c>
      <c r="O16" s="188">
        <f>IFERROR(ROUND(M16*$O$15,0),"")</f>
        <v>240000</v>
      </c>
      <c r="P16" s="360"/>
      <c r="Q16" s="361"/>
      <c r="S16" s="429"/>
      <c r="T16" s="430"/>
      <c r="U16" s="431"/>
      <c r="V16" s="594" t="s">
        <v>533</v>
      </c>
      <c r="W16" s="595"/>
      <c r="X16" s="595"/>
      <c r="Y16" s="595"/>
      <c r="Z16" s="595"/>
      <c r="AA16" s="595"/>
      <c r="AB16" s="595"/>
      <c r="AC16" s="595"/>
      <c r="AD16" s="595"/>
      <c r="AE16" s="595"/>
      <c r="AF16" s="595"/>
      <c r="AG16" s="596"/>
      <c r="AI16" s="589"/>
      <c r="AJ16" s="587"/>
      <c r="AK16" s="590"/>
    </row>
    <row r="17" spans="1:37" ht="24.9" customHeight="1">
      <c r="A17" s="449"/>
      <c r="B17" s="450"/>
      <c r="C17" s="581"/>
      <c r="D17" s="582"/>
      <c r="E17" s="351"/>
      <c r="F17" s="352"/>
      <c r="G17" s="353"/>
      <c r="H17" s="296" t="s">
        <v>328</v>
      </c>
      <c r="I17" s="364">
        <v>184</v>
      </c>
      <c r="J17" s="364"/>
      <c r="K17" s="284" t="s">
        <v>329</v>
      </c>
      <c r="L17" s="184">
        <v>4</v>
      </c>
      <c r="M17" s="185">
        <f>I17*L17</f>
        <v>736</v>
      </c>
      <c r="N17" s="359"/>
      <c r="O17" s="189">
        <f>IFERROR(ROUND(M17*$O$15,0),"")</f>
        <v>883200</v>
      </c>
      <c r="P17" s="360"/>
      <c r="Q17" s="361"/>
      <c r="S17" s="429"/>
      <c r="T17" s="430"/>
      <c r="U17" s="431"/>
      <c r="V17" s="567" t="s">
        <v>526</v>
      </c>
      <c r="W17" s="568"/>
      <c r="X17" s="568"/>
      <c r="Y17" s="568"/>
      <c r="Z17" s="568"/>
      <c r="AA17" s="568"/>
      <c r="AB17" s="568"/>
      <c r="AC17" s="568"/>
      <c r="AD17" s="568"/>
      <c r="AE17" s="568"/>
      <c r="AF17" s="568"/>
      <c r="AG17" s="569"/>
      <c r="AI17" s="589">
        <v>8</v>
      </c>
      <c r="AJ17" s="585" t="s">
        <v>528</v>
      </c>
      <c r="AK17" s="590" t="s">
        <v>521</v>
      </c>
    </row>
    <row r="18" spans="1:37">
      <c r="A18" s="449"/>
      <c r="B18" s="450"/>
      <c r="C18" s="581"/>
      <c r="D18" s="582"/>
      <c r="E18" s="351"/>
      <c r="F18" s="352"/>
      <c r="G18" s="353"/>
      <c r="H18" s="297" t="s">
        <v>330</v>
      </c>
      <c r="I18" s="365">
        <v>140</v>
      </c>
      <c r="J18" s="365"/>
      <c r="K18" s="150" t="s">
        <v>326</v>
      </c>
      <c r="L18" s="186">
        <v>5</v>
      </c>
      <c r="M18" s="187">
        <f>ROUNDDOWN(($I$18*$L$18)-(($I$18/3)*$I$19),0)</f>
        <v>700</v>
      </c>
      <c r="N18" s="359"/>
      <c r="O18" s="190">
        <f>IFERROR(ROUND(M18*$O$15,0),"")</f>
        <v>840000</v>
      </c>
      <c r="P18" s="360"/>
      <c r="Q18" s="361"/>
      <c r="S18" s="429"/>
      <c r="T18" s="430"/>
      <c r="U18" s="431"/>
      <c r="V18" s="570"/>
      <c r="W18" s="571"/>
      <c r="X18" s="571"/>
      <c r="Y18" s="571"/>
      <c r="Z18" s="571"/>
      <c r="AA18" s="571"/>
      <c r="AB18" s="571"/>
      <c r="AC18" s="571"/>
      <c r="AD18" s="571"/>
      <c r="AE18" s="571"/>
      <c r="AF18" s="571"/>
      <c r="AG18" s="572"/>
      <c r="AI18" s="589"/>
      <c r="AJ18" s="586"/>
      <c r="AK18" s="590"/>
    </row>
    <row r="19" spans="1:37" ht="18" thickBot="1">
      <c r="A19" s="449"/>
      <c r="B19" s="450"/>
      <c r="C19" s="583"/>
      <c r="D19" s="584"/>
      <c r="E19" s="354"/>
      <c r="F19" s="355"/>
      <c r="G19" s="356"/>
      <c r="H19" s="298" t="s">
        <v>331</v>
      </c>
      <c r="I19" s="366">
        <v>0</v>
      </c>
      <c r="J19" s="366"/>
      <c r="K19" s="366"/>
      <c r="L19" s="366"/>
      <c r="M19" s="299"/>
      <c r="N19" s="359"/>
      <c r="O19" s="178"/>
      <c r="P19" s="362"/>
      <c r="Q19" s="363"/>
      <c r="S19" s="429"/>
      <c r="T19" s="430"/>
      <c r="U19" s="431"/>
      <c r="V19" s="570"/>
      <c r="W19" s="571"/>
      <c r="X19" s="571"/>
      <c r="Y19" s="571"/>
      <c r="Z19" s="571"/>
      <c r="AA19" s="571"/>
      <c r="AB19" s="571"/>
      <c r="AC19" s="571"/>
      <c r="AD19" s="571"/>
      <c r="AE19" s="571"/>
      <c r="AF19" s="571"/>
      <c r="AG19" s="572"/>
      <c r="AI19" s="589"/>
      <c r="AJ19" s="587"/>
      <c r="AK19" s="590"/>
    </row>
    <row r="20" spans="1:37" ht="39.9" customHeight="1" thickTop="1" thickBot="1">
      <c r="A20" s="451"/>
      <c r="B20" s="452"/>
      <c r="C20" s="469" t="s">
        <v>332</v>
      </c>
      <c r="D20" s="470"/>
      <c r="E20" s="343">
        <f>E16</f>
        <v>0</v>
      </c>
      <c r="F20" s="344"/>
      <c r="G20" s="345"/>
      <c r="H20" s="460">
        <f>SUM(O16:O19)</f>
        <v>1963200</v>
      </c>
      <c r="I20" s="461"/>
      <c r="J20" s="461"/>
      <c r="K20" s="461"/>
      <c r="L20" s="461"/>
      <c r="M20" s="461"/>
      <c r="N20" s="461"/>
      <c r="O20" s="461"/>
      <c r="P20" s="462">
        <f>P16</f>
        <v>0</v>
      </c>
      <c r="Q20" s="463"/>
      <c r="S20" s="429"/>
      <c r="T20" s="430"/>
      <c r="U20" s="431"/>
      <c r="V20" s="570"/>
      <c r="W20" s="571"/>
      <c r="X20" s="571"/>
      <c r="Y20" s="571"/>
      <c r="Z20" s="571"/>
      <c r="AA20" s="571"/>
      <c r="AB20" s="571"/>
      <c r="AC20" s="571"/>
      <c r="AD20" s="571"/>
      <c r="AE20" s="571"/>
      <c r="AF20" s="571"/>
      <c r="AG20" s="572"/>
      <c r="AI20" s="285">
        <v>9</v>
      </c>
      <c r="AJ20" s="271" t="s">
        <v>474</v>
      </c>
      <c r="AK20" s="286" t="s">
        <v>475</v>
      </c>
    </row>
    <row r="21" spans="1:37" ht="24.9" customHeight="1" thickTop="1">
      <c r="A21" s="447" t="s">
        <v>333</v>
      </c>
      <c r="B21" s="448"/>
      <c r="C21" s="464" t="s">
        <v>546</v>
      </c>
      <c r="D21" s="465"/>
      <c r="E21" s="466"/>
      <c r="F21" s="467" t="s">
        <v>334</v>
      </c>
      <c r="G21" s="467"/>
      <c r="H21" s="467"/>
      <c r="I21" s="467"/>
      <c r="J21" s="467"/>
      <c r="K21" s="467"/>
      <c r="L21" s="467" t="s">
        <v>335</v>
      </c>
      <c r="M21" s="467"/>
      <c r="N21" s="467"/>
      <c r="O21" s="467"/>
      <c r="P21" s="467" t="s">
        <v>336</v>
      </c>
      <c r="Q21" s="468"/>
      <c r="S21" s="429"/>
      <c r="T21" s="430"/>
      <c r="U21" s="431"/>
      <c r="V21" s="570"/>
      <c r="W21" s="571"/>
      <c r="X21" s="571"/>
      <c r="Y21" s="571"/>
      <c r="Z21" s="571"/>
      <c r="AA21" s="571"/>
      <c r="AB21" s="571"/>
      <c r="AC21" s="571"/>
      <c r="AD21" s="571"/>
      <c r="AE21" s="571"/>
      <c r="AF21" s="571"/>
      <c r="AG21" s="572"/>
      <c r="AI21" s="589">
        <v>10</v>
      </c>
      <c r="AJ21" s="585" t="s">
        <v>476</v>
      </c>
      <c r="AK21" s="590" t="s">
        <v>477</v>
      </c>
    </row>
    <row r="22" spans="1:37" ht="24.9" customHeight="1" thickBot="1">
      <c r="A22" s="449"/>
      <c r="B22" s="450"/>
      <c r="C22" s="453" t="s">
        <v>337</v>
      </c>
      <c r="D22" s="454"/>
      <c r="E22" s="455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1"/>
      <c r="S22" s="429"/>
      <c r="T22" s="430"/>
      <c r="U22" s="431"/>
      <c r="V22" s="570"/>
      <c r="W22" s="571"/>
      <c r="X22" s="571"/>
      <c r="Y22" s="571"/>
      <c r="Z22" s="571"/>
      <c r="AA22" s="571"/>
      <c r="AB22" s="571"/>
      <c r="AC22" s="571"/>
      <c r="AD22" s="571"/>
      <c r="AE22" s="571"/>
      <c r="AF22" s="571"/>
      <c r="AG22" s="572"/>
      <c r="AI22" s="591"/>
      <c r="AJ22" s="588"/>
      <c r="AK22" s="592"/>
    </row>
    <row r="23" spans="1:37" ht="24.9" customHeight="1">
      <c r="A23" s="449"/>
      <c r="B23" s="450"/>
      <c r="C23" s="453" t="s">
        <v>338</v>
      </c>
      <c r="D23" s="454"/>
      <c r="E23" s="455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1"/>
      <c r="S23" s="429"/>
      <c r="T23" s="430"/>
      <c r="U23" s="431"/>
      <c r="V23" s="570"/>
      <c r="W23" s="571"/>
      <c r="X23" s="571"/>
      <c r="Y23" s="571"/>
      <c r="Z23" s="571"/>
      <c r="AA23" s="571"/>
      <c r="AB23" s="571"/>
      <c r="AC23" s="571"/>
      <c r="AD23" s="571"/>
      <c r="AE23" s="571"/>
      <c r="AF23" s="571"/>
      <c r="AG23" s="572"/>
      <c r="AI23" s="430" t="s">
        <v>529</v>
      </c>
      <c r="AJ23" s="359"/>
      <c r="AK23" s="359"/>
    </row>
    <row r="24" spans="1:37" ht="24.9" customHeight="1">
      <c r="A24" s="451"/>
      <c r="B24" s="452"/>
      <c r="C24" s="436" t="s">
        <v>339</v>
      </c>
      <c r="D24" s="437"/>
      <c r="E24" s="438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40"/>
      <c r="S24" s="429"/>
      <c r="T24" s="430"/>
      <c r="U24" s="431"/>
      <c r="V24" s="570"/>
      <c r="W24" s="571"/>
      <c r="X24" s="571"/>
      <c r="Y24" s="571"/>
      <c r="Z24" s="571"/>
      <c r="AA24" s="571"/>
      <c r="AB24" s="571"/>
      <c r="AC24" s="571"/>
      <c r="AD24" s="571"/>
      <c r="AE24" s="571"/>
      <c r="AF24" s="571"/>
      <c r="AG24" s="572"/>
      <c r="AI24" s="359"/>
      <c r="AJ24" s="359"/>
      <c r="AK24" s="359"/>
    </row>
    <row r="25" spans="1:37" ht="15" customHeight="1">
      <c r="A25" s="339" t="s">
        <v>340</v>
      </c>
      <c r="B25" s="441"/>
      <c r="C25" s="441"/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441"/>
      <c r="O25" s="442"/>
      <c r="P25" s="359" t="s">
        <v>56</v>
      </c>
      <c r="Q25" s="446"/>
      <c r="S25" s="429"/>
      <c r="T25" s="430"/>
      <c r="U25" s="431"/>
      <c r="V25" s="570"/>
      <c r="W25" s="571"/>
      <c r="X25" s="571"/>
      <c r="Y25" s="571"/>
      <c r="Z25" s="571"/>
      <c r="AA25" s="571"/>
      <c r="AB25" s="571"/>
      <c r="AC25" s="571"/>
      <c r="AD25" s="571"/>
      <c r="AE25" s="571"/>
      <c r="AF25" s="571"/>
      <c r="AG25" s="572"/>
      <c r="AI25" s="578" t="s">
        <v>519</v>
      </c>
      <c r="AJ25" s="578"/>
      <c r="AK25" s="578"/>
    </row>
    <row r="26" spans="1:37" ht="15" customHeight="1">
      <c r="A26" s="443"/>
      <c r="B26" s="444"/>
      <c r="C26" s="444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4"/>
      <c r="O26" s="445"/>
      <c r="P26" s="284" t="s">
        <v>341</v>
      </c>
      <c r="Q26" s="5" t="s">
        <v>342</v>
      </c>
      <c r="S26" s="429"/>
      <c r="T26" s="430"/>
      <c r="U26" s="431"/>
      <c r="V26" s="570"/>
      <c r="W26" s="571"/>
      <c r="X26" s="571"/>
      <c r="Y26" s="571"/>
      <c r="Z26" s="571"/>
      <c r="AA26" s="571"/>
      <c r="AB26" s="571"/>
      <c r="AC26" s="571"/>
      <c r="AD26" s="571"/>
      <c r="AE26" s="571"/>
      <c r="AF26" s="571"/>
      <c r="AG26" s="572"/>
      <c r="AI26" s="578"/>
      <c r="AJ26" s="578"/>
      <c r="AK26" s="578"/>
    </row>
    <row r="27" spans="1:37" ht="20.100000000000001" customHeight="1">
      <c r="A27" s="539" t="s">
        <v>10</v>
      </c>
      <c r="B27" s="542" t="s">
        <v>426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4"/>
      <c r="P27" s="7"/>
      <c r="Q27" s="8"/>
      <c r="S27" s="341"/>
      <c r="T27" s="432"/>
      <c r="U27" s="342"/>
      <c r="V27" s="573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5"/>
      <c r="AI27" s="252"/>
      <c r="AJ27" s="252"/>
      <c r="AK27" s="252"/>
    </row>
    <row r="28" spans="1:37" ht="20.100000000000001" customHeight="1">
      <c r="A28" s="540"/>
      <c r="B28" s="545" t="s">
        <v>343</v>
      </c>
      <c r="C28" s="546"/>
      <c r="D28" s="546"/>
      <c r="E28" s="546"/>
      <c r="F28" s="546"/>
      <c r="G28" s="546"/>
      <c r="H28" s="546"/>
      <c r="I28" s="546"/>
      <c r="J28" s="546"/>
      <c r="K28" s="546"/>
      <c r="L28" s="546"/>
      <c r="M28" s="546"/>
      <c r="N28" s="546"/>
      <c r="O28" s="547"/>
      <c r="P28" s="9"/>
      <c r="Q28" s="10"/>
      <c r="S28" s="339" t="s">
        <v>531</v>
      </c>
      <c r="T28" s="441"/>
      <c r="U28" s="554"/>
      <c r="V28" s="558" t="s">
        <v>532</v>
      </c>
      <c r="W28" s="559"/>
      <c r="X28" s="559"/>
      <c r="Y28" s="559"/>
      <c r="Z28" s="559"/>
      <c r="AA28" s="559"/>
      <c r="AB28" s="559"/>
      <c r="AC28" s="559"/>
      <c r="AD28" s="559"/>
      <c r="AE28" s="559"/>
      <c r="AF28" s="559"/>
      <c r="AG28" s="560"/>
      <c r="AI28" s="512" t="s">
        <v>523</v>
      </c>
      <c r="AJ28" s="512"/>
      <c r="AK28" s="512"/>
    </row>
    <row r="29" spans="1:37" ht="39.9" customHeight="1">
      <c r="A29" s="540"/>
      <c r="B29" s="548" t="s">
        <v>398</v>
      </c>
      <c r="C29" s="549"/>
      <c r="D29" s="546"/>
      <c r="E29" s="546"/>
      <c r="F29" s="546"/>
      <c r="G29" s="546"/>
      <c r="H29" s="546"/>
      <c r="I29" s="546"/>
      <c r="J29" s="546"/>
      <c r="K29" s="546"/>
      <c r="L29" s="546"/>
      <c r="M29" s="546"/>
      <c r="N29" s="546"/>
      <c r="O29" s="547"/>
      <c r="P29" s="9"/>
      <c r="Q29" s="10"/>
      <c r="S29" s="555"/>
      <c r="T29" s="359"/>
      <c r="U29" s="556"/>
      <c r="V29" s="561"/>
      <c r="W29" s="562"/>
      <c r="X29" s="562"/>
      <c r="Y29" s="562"/>
      <c r="Z29" s="562"/>
      <c r="AA29" s="562"/>
      <c r="AB29" s="562"/>
      <c r="AC29" s="562"/>
      <c r="AD29" s="562"/>
      <c r="AE29" s="562"/>
      <c r="AF29" s="562"/>
      <c r="AG29" s="563"/>
      <c r="AI29" s="512"/>
      <c r="AJ29" s="512"/>
      <c r="AK29" s="512"/>
    </row>
    <row r="30" spans="1:37" ht="27.9" customHeight="1">
      <c r="A30" s="540"/>
      <c r="B30" s="548" t="s">
        <v>344</v>
      </c>
      <c r="C30" s="549"/>
      <c r="D30" s="546"/>
      <c r="E30" s="546"/>
      <c r="F30" s="546"/>
      <c r="G30" s="546"/>
      <c r="H30" s="546"/>
      <c r="I30" s="546"/>
      <c r="J30" s="546"/>
      <c r="K30" s="546"/>
      <c r="L30" s="546"/>
      <c r="M30" s="546"/>
      <c r="N30" s="546"/>
      <c r="O30" s="547"/>
      <c r="P30" s="9"/>
      <c r="Q30" s="10"/>
      <c r="S30" s="555"/>
      <c r="T30" s="359"/>
      <c r="U30" s="556"/>
      <c r="V30" s="561"/>
      <c r="W30" s="562"/>
      <c r="X30" s="562"/>
      <c r="Y30" s="562"/>
      <c r="Z30" s="562"/>
      <c r="AA30" s="562"/>
      <c r="AB30" s="562"/>
      <c r="AC30" s="562"/>
      <c r="AD30" s="562"/>
      <c r="AE30" s="562"/>
      <c r="AF30" s="562"/>
      <c r="AG30" s="563"/>
    </row>
    <row r="31" spans="1:37" ht="27.9" customHeight="1">
      <c r="A31" s="541"/>
      <c r="B31" s="550" t="s">
        <v>345</v>
      </c>
      <c r="C31" s="551"/>
      <c r="D31" s="552"/>
      <c r="E31" s="552"/>
      <c r="F31" s="552"/>
      <c r="G31" s="552"/>
      <c r="H31" s="552"/>
      <c r="I31" s="552"/>
      <c r="J31" s="552"/>
      <c r="K31" s="552"/>
      <c r="L31" s="552"/>
      <c r="M31" s="552"/>
      <c r="N31" s="552"/>
      <c r="O31" s="553"/>
      <c r="P31" s="11"/>
      <c r="Q31" s="12"/>
      <c r="S31" s="443"/>
      <c r="T31" s="444"/>
      <c r="U31" s="557"/>
      <c r="V31" s="564"/>
      <c r="W31" s="565"/>
      <c r="X31" s="565"/>
      <c r="Y31" s="565"/>
      <c r="Z31" s="565"/>
      <c r="AA31" s="565"/>
      <c r="AB31" s="565"/>
      <c r="AC31" s="565"/>
      <c r="AD31" s="565"/>
      <c r="AE31" s="565"/>
      <c r="AF31" s="565"/>
      <c r="AG31" s="566"/>
    </row>
    <row r="32" spans="1:37" ht="24.75" customHeight="1">
      <c r="A32" s="513">
        <v>45353</v>
      </c>
      <c r="B32" s="514"/>
      <c r="C32" s="514"/>
      <c r="D32" s="514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5"/>
      <c r="S32" s="516" t="s">
        <v>346</v>
      </c>
      <c r="T32" s="517"/>
      <c r="U32" s="517"/>
      <c r="V32" s="521" t="s">
        <v>564</v>
      </c>
      <c r="W32" s="522"/>
      <c r="X32" s="522"/>
      <c r="Y32" s="522"/>
      <c r="Z32" s="522"/>
      <c r="AA32" s="522"/>
      <c r="AB32" s="522"/>
      <c r="AC32" s="522"/>
      <c r="AD32" s="522"/>
      <c r="AE32" s="522"/>
      <c r="AF32" s="522"/>
      <c r="AG32" s="523"/>
    </row>
    <row r="33" spans="1:33" ht="27.9" customHeight="1">
      <c r="A33" s="526" t="s">
        <v>347</v>
      </c>
      <c r="B33" s="527"/>
      <c r="C33" s="527"/>
      <c r="D33" s="527"/>
      <c r="E33" s="527"/>
      <c r="F33" s="527"/>
      <c r="G33" s="527"/>
      <c r="H33" s="527"/>
      <c r="I33" s="527"/>
      <c r="J33" s="527"/>
      <c r="K33" s="527"/>
      <c r="L33" s="527"/>
      <c r="M33" s="528" t="str">
        <f>IF($M$9="","",$M$9)</f>
        <v>홍길동</v>
      </c>
      <c r="N33" s="528"/>
      <c r="O33" s="528"/>
      <c r="P33" s="528"/>
      <c r="Q33" s="289"/>
      <c r="S33" s="518"/>
      <c r="T33" s="517"/>
      <c r="U33" s="517"/>
      <c r="V33" s="522"/>
      <c r="W33" s="522"/>
      <c r="X33" s="522"/>
      <c r="Y33" s="522"/>
      <c r="Z33" s="522"/>
      <c r="AA33" s="522"/>
      <c r="AB33" s="522"/>
      <c r="AC33" s="522"/>
      <c r="AD33" s="522"/>
      <c r="AE33" s="522"/>
      <c r="AF33" s="522"/>
      <c r="AG33" s="523"/>
    </row>
    <row r="34" spans="1:33" ht="30" customHeight="1" thickBot="1">
      <c r="A34" s="163" t="s">
        <v>13</v>
      </c>
      <c r="B34" s="529" t="s">
        <v>538</v>
      </c>
      <c r="C34" s="530"/>
      <c r="D34" s="531"/>
      <c r="E34" s="532" t="s">
        <v>14</v>
      </c>
      <c r="F34" s="533"/>
      <c r="G34" s="534"/>
      <c r="H34" s="535"/>
      <c r="I34" s="535"/>
      <c r="J34" s="535"/>
      <c r="K34" s="535"/>
      <c r="L34" s="535"/>
      <c r="M34" s="535"/>
      <c r="N34" s="536"/>
      <c r="O34" s="16" t="s">
        <v>348</v>
      </c>
      <c r="P34" s="537" t="str">
        <f>IF($M$9="","",$M$9)</f>
        <v>홍길동</v>
      </c>
      <c r="Q34" s="538"/>
      <c r="S34" s="519"/>
      <c r="T34" s="520"/>
      <c r="U34" s="520"/>
      <c r="V34" s="524"/>
      <c r="W34" s="524"/>
      <c r="X34" s="524"/>
      <c r="Y34" s="524"/>
      <c r="Z34" s="524"/>
      <c r="AA34" s="524"/>
      <c r="AB34" s="524"/>
      <c r="AC34" s="524"/>
      <c r="AD34" s="524"/>
      <c r="AE34" s="524"/>
      <c r="AF34" s="524"/>
      <c r="AG34" s="525"/>
    </row>
  </sheetData>
  <protectedRanges>
    <protectedRange sqref="F5 N5 G19:G20 P6:P7 J9 L9 P9 F9:F11 I6 D14 E16 L16:L18 P16 E20:F20 B34:C34 H34 A32 W3:AG3 W4 AD4 AF5:AF6 Y5:Y6 W8:W9 Z8 AB8 AF8 I19 H20:Q20 F3:Q4 G6:G7 F22:Q24 Q11 V10:AG31" name="국제학술회의 참가경비"/>
  </protectedRanges>
  <mergeCells count="169">
    <mergeCell ref="V16:AG16"/>
    <mergeCell ref="V11:W11"/>
    <mergeCell ref="V12:W12"/>
    <mergeCell ref="AJ1:AK1"/>
    <mergeCell ref="AJ11:AJ12"/>
    <mergeCell ref="AJ9:AJ10"/>
    <mergeCell ref="AJ7:AJ8"/>
    <mergeCell ref="AJ5:AJ6"/>
    <mergeCell ref="AJ15:AJ16"/>
    <mergeCell ref="AF6:AG6"/>
    <mergeCell ref="X11:AG11"/>
    <mergeCell ref="X12:AG12"/>
    <mergeCell ref="V13:W13"/>
    <mergeCell ref="X13:AG13"/>
    <mergeCell ref="X14:AG14"/>
    <mergeCell ref="V14:W14"/>
    <mergeCell ref="V15:W15"/>
    <mergeCell ref="AJ17:AJ19"/>
    <mergeCell ref="AJ21:AJ22"/>
    <mergeCell ref="AI17:AI19"/>
    <mergeCell ref="AK17:AK19"/>
    <mergeCell ref="AI21:AI22"/>
    <mergeCell ref="AK21:AK22"/>
    <mergeCell ref="AI7:AI8"/>
    <mergeCell ref="AK7:AK8"/>
    <mergeCell ref="AI2:AK3"/>
    <mergeCell ref="AI9:AI10"/>
    <mergeCell ref="AK9:AK10"/>
    <mergeCell ref="AI11:AI12"/>
    <mergeCell ref="AK11:AK12"/>
    <mergeCell ref="AI15:AI16"/>
    <mergeCell ref="AK15:AK16"/>
    <mergeCell ref="AI5:AI6"/>
    <mergeCell ref="AK5:AK6"/>
    <mergeCell ref="AI28:AK29"/>
    <mergeCell ref="A32:Q32"/>
    <mergeCell ref="S32:U34"/>
    <mergeCell ref="V32:AG34"/>
    <mergeCell ref="A33:L33"/>
    <mergeCell ref="M33:P33"/>
    <mergeCell ref="B34:D34"/>
    <mergeCell ref="E34:F34"/>
    <mergeCell ref="G34:N34"/>
    <mergeCell ref="P34:Q34"/>
    <mergeCell ref="A27:A31"/>
    <mergeCell ref="B27:O27"/>
    <mergeCell ref="B28:O28"/>
    <mergeCell ref="B29:O29"/>
    <mergeCell ref="B30:O30"/>
    <mergeCell ref="B31:O31"/>
    <mergeCell ref="S28:U31"/>
    <mergeCell ref="V28:AG31"/>
    <mergeCell ref="V17:AG27"/>
    <mergeCell ref="F23:K23"/>
    <mergeCell ref="A15:B20"/>
    <mergeCell ref="AI23:AK24"/>
    <mergeCell ref="AI25:AK26"/>
    <mergeCell ref="C16:D19"/>
    <mergeCell ref="C6:E6"/>
    <mergeCell ref="F6:H6"/>
    <mergeCell ref="I6:L6"/>
    <mergeCell ref="N6:O6"/>
    <mergeCell ref="C13:E13"/>
    <mergeCell ref="F13:H13"/>
    <mergeCell ref="C15:D15"/>
    <mergeCell ref="E15:G15"/>
    <mergeCell ref="H15:N15"/>
    <mergeCell ref="G11:M11"/>
    <mergeCell ref="C9:E9"/>
    <mergeCell ref="F9:I9"/>
    <mergeCell ref="J9:L10"/>
    <mergeCell ref="M9:O10"/>
    <mergeCell ref="P9:Q10"/>
    <mergeCell ref="U9:V9"/>
    <mergeCell ref="N11:Q11"/>
    <mergeCell ref="C11:F11"/>
    <mergeCell ref="X15:AG15"/>
    <mergeCell ref="Z7:AB7"/>
    <mergeCell ref="AC7:AE7"/>
    <mergeCell ref="P7:Q7"/>
    <mergeCell ref="V10:AG10"/>
    <mergeCell ref="C12:E12"/>
    <mergeCell ref="F12:I12"/>
    <mergeCell ref="O12:Q12"/>
    <mergeCell ref="J12:N12"/>
    <mergeCell ref="Z8:AB9"/>
    <mergeCell ref="AC8:AE9"/>
    <mergeCell ref="F24:K24"/>
    <mergeCell ref="L24:O24"/>
    <mergeCell ref="P24:Q24"/>
    <mergeCell ref="A25:O26"/>
    <mergeCell ref="P25:Q25"/>
    <mergeCell ref="A21:B24"/>
    <mergeCell ref="A11:B11"/>
    <mergeCell ref="C23:E23"/>
    <mergeCell ref="A8:B10"/>
    <mergeCell ref="F22:K22"/>
    <mergeCell ref="L22:O22"/>
    <mergeCell ref="P15:Q15"/>
    <mergeCell ref="I13:Q13"/>
    <mergeCell ref="L23:O23"/>
    <mergeCell ref="P23:Q23"/>
    <mergeCell ref="H20:O20"/>
    <mergeCell ref="P20:Q20"/>
    <mergeCell ref="C21:E21"/>
    <mergeCell ref="F21:K21"/>
    <mergeCell ref="L21:O21"/>
    <mergeCell ref="P21:Q21"/>
    <mergeCell ref="C22:E22"/>
    <mergeCell ref="C20:D20"/>
    <mergeCell ref="P22:Q22"/>
    <mergeCell ref="P6:Q6"/>
    <mergeCell ref="C10:E10"/>
    <mergeCell ref="F10:I10"/>
    <mergeCell ref="S7:T9"/>
    <mergeCell ref="U7:Y7"/>
    <mergeCell ref="C7:E7"/>
    <mergeCell ref="W9:Y9"/>
    <mergeCell ref="AF7:AG7"/>
    <mergeCell ref="AF8:AG9"/>
    <mergeCell ref="F7:H7"/>
    <mergeCell ref="N7:O7"/>
    <mergeCell ref="I7:L7"/>
    <mergeCell ref="C8:I8"/>
    <mergeCell ref="J8:L8"/>
    <mergeCell ref="M8:O8"/>
    <mergeCell ref="P8:Q8"/>
    <mergeCell ref="U8:V8"/>
    <mergeCell ref="W8:Y8"/>
    <mergeCell ref="U6:V6"/>
    <mergeCell ref="W6:X6"/>
    <mergeCell ref="Y6:AC6"/>
    <mergeCell ref="S10:U27"/>
    <mergeCell ref="C14:Q14"/>
    <mergeCell ref="C24:E24"/>
    <mergeCell ref="B1:Q1"/>
    <mergeCell ref="T1:AG1"/>
    <mergeCell ref="B2:Q2"/>
    <mergeCell ref="T2:AG2"/>
    <mergeCell ref="A3:B7"/>
    <mergeCell ref="C3:E3"/>
    <mergeCell ref="F3:Q3"/>
    <mergeCell ref="S3:T6"/>
    <mergeCell ref="U3:V3"/>
    <mergeCell ref="W3:AG3"/>
    <mergeCell ref="C4:E4"/>
    <mergeCell ref="F4:Q4"/>
    <mergeCell ref="U4:V4"/>
    <mergeCell ref="W4:AB4"/>
    <mergeCell ref="AD4:AG4"/>
    <mergeCell ref="C5:E5"/>
    <mergeCell ref="Y5:AB5"/>
    <mergeCell ref="AD5:AE5"/>
    <mergeCell ref="AF5:AG5"/>
    <mergeCell ref="F5:L5"/>
    <mergeCell ref="N5:Q5"/>
    <mergeCell ref="U5:V5"/>
    <mergeCell ref="W5:X5"/>
    <mergeCell ref="AD6:AE6"/>
    <mergeCell ref="A12:B13"/>
    <mergeCell ref="E20:G20"/>
    <mergeCell ref="A14:B14"/>
    <mergeCell ref="E16:G19"/>
    <mergeCell ref="I16:J16"/>
    <mergeCell ref="N16:N19"/>
    <mergeCell ref="P16:Q19"/>
    <mergeCell ref="I17:J17"/>
    <mergeCell ref="I18:J18"/>
    <mergeCell ref="I19:L19"/>
  </mergeCells>
  <phoneticPr fontId="1" type="noConversion"/>
  <dataValidations xWindow="1677" yWindow="913" count="5">
    <dataValidation type="list" allowBlank="1" showInputMessage="1" showErrorMessage="1" sqref="J9:L10 Z8:AB9">
      <formula1>"교수, 기금교수, HK교수, 부교수, 기금부교수, HK부교수, 조교수, 기금조교수, HK조교수"</formula1>
    </dataValidation>
    <dataValidation allowBlank="1" showInputMessage="1" showErrorMessage="1" prompt="입력방법 yy-m-dd" sqref="W4:AB4 AD4:AG4 AF5:AG5 Y5:AB5 G6:G7 P6:Q7 I6:L6"/>
    <dataValidation allowBlank="1" showInputMessage="1" showErrorMessage="1" prompt="제공받은 식대 횟수 입력" sqref="I19:L19"/>
    <dataValidation allowBlank="1" showInputMessage="1" showErrorMessage="1" prompt="신청서 제출일 USD &quot;고시환율&quot; 기준(2019.10.31 관련규정 개정)" sqref="O15"/>
    <dataValidation allowBlank="1" showInputMessage="1" showErrorMessage="1" promptTitle="입력방법" prompt="yy-m-dd" sqref="F5:L5 N5:Q5"/>
  </dataValidations>
  <printOptions horizontalCentered="1"/>
  <pageMargins left="0.11811023622047245" right="0.11811023622047245" top="0.59055118110236227" bottom="0.19685039370078741" header="0.11811023622047245" footer="0.11811023622047245"/>
  <pageSetup paperSize="9" scale="83" fitToHeight="0" orientation="portrait" errors="blank" r:id="rId1"/>
  <headerFooter>
    <oddHeader>&amp;L&amp;G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5" name="Check Box 1">
              <controlPr defaultSize="0" autoFill="0" autoLine="0" autoPict="0">
                <anchor moveWithCells="1">
                  <from>
                    <xdr:col>15</xdr:col>
                    <xdr:colOff>190500</xdr:colOff>
                    <xdr:row>26</xdr:row>
                    <xdr:rowOff>22860</xdr:rowOff>
                  </from>
                  <to>
                    <xdr:col>15</xdr:col>
                    <xdr:colOff>419100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6" name="Check Box 2">
              <controlPr defaultSize="0" autoFill="0" autoLine="0" autoPict="0">
                <anchor>
                  <from>
                    <xdr:col>4</xdr:col>
                    <xdr:colOff>457200</xdr:colOff>
                    <xdr:row>11</xdr:row>
                    <xdr:rowOff>60960</xdr:rowOff>
                  </from>
                  <to>
                    <xdr:col>4</xdr:col>
                    <xdr:colOff>670560</xdr:colOff>
                    <xdr:row>11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7" name="Check Box 3">
              <controlPr defaultSize="0" autoFill="0" autoLine="0" autoPict="0">
                <anchor>
                  <from>
                    <xdr:col>7</xdr:col>
                    <xdr:colOff>525780</xdr:colOff>
                    <xdr:row>11</xdr:row>
                    <xdr:rowOff>60960</xdr:rowOff>
                  </from>
                  <to>
                    <xdr:col>8</xdr:col>
                    <xdr:colOff>106680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8" name="Check Box 4">
              <controlPr defaultSize="0" autoFill="0" autoLine="0" autoPict="0">
                <anchor>
                  <from>
                    <xdr:col>16</xdr:col>
                    <xdr:colOff>259080</xdr:colOff>
                    <xdr:row>10</xdr:row>
                    <xdr:rowOff>342900</xdr:rowOff>
                  </from>
                  <to>
                    <xdr:col>16</xdr:col>
                    <xdr:colOff>464820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9" name="Check Box 5">
              <controlPr defaultSize="0" autoFill="0" autoLine="0" autoPict="0">
                <anchor>
                  <from>
                    <xdr:col>7</xdr:col>
                    <xdr:colOff>350520</xdr:colOff>
                    <xdr:row>12</xdr:row>
                    <xdr:rowOff>60960</xdr:rowOff>
                  </from>
                  <to>
                    <xdr:col>7</xdr:col>
                    <xdr:colOff>563880</xdr:colOff>
                    <xdr:row>12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3" r:id="rId10" name="Check Box 7">
              <controlPr defaultSize="0" autoFill="0" autoLine="0" autoPict="0">
                <anchor>
                  <from>
                    <xdr:col>16</xdr:col>
                    <xdr:colOff>236220</xdr:colOff>
                    <xdr:row>11</xdr:row>
                    <xdr:rowOff>487680</xdr:rowOff>
                  </from>
                  <to>
                    <xdr:col>16</xdr:col>
                    <xdr:colOff>449580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4" r:id="rId11" name="Check Box 8">
              <controlPr defaultSize="0" autoFill="0" autoLine="0" autoPict="0">
                <anchor moveWithCells="1">
                  <from>
                    <xdr:col>16</xdr:col>
                    <xdr:colOff>198120</xdr:colOff>
                    <xdr:row>26</xdr:row>
                    <xdr:rowOff>22860</xdr:rowOff>
                  </from>
                  <to>
                    <xdr:col>16</xdr:col>
                    <xdr:colOff>419100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5" r:id="rId12" name="Check Box 9">
              <controlPr defaultSize="0" autoFill="0" autoLine="0" autoPict="0">
                <anchor moveWithCells="1">
                  <from>
                    <xdr:col>16</xdr:col>
                    <xdr:colOff>198120</xdr:colOff>
                    <xdr:row>27</xdr:row>
                    <xdr:rowOff>7620</xdr:rowOff>
                  </from>
                  <to>
                    <xdr:col>16</xdr:col>
                    <xdr:colOff>419100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6" r:id="rId13" name="Check Box 10">
              <controlPr defaultSize="0" autoFill="0" autoLine="0" autoPict="0">
                <anchor moveWithCells="1">
                  <from>
                    <xdr:col>15</xdr:col>
                    <xdr:colOff>190500</xdr:colOff>
                    <xdr:row>27</xdr:row>
                    <xdr:rowOff>7620</xdr:rowOff>
                  </from>
                  <to>
                    <xdr:col>15</xdr:col>
                    <xdr:colOff>419100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7" r:id="rId14" name="Check Box 11">
              <controlPr defaultSize="0" autoFill="0" autoLine="0" autoPict="0">
                <anchor moveWithCells="1">
                  <from>
                    <xdr:col>16</xdr:col>
                    <xdr:colOff>198120</xdr:colOff>
                    <xdr:row>28</xdr:row>
                    <xdr:rowOff>137160</xdr:rowOff>
                  </from>
                  <to>
                    <xdr:col>16</xdr:col>
                    <xdr:colOff>419100</xdr:colOff>
                    <xdr:row>28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8" r:id="rId15" name="Check Box 12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137160</xdr:rowOff>
                  </from>
                  <to>
                    <xdr:col>15</xdr:col>
                    <xdr:colOff>419100</xdr:colOff>
                    <xdr:row>28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9" r:id="rId16" name="Check Box 13">
              <controlPr defaultSize="0" autoFill="0" autoLine="0" autoPict="0">
                <anchor moveWithCells="1">
                  <from>
                    <xdr:col>16</xdr:col>
                    <xdr:colOff>198120</xdr:colOff>
                    <xdr:row>29</xdr:row>
                    <xdr:rowOff>22860</xdr:rowOff>
                  </from>
                  <to>
                    <xdr:col>16</xdr:col>
                    <xdr:colOff>419100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0" r:id="rId17" name="Check Box 14">
              <controlPr defaultSize="0" autoFill="0" autoLine="0" autoPict="0">
                <anchor moveWithCells="1">
                  <from>
                    <xdr:col>15</xdr:col>
                    <xdr:colOff>190500</xdr:colOff>
                    <xdr:row>29</xdr:row>
                    <xdr:rowOff>22860</xdr:rowOff>
                  </from>
                  <to>
                    <xdr:col>15</xdr:col>
                    <xdr:colOff>419100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1" r:id="rId18" name="Check Box 15">
              <controlPr defaultSize="0" autoFill="0" autoLine="0" autoPict="0">
                <anchor moveWithCells="1">
                  <from>
                    <xdr:col>16</xdr:col>
                    <xdr:colOff>198120</xdr:colOff>
                    <xdr:row>30</xdr:row>
                    <xdr:rowOff>38100</xdr:rowOff>
                  </from>
                  <to>
                    <xdr:col>16</xdr:col>
                    <xdr:colOff>419100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2" r:id="rId19" name="Check Box 16">
              <controlPr defaultSize="0" autoFill="0" autoLine="0" autoPict="0">
                <anchor moveWithCells="1">
                  <from>
                    <xdr:col>15</xdr:col>
                    <xdr:colOff>190500</xdr:colOff>
                    <xdr:row>30</xdr:row>
                    <xdr:rowOff>38100</xdr:rowOff>
                  </from>
                  <to>
                    <xdr:col>15</xdr:col>
                    <xdr:colOff>419100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5" r:id="rId20" name="Check Box 19">
              <controlPr defaultSize="0" autoFill="0" autoLine="0" autoPict="0">
                <anchor>
                  <from>
                    <xdr:col>13</xdr:col>
                    <xdr:colOff>60960</xdr:colOff>
                    <xdr:row>10</xdr:row>
                    <xdr:rowOff>335280</xdr:rowOff>
                  </from>
                  <to>
                    <xdr:col>13</xdr:col>
                    <xdr:colOff>236220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6" r:id="rId21" name="Check Box 20">
              <controlPr defaultSize="0" autoFill="0" autoLine="0" autoPict="0">
                <anchor>
                  <from>
                    <xdr:col>4</xdr:col>
                    <xdr:colOff>502920</xdr:colOff>
                    <xdr:row>12</xdr:row>
                    <xdr:rowOff>60960</xdr:rowOff>
                  </from>
                  <to>
                    <xdr:col>4</xdr:col>
                    <xdr:colOff>716280</xdr:colOff>
                    <xdr:row>12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I32"/>
  <sheetViews>
    <sheetView showGridLines="0" zoomScale="60" zoomScaleNormal="60" workbookViewId="0">
      <selection activeCell="B1" sqref="B1:J1"/>
    </sheetView>
  </sheetViews>
  <sheetFormatPr defaultColWidth="9" defaultRowHeight="17.399999999999999"/>
  <cols>
    <col min="1" max="1" width="14.09765625" style="1" customWidth="1"/>
    <col min="2" max="2" width="10.5" style="1" customWidth="1"/>
    <col min="3" max="6" width="9.8984375" style="1" customWidth="1"/>
    <col min="7" max="7" width="11" style="1" customWidth="1"/>
    <col min="8" max="8" width="13.3984375" style="1" customWidth="1"/>
    <col min="9" max="10" width="8.19921875" style="2" customWidth="1"/>
    <col min="11" max="11" width="1.59765625" customWidth="1"/>
    <col min="12" max="14" width="9" style="2"/>
    <col min="15" max="15" width="3.19921875" style="2" customWidth="1"/>
    <col min="16" max="16" width="11.3984375" style="253" customWidth="1"/>
    <col min="17" max="17" width="9" style="2" customWidth="1"/>
    <col min="18" max="19" width="9" style="2"/>
    <col min="20" max="20" width="19.09765625" style="2" customWidth="1"/>
    <col min="21" max="23" width="9" style="2"/>
    <col min="24" max="24" width="55.09765625" style="2" customWidth="1"/>
    <col min="25" max="25" width="6.3984375" style="2" customWidth="1"/>
    <col min="26" max="26" width="11.8984375" style="2" bestFit="1" customWidth="1"/>
    <col min="27" max="27" width="8.69921875" style="2" bestFit="1" customWidth="1"/>
    <col min="28" max="28" width="12.59765625" style="2" customWidth="1"/>
    <col min="29" max="29" width="9" style="2"/>
    <col min="30" max="30" width="13.69921875" style="2" customWidth="1"/>
    <col min="31" max="31" width="18.69921875" style="2" customWidth="1"/>
    <col min="32" max="32" width="14.8984375" style="2" customWidth="1"/>
    <col min="33" max="34" width="9" style="2"/>
    <col min="35" max="35" width="13.19921875" style="2" customWidth="1"/>
    <col min="36" max="16384" width="9" style="2"/>
  </cols>
  <sheetData>
    <row r="1" spans="1:35" s="302" customFormat="1" ht="30" customHeight="1">
      <c r="A1" s="304" t="s">
        <v>353</v>
      </c>
      <c r="B1" s="367" t="s">
        <v>24</v>
      </c>
      <c r="C1" s="367"/>
      <c r="D1" s="367"/>
      <c r="E1" s="367"/>
      <c r="F1" s="367"/>
      <c r="G1" s="367"/>
      <c r="H1" s="367"/>
      <c r="I1" s="367"/>
      <c r="J1" s="367"/>
      <c r="L1" s="303"/>
      <c r="M1" s="303"/>
      <c r="N1" s="303"/>
      <c r="O1" s="303"/>
      <c r="P1" s="304" t="s">
        <v>482</v>
      </c>
      <c r="Q1" s="367" t="s">
        <v>576</v>
      </c>
      <c r="R1" s="367"/>
      <c r="S1" s="367"/>
      <c r="T1" s="367"/>
      <c r="U1" s="367"/>
      <c r="V1" s="367"/>
      <c r="W1" s="367"/>
      <c r="X1" s="367"/>
      <c r="Z1" s="304" t="s">
        <v>484</v>
      </c>
      <c r="AA1" s="367" t="s">
        <v>504</v>
      </c>
      <c r="AB1" s="367"/>
      <c r="AC1" s="367"/>
      <c r="AD1" s="367"/>
      <c r="AE1" s="367"/>
      <c r="AF1" s="367"/>
      <c r="AG1" s="367"/>
      <c r="AH1" s="367"/>
      <c r="AI1" s="367"/>
    </row>
    <row r="2" spans="1:35" s="302" customFormat="1" ht="20.25" customHeight="1" thickBot="1">
      <c r="A2" s="301" t="s">
        <v>352</v>
      </c>
      <c r="B2" s="369" t="s">
        <v>25</v>
      </c>
      <c r="C2" s="369"/>
      <c r="D2" s="369"/>
      <c r="E2" s="369"/>
      <c r="F2" s="369"/>
      <c r="G2" s="369"/>
      <c r="H2" s="369"/>
      <c r="I2" s="369"/>
      <c r="J2" s="369"/>
      <c r="P2" s="308" t="s">
        <v>547</v>
      </c>
      <c r="Z2" s="308" t="s">
        <v>547</v>
      </c>
    </row>
    <row r="3" spans="1:35" ht="27" customHeight="1">
      <c r="A3" s="701" t="s">
        <v>349</v>
      </c>
      <c r="B3" s="702"/>
      <c r="C3" s="696" t="s">
        <v>5</v>
      </c>
      <c r="D3" s="697"/>
      <c r="E3" s="697"/>
      <c r="F3" s="697"/>
      <c r="G3" s="140" t="s">
        <v>6</v>
      </c>
      <c r="H3" s="195" t="s">
        <v>7</v>
      </c>
      <c r="I3" s="697" t="s">
        <v>8</v>
      </c>
      <c r="J3" s="698"/>
      <c r="P3" s="311" t="s">
        <v>485</v>
      </c>
      <c r="Q3" s="691" t="s">
        <v>486</v>
      </c>
      <c r="R3" s="691"/>
      <c r="S3" s="691"/>
      <c r="T3" s="691"/>
      <c r="U3" s="312" t="s">
        <v>487</v>
      </c>
      <c r="V3" s="691" t="s">
        <v>555</v>
      </c>
      <c r="W3" s="691"/>
      <c r="X3" s="693"/>
      <c r="Z3" s="717" t="s">
        <v>512</v>
      </c>
      <c r="AA3" s="691" t="s">
        <v>505</v>
      </c>
      <c r="AB3" s="691"/>
      <c r="AC3" s="691"/>
      <c r="AD3" s="691" t="s">
        <v>15</v>
      </c>
      <c r="AE3" s="691" t="s">
        <v>509</v>
      </c>
      <c r="AF3" s="691" t="s">
        <v>510</v>
      </c>
      <c r="AG3" s="691" t="s">
        <v>511</v>
      </c>
      <c r="AH3" s="691" t="s">
        <v>414</v>
      </c>
      <c r="AI3" s="693" t="s">
        <v>516</v>
      </c>
    </row>
    <row r="4" spans="1:35" ht="30" customHeight="1" thickBot="1">
      <c r="A4" s="607"/>
      <c r="B4" s="608"/>
      <c r="C4" s="706" t="s">
        <v>4</v>
      </c>
      <c r="D4" s="634"/>
      <c r="E4" s="707"/>
      <c r="F4" s="708"/>
      <c r="G4" s="415" t="s">
        <v>18</v>
      </c>
      <c r="H4" s="415" t="s">
        <v>403</v>
      </c>
      <c r="I4" s="415">
        <v>5199</v>
      </c>
      <c r="J4" s="416"/>
      <c r="P4" s="518">
        <v>1</v>
      </c>
      <c r="Q4" s="715" t="s">
        <v>489</v>
      </c>
      <c r="R4" s="715"/>
      <c r="S4" s="715"/>
      <c r="T4" s="715"/>
      <c r="U4" s="714"/>
      <c r="V4" s="671" t="s">
        <v>568</v>
      </c>
      <c r="W4" s="672"/>
      <c r="X4" s="673"/>
      <c r="Z4" s="718"/>
      <c r="AA4" s="272" t="s">
        <v>506</v>
      </c>
      <c r="AB4" s="272" t="s">
        <v>507</v>
      </c>
      <c r="AC4" s="272" t="s">
        <v>508</v>
      </c>
      <c r="AD4" s="692"/>
      <c r="AE4" s="692"/>
      <c r="AF4" s="692"/>
      <c r="AG4" s="692"/>
      <c r="AH4" s="692"/>
      <c r="AI4" s="694"/>
    </row>
    <row r="5" spans="1:35" ht="30" customHeight="1" thickTop="1">
      <c r="A5" s="609"/>
      <c r="B5" s="610"/>
      <c r="C5" s="709" t="s">
        <v>38</v>
      </c>
      <c r="D5" s="710"/>
      <c r="E5" s="699"/>
      <c r="F5" s="700"/>
      <c r="G5" s="417"/>
      <c r="H5" s="417"/>
      <c r="I5" s="417"/>
      <c r="J5" s="418"/>
      <c r="P5" s="518"/>
      <c r="Q5" s="715"/>
      <c r="R5" s="715"/>
      <c r="S5" s="715"/>
      <c r="T5" s="715"/>
      <c r="U5" s="714"/>
      <c r="V5" s="674"/>
      <c r="W5" s="675"/>
      <c r="X5" s="676"/>
      <c r="Z5" s="262">
        <v>1</v>
      </c>
      <c r="AA5" s="265"/>
      <c r="AB5" s="265"/>
      <c r="AC5" s="265" t="s">
        <v>355</v>
      </c>
      <c r="AD5" s="265" t="s">
        <v>513</v>
      </c>
      <c r="AE5" s="266">
        <v>45611</v>
      </c>
      <c r="AF5" s="265" t="s">
        <v>483</v>
      </c>
      <c r="AG5" s="265" t="s">
        <v>514</v>
      </c>
      <c r="AH5" s="265" t="s">
        <v>515</v>
      </c>
      <c r="AI5" s="267">
        <v>3220</v>
      </c>
    </row>
    <row r="6" spans="1:35" ht="60" customHeight="1">
      <c r="A6" s="599" t="s">
        <v>409</v>
      </c>
      <c r="B6" s="600"/>
      <c r="C6" s="614" t="s">
        <v>483</v>
      </c>
      <c r="D6" s="615"/>
      <c r="E6" s="615"/>
      <c r="F6" s="615"/>
      <c r="G6" s="616"/>
      <c r="H6" s="199" t="s">
        <v>414</v>
      </c>
      <c r="I6" s="711" t="s">
        <v>515</v>
      </c>
      <c r="J6" s="712"/>
      <c r="P6" s="518">
        <v>2</v>
      </c>
      <c r="Q6" s="677" t="s">
        <v>488</v>
      </c>
      <c r="R6" s="677"/>
      <c r="S6" s="677"/>
      <c r="T6" s="677"/>
      <c r="U6" s="714"/>
      <c r="V6" s="671" t="s">
        <v>551</v>
      </c>
      <c r="W6" s="672"/>
      <c r="X6" s="673"/>
      <c r="Z6" s="259">
        <v>2</v>
      </c>
      <c r="AA6" s="258"/>
      <c r="AB6" s="258"/>
      <c r="AC6" s="258"/>
      <c r="AD6" s="258"/>
      <c r="AE6" s="258"/>
      <c r="AF6" s="258"/>
      <c r="AG6" s="258"/>
      <c r="AH6" s="258"/>
      <c r="AI6" s="263"/>
    </row>
    <row r="7" spans="1:35" s="3" customFormat="1" ht="27.75" customHeight="1" thickBot="1">
      <c r="A7" s="605" t="s">
        <v>406</v>
      </c>
      <c r="B7" s="606"/>
      <c r="C7" s="623" t="s">
        <v>350</v>
      </c>
      <c r="D7" s="603" t="s">
        <v>26</v>
      </c>
      <c r="E7" s="603" t="s">
        <v>27</v>
      </c>
      <c r="F7" s="601" t="s">
        <v>354</v>
      </c>
      <c r="G7" s="617" t="s">
        <v>401</v>
      </c>
      <c r="H7" s="618"/>
      <c r="I7" s="428" t="s">
        <v>404</v>
      </c>
      <c r="J7" s="713"/>
      <c r="P7" s="518"/>
      <c r="Q7" s="677"/>
      <c r="R7" s="677"/>
      <c r="S7" s="677"/>
      <c r="T7" s="677"/>
      <c r="U7" s="714"/>
      <c r="V7" s="674"/>
      <c r="W7" s="675"/>
      <c r="X7" s="676"/>
      <c r="Z7" s="260">
        <v>3</v>
      </c>
      <c r="AA7" s="261"/>
      <c r="AB7" s="261"/>
      <c r="AC7" s="261"/>
      <c r="AD7" s="261"/>
      <c r="AE7" s="261"/>
      <c r="AF7" s="261"/>
      <c r="AG7" s="261"/>
      <c r="AH7" s="261"/>
      <c r="AI7" s="264"/>
    </row>
    <row r="8" spans="1:35" ht="44.25" customHeight="1">
      <c r="A8" s="607"/>
      <c r="B8" s="608"/>
      <c r="C8" s="624"/>
      <c r="D8" s="604"/>
      <c r="E8" s="604"/>
      <c r="F8" s="602"/>
      <c r="G8" s="619"/>
      <c r="H8" s="620"/>
      <c r="I8" s="17" t="s">
        <v>28</v>
      </c>
      <c r="J8" s="18" t="s">
        <v>29</v>
      </c>
      <c r="P8" s="309">
        <v>3</v>
      </c>
      <c r="Q8" s="677" t="s">
        <v>490</v>
      </c>
      <c r="R8" s="677"/>
      <c r="S8" s="677"/>
      <c r="T8" s="677"/>
      <c r="U8" s="257"/>
      <c r="V8" s="703" t="s">
        <v>491</v>
      </c>
      <c r="W8" s="704"/>
      <c r="X8" s="705"/>
      <c r="Z8" s="2" t="s">
        <v>552</v>
      </c>
    </row>
    <row r="9" spans="1:35" ht="39.9" customHeight="1">
      <c r="A9" s="609"/>
      <c r="B9" s="610"/>
      <c r="C9" s="34"/>
      <c r="D9" s="31"/>
      <c r="E9" s="31"/>
      <c r="F9" s="19"/>
      <c r="G9" s="621"/>
      <c r="H9" s="622"/>
      <c r="I9" s="30"/>
      <c r="J9" s="32"/>
      <c r="P9" s="309">
        <v>4</v>
      </c>
      <c r="Q9" s="677" t="s">
        <v>493</v>
      </c>
      <c r="R9" s="677"/>
      <c r="S9" s="677"/>
      <c r="T9" s="677"/>
      <c r="U9" s="256"/>
      <c r="V9" s="703" t="s">
        <v>492</v>
      </c>
      <c r="W9" s="704"/>
      <c r="X9" s="705"/>
      <c r="Z9" s="669">
        <v>45397</v>
      </c>
      <c r="AA9" s="695"/>
      <c r="AB9" s="695"/>
      <c r="AC9" s="695"/>
      <c r="AD9" s="695"/>
      <c r="AE9" s="695"/>
      <c r="AF9" s="695"/>
      <c r="AG9" s="695"/>
      <c r="AH9" s="695"/>
      <c r="AI9" s="695"/>
    </row>
    <row r="10" spans="1:35" ht="48" customHeight="1">
      <c r="A10" s="599" t="s">
        <v>410</v>
      </c>
      <c r="B10" s="658"/>
      <c r="C10" s="643"/>
      <c r="D10" s="643"/>
      <c r="E10" s="643"/>
      <c r="F10" s="643"/>
      <c r="G10" s="643"/>
      <c r="H10" s="643"/>
      <c r="I10" s="643"/>
      <c r="J10" s="644"/>
      <c r="P10" s="309">
        <v>5</v>
      </c>
      <c r="Q10" s="677" t="s">
        <v>494</v>
      </c>
      <c r="R10" s="677"/>
      <c r="S10" s="677"/>
      <c r="T10" s="677"/>
      <c r="U10" s="255"/>
      <c r="V10" s="703" t="s">
        <v>495</v>
      </c>
      <c r="W10" s="704"/>
      <c r="X10" s="705"/>
      <c r="Z10" s="670" t="s">
        <v>517</v>
      </c>
      <c r="AA10" s="670"/>
      <c r="AB10" s="670"/>
      <c r="AC10" s="670"/>
      <c r="AD10" s="670"/>
      <c r="AE10" s="670"/>
      <c r="AF10" s="670"/>
      <c r="AG10" s="670"/>
      <c r="AH10" s="670"/>
      <c r="AI10" s="670"/>
    </row>
    <row r="11" spans="1:35" ht="27.9" customHeight="1">
      <c r="A11" s="605" t="s">
        <v>32</v>
      </c>
      <c r="B11" s="645"/>
      <c r="C11" s="645"/>
      <c r="D11" s="645"/>
      <c r="E11" s="645"/>
      <c r="F11" s="645"/>
      <c r="G11" s="645"/>
      <c r="H11" s="645"/>
      <c r="I11" s="645"/>
      <c r="J11" s="646"/>
      <c r="P11" s="518">
        <v>6</v>
      </c>
      <c r="Q11" s="677" t="s">
        <v>497</v>
      </c>
      <c r="R11" s="677"/>
      <c r="S11" s="677"/>
      <c r="T11" s="677"/>
      <c r="U11" s="517"/>
      <c r="V11" s="671" t="s">
        <v>496</v>
      </c>
      <c r="W11" s="672"/>
      <c r="X11" s="673"/>
      <c r="Z11" s="695" t="s">
        <v>518</v>
      </c>
      <c r="AA11" s="695"/>
      <c r="AB11" s="695"/>
      <c r="AC11" s="695"/>
      <c r="AD11" s="695"/>
      <c r="AE11" s="695"/>
      <c r="AF11" s="695"/>
      <c r="AG11" s="695"/>
      <c r="AH11" s="695"/>
      <c r="AI11" s="695"/>
    </row>
    <row r="12" spans="1:35" ht="27.75" customHeight="1">
      <c r="A12" s="631" t="s">
        <v>30</v>
      </c>
      <c r="B12" s="632"/>
      <c r="C12" s="632" t="s">
        <v>31</v>
      </c>
      <c r="D12" s="632"/>
      <c r="E12" s="632"/>
      <c r="F12" s="632" t="s">
        <v>33</v>
      </c>
      <c r="G12" s="632"/>
      <c r="H12" s="632"/>
      <c r="I12" s="659" t="s">
        <v>405</v>
      </c>
      <c r="J12" s="660"/>
      <c r="P12" s="518"/>
      <c r="Q12" s="677"/>
      <c r="R12" s="677"/>
      <c r="S12" s="677"/>
      <c r="T12" s="677"/>
      <c r="U12" s="517"/>
      <c r="V12" s="674"/>
      <c r="W12" s="675"/>
      <c r="X12" s="676"/>
      <c r="Z12" s="695"/>
      <c r="AA12" s="695"/>
      <c r="AB12" s="695"/>
      <c r="AC12" s="695"/>
      <c r="AD12" s="695"/>
      <c r="AE12" s="695"/>
      <c r="AF12" s="695"/>
      <c r="AG12" s="695"/>
      <c r="AH12" s="695"/>
      <c r="AI12" s="695"/>
    </row>
    <row r="13" spans="1:35" ht="39.9" customHeight="1">
      <c r="A13" s="633" t="s">
        <v>386</v>
      </c>
      <c r="B13" s="636"/>
      <c r="C13" s="628">
        <v>1200</v>
      </c>
      <c r="D13" s="629"/>
      <c r="E13" s="630"/>
      <c r="F13" s="625">
        <f>C13*$I$13</f>
        <v>1440000</v>
      </c>
      <c r="G13" s="626"/>
      <c r="H13" s="627"/>
      <c r="I13" s="681">
        <v>1200</v>
      </c>
      <c r="J13" s="682"/>
      <c r="P13" s="309">
        <v>7</v>
      </c>
      <c r="Q13" s="677" t="s">
        <v>498</v>
      </c>
      <c r="R13" s="677"/>
      <c r="S13" s="677"/>
      <c r="T13" s="677"/>
      <c r="U13" s="254"/>
      <c r="V13" s="678" t="s">
        <v>499</v>
      </c>
      <c r="W13" s="679"/>
      <c r="X13" s="680"/>
    </row>
    <row r="14" spans="1:35" ht="58.5" customHeight="1">
      <c r="A14" s="633" t="s">
        <v>411</v>
      </c>
      <c r="B14" s="634"/>
      <c r="C14" s="635"/>
      <c r="D14" s="635"/>
      <c r="E14" s="635"/>
      <c r="F14" s="625">
        <f t="shared" ref="F14:F20" si="0">C14*$I$13</f>
        <v>0</v>
      </c>
      <c r="G14" s="626"/>
      <c r="H14" s="627"/>
      <c r="I14" s="683"/>
      <c r="J14" s="684"/>
      <c r="P14" s="309">
        <v>8</v>
      </c>
      <c r="Q14" s="677" t="s">
        <v>500</v>
      </c>
      <c r="R14" s="677"/>
      <c r="S14" s="677"/>
      <c r="T14" s="677"/>
      <c r="U14" s="254"/>
      <c r="V14" s="678" t="s">
        <v>501</v>
      </c>
      <c r="W14" s="679"/>
      <c r="X14" s="680"/>
    </row>
    <row r="15" spans="1:35" ht="61.5" customHeight="1" thickBot="1">
      <c r="A15" s="637" t="s">
        <v>399</v>
      </c>
      <c r="B15" s="638"/>
      <c r="C15" s="611"/>
      <c r="D15" s="612"/>
      <c r="E15" s="613"/>
      <c r="F15" s="625">
        <f t="shared" si="0"/>
        <v>0</v>
      </c>
      <c r="G15" s="626"/>
      <c r="H15" s="627"/>
      <c r="I15" s="683"/>
      <c r="J15" s="684"/>
      <c r="P15" s="310">
        <v>9</v>
      </c>
      <c r="Q15" s="687" t="s">
        <v>553</v>
      </c>
      <c r="R15" s="687"/>
      <c r="S15" s="687"/>
      <c r="T15" s="687"/>
      <c r="U15" s="291"/>
      <c r="V15" s="688" t="s">
        <v>554</v>
      </c>
      <c r="W15" s="689"/>
      <c r="X15" s="690"/>
    </row>
    <row r="16" spans="1:35" ht="39.9" customHeight="1">
      <c r="A16" s="637" t="s">
        <v>550</v>
      </c>
      <c r="B16" s="638"/>
      <c r="C16" s="611"/>
      <c r="D16" s="612"/>
      <c r="E16" s="613"/>
      <c r="F16" s="625">
        <f t="shared" si="0"/>
        <v>0</v>
      </c>
      <c r="G16" s="626"/>
      <c r="H16" s="627"/>
      <c r="I16" s="683"/>
      <c r="J16" s="684"/>
      <c r="P16" s="716" t="s">
        <v>534</v>
      </c>
      <c r="Q16" s="716"/>
      <c r="R16" s="716"/>
      <c r="S16" s="716"/>
      <c r="T16" s="716"/>
      <c r="U16" s="716"/>
      <c r="V16" s="716"/>
      <c r="W16" s="716"/>
      <c r="X16" s="716"/>
    </row>
    <row r="17" spans="1:24" ht="39.9" customHeight="1">
      <c r="A17" s="637" t="s">
        <v>407</v>
      </c>
      <c r="B17" s="638"/>
      <c r="C17" s="611"/>
      <c r="D17" s="612"/>
      <c r="E17" s="613"/>
      <c r="F17" s="625">
        <f t="shared" si="0"/>
        <v>0</v>
      </c>
      <c r="G17" s="626"/>
      <c r="H17" s="627"/>
      <c r="I17" s="683"/>
      <c r="J17" s="684"/>
      <c r="P17" s="669">
        <v>45397</v>
      </c>
      <c r="Q17" s="669"/>
      <c r="R17" s="669"/>
      <c r="S17" s="669"/>
      <c r="T17" s="669"/>
      <c r="U17" s="669"/>
      <c r="V17" s="669"/>
      <c r="W17" s="669"/>
      <c r="X17" s="669"/>
    </row>
    <row r="18" spans="1:24" ht="39.9" customHeight="1">
      <c r="A18" s="637" t="s">
        <v>408</v>
      </c>
      <c r="B18" s="638"/>
      <c r="C18" s="611"/>
      <c r="D18" s="612"/>
      <c r="E18" s="613"/>
      <c r="F18" s="625">
        <f t="shared" si="0"/>
        <v>0</v>
      </c>
      <c r="G18" s="626"/>
      <c r="H18" s="627"/>
      <c r="I18" s="683"/>
      <c r="J18" s="684"/>
      <c r="P18" s="670" t="s">
        <v>502</v>
      </c>
      <c r="Q18" s="670"/>
      <c r="R18" s="670"/>
      <c r="S18" s="670"/>
      <c r="T18" s="670"/>
      <c r="U18" s="670"/>
      <c r="V18" s="670"/>
      <c r="W18" s="670"/>
      <c r="X18" s="670"/>
    </row>
    <row r="19" spans="1:24" ht="39.9" customHeight="1">
      <c r="A19" s="637" t="s">
        <v>412</v>
      </c>
      <c r="B19" s="638"/>
      <c r="C19" s="611"/>
      <c r="D19" s="612"/>
      <c r="E19" s="613"/>
      <c r="F19" s="625">
        <f t="shared" si="0"/>
        <v>0</v>
      </c>
      <c r="G19" s="626"/>
      <c r="H19" s="627"/>
      <c r="I19" s="683"/>
      <c r="J19" s="684"/>
      <c r="P19" s="670" t="s">
        <v>527</v>
      </c>
      <c r="Q19" s="670"/>
      <c r="R19" s="670"/>
      <c r="S19" s="670"/>
      <c r="T19" s="670"/>
      <c r="U19" s="670"/>
      <c r="V19" s="670"/>
      <c r="W19" s="670"/>
      <c r="X19" s="670"/>
    </row>
    <row r="20" spans="1:24" ht="39.9" customHeight="1">
      <c r="A20" s="633" t="s">
        <v>387</v>
      </c>
      <c r="B20" s="634"/>
      <c r="C20" s="635"/>
      <c r="D20" s="635"/>
      <c r="E20" s="635"/>
      <c r="F20" s="625">
        <f t="shared" si="0"/>
        <v>0</v>
      </c>
      <c r="G20" s="626"/>
      <c r="H20" s="627"/>
      <c r="I20" s="683"/>
      <c r="J20" s="684"/>
    </row>
    <row r="21" spans="1:24" ht="39.9" customHeight="1">
      <c r="A21" s="633" t="s">
        <v>388</v>
      </c>
      <c r="B21" s="634"/>
      <c r="C21" s="661">
        <f>SUM(C13:E20)</f>
        <v>1200</v>
      </c>
      <c r="D21" s="661"/>
      <c r="E21" s="661"/>
      <c r="F21" s="668">
        <f>SUM(F13:H20)</f>
        <v>1440000</v>
      </c>
      <c r="G21" s="668"/>
      <c r="H21" s="668"/>
      <c r="I21" s="685"/>
      <c r="J21" s="686"/>
    </row>
    <row r="22" spans="1:24" ht="15" customHeight="1">
      <c r="A22" s="664" t="s">
        <v>34</v>
      </c>
      <c r="B22" s="665"/>
      <c r="C22" s="665"/>
      <c r="D22" s="665"/>
      <c r="E22" s="665"/>
      <c r="F22" s="665"/>
      <c r="G22" s="665"/>
      <c r="H22" s="665"/>
      <c r="I22" s="656" t="s">
        <v>389</v>
      </c>
      <c r="J22" s="657"/>
    </row>
    <row r="23" spans="1:24" ht="15" customHeight="1">
      <c r="A23" s="666"/>
      <c r="B23" s="667"/>
      <c r="C23" s="667"/>
      <c r="D23" s="667"/>
      <c r="E23" s="667"/>
      <c r="F23" s="667"/>
      <c r="G23" s="667"/>
      <c r="H23" s="667"/>
      <c r="I23" s="181" t="s">
        <v>11</v>
      </c>
      <c r="J23" s="5" t="s">
        <v>12</v>
      </c>
    </row>
    <row r="24" spans="1:24" ht="30" customHeight="1">
      <c r="A24" s="647" t="s">
        <v>10</v>
      </c>
      <c r="B24" s="650" t="s">
        <v>413</v>
      </c>
      <c r="C24" s="651"/>
      <c r="D24" s="651"/>
      <c r="E24" s="651"/>
      <c r="F24" s="651"/>
      <c r="G24" s="651"/>
      <c r="H24" s="651"/>
      <c r="I24" s="141"/>
      <c r="J24" s="8"/>
    </row>
    <row r="25" spans="1:24" ht="30" customHeight="1">
      <c r="A25" s="648"/>
      <c r="B25" s="652" t="s">
        <v>37</v>
      </c>
      <c r="C25" s="653"/>
      <c r="D25" s="653"/>
      <c r="E25" s="653"/>
      <c r="F25" s="653"/>
      <c r="G25" s="653"/>
      <c r="H25" s="653"/>
      <c r="I25" s="142"/>
      <c r="J25" s="10"/>
    </row>
    <row r="26" spans="1:24" ht="30" customHeight="1">
      <c r="A26" s="648"/>
      <c r="B26" s="652" t="s">
        <v>416</v>
      </c>
      <c r="C26" s="653"/>
      <c r="D26" s="653"/>
      <c r="E26" s="653"/>
      <c r="F26" s="653"/>
      <c r="G26" s="653"/>
      <c r="H26" s="653"/>
      <c r="I26" s="142"/>
      <c r="J26" s="10"/>
    </row>
    <row r="27" spans="1:24" ht="30" customHeight="1">
      <c r="A27" s="649"/>
      <c r="B27" s="654" t="s">
        <v>415</v>
      </c>
      <c r="C27" s="655"/>
      <c r="D27" s="655"/>
      <c r="E27" s="655"/>
      <c r="F27" s="655"/>
      <c r="G27" s="655"/>
      <c r="H27" s="655"/>
      <c r="I27" s="143"/>
      <c r="J27" s="12"/>
    </row>
    <row r="28" spans="1:24" ht="24.75" customHeight="1">
      <c r="A28" s="513">
        <v>45397</v>
      </c>
      <c r="B28" s="514"/>
      <c r="C28" s="514"/>
      <c r="D28" s="514"/>
      <c r="E28" s="514"/>
      <c r="F28" s="514"/>
      <c r="G28" s="514"/>
      <c r="H28" s="514"/>
      <c r="I28" s="514"/>
      <c r="J28" s="515"/>
    </row>
    <row r="29" spans="1:24" ht="27.9" customHeight="1">
      <c r="A29" s="13"/>
      <c r="B29" s="14"/>
      <c r="C29" s="14"/>
      <c r="D29" s="14"/>
      <c r="E29" s="14"/>
      <c r="F29" s="14"/>
      <c r="G29" s="33" t="s">
        <v>35</v>
      </c>
      <c r="H29" s="501" t="str">
        <f>IF($H$4="","",$H$4)</f>
        <v>홍길동</v>
      </c>
      <c r="I29" s="501"/>
      <c r="J29" s="37"/>
    </row>
    <row r="30" spans="1:24" ht="30" customHeight="1" thickBot="1">
      <c r="A30" s="15" t="s">
        <v>13</v>
      </c>
      <c r="B30" s="639"/>
      <c r="C30" s="640"/>
      <c r="D30" s="641" t="s">
        <v>14</v>
      </c>
      <c r="E30" s="642"/>
      <c r="F30" s="662"/>
      <c r="G30" s="663"/>
      <c r="H30" s="198" t="s">
        <v>402</v>
      </c>
      <c r="I30" s="537" t="s">
        <v>390</v>
      </c>
      <c r="J30" s="538"/>
    </row>
    <row r="31" spans="1:24" ht="56.25" customHeight="1"/>
    <row r="32" spans="1:24" ht="16.5" customHeight="1"/>
  </sheetData>
  <protectedRanges>
    <protectedRange sqref="I30 C10 H29 B30 F30" name="우수학술지 논문게재료"/>
    <protectedRange sqref="B30 F30 A28 I8 C10 H8:H9 H11" name="국제학술회의 참가경비"/>
    <protectedRange sqref="C13:H21" name="우수학술지 논문게재료_1"/>
    <protectedRange sqref="D13:H13 F14:H20" name="국제학술회의 참가경비_1"/>
    <protectedRange sqref="I13:J21" name="우수학술지 논문게재료_2"/>
    <protectedRange sqref="I13:J13" name="국제학술회의 참가경비_2"/>
    <protectedRange sqref="E4:J5" name="우수학술지 논문게재료_3"/>
    <protectedRange sqref="E4:E5 G4:I4" name="국제학술회의 참가경비_3"/>
    <protectedRange sqref="C6" name="우수학술지 논문게재료_4"/>
    <protectedRange sqref="I6" name="우수학술지 논문게재료_2_1"/>
  </protectedRanges>
  <mergeCells count="114">
    <mergeCell ref="P16:X16"/>
    <mergeCell ref="P19:X19"/>
    <mergeCell ref="Z11:AI12"/>
    <mergeCell ref="Z3:Z4"/>
    <mergeCell ref="AD3:AD4"/>
    <mergeCell ref="Q10:T10"/>
    <mergeCell ref="Q6:T7"/>
    <mergeCell ref="V6:X7"/>
    <mergeCell ref="V9:X9"/>
    <mergeCell ref="V10:X10"/>
    <mergeCell ref="Q9:T9"/>
    <mergeCell ref="U4:U5"/>
    <mergeCell ref="B1:J1"/>
    <mergeCell ref="B2:J2"/>
    <mergeCell ref="H4:H5"/>
    <mergeCell ref="I4:J5"/>
    <mergeCell ref="C3:F3"/>
    <mergeCell ref="I3:J3"/>
    <mergeCell ref="E5:F5"/>
    <mergeCell ref="A3:B5"/>
    <mergeCell ref="V8:X8"/>
    <mergeCell ref="C4:D4"/>
    <mergeCell ref="E4:F4"/>
    <mergeCell ref="G4:G5"/>
    <mergeCell ref="C5:D5"/>
    <mergeCell ref="I6:J6"/>
    <mergeCell ref="I7:J7"/>
    <mergeCell ref="Q1:X1"/>
    <mergeCell ref="P4:P5"/>
    <mergeCell ref="P6:P7"/>
    <mergeCell ref="U6:U7"/>
    <mergeCell ref="Q3:T3"/>
    <mergeCell ref="V3:X3"/>
    <mergeCell ref="Q8:T8"/>
    <mergeCell ref="V4:X5"/>
    <mergeCell ref="Q4:T5"/>
    <mergeCell ref="AA1:AI1"/>
    <mergeCell ref="AE3:AE4"/>
    <mergeCell ref="AF3:AF4"/>
    <mergeCell ref="AG3:AG4"/>
    <mergeCell ref="AH3:AH4"/>
    <mergeCell ref="AI3:AI4"/>
    <mergeCell ref="AA3:AC3"/>
    <mergeCell ref="Z9:AI9"/>
    <mergeCell ref="Z10:AI10"/>
    <mergeCell ref="A19:B19"/>
    <mergeCell ref="A18:B18"/>
    <mergeCell ref="P17:X17"/>
    <mergeCell ref="P18:X18"/>
    <mergeCell ref="V11:X12"/>
    <mergeCell ref="Q11:T12"/>
    <mergeCell ref="P11:P12"/>
    <mergeCell ref="U11:U12"/>
    <mergeCell ref="Q13:T13"/>
    <mergeCell ref="V13:X13"/>
    <mergeCell ref="Q14:T14"/>
    <mergeCell ref="V14:X14"/>
    <mergeCell ref="A16:B16"/>
    <mergeCell ref="C16:E16"/>
    <mergeCell ref="I13:J21"/>
    <mergeCell ref="A20:B20"/>
    <mergeCell ref="C20:E20"/>
    <mergeCell ref="F16:H16"/>
    <mergeCell ref="C18:E18"/>
    <mergeCell ref="C19:E19"/>
    <mergeCell ref="F17:H17"/>
    <mergeCell ref="C17:E17"/>
    <mergeCell ref="Q15:T15"/>
    <mergeCell ref="V15:X15"/>
    <mergeCell ref="B30:C30"/>
    <mergeCell ref="D30:E30"/>
    <mergeCell ref="C10:J10"/>
    <mergeCell ref="A11:J11"/>
    <mergeCell ref="I30:J30"/>
    <mergeCell ref="H29:I29"/>
    <mergeCell ref="A28:J28"/>
    <mergeCell ref="A24:A27"/>
    <mergeCell ref="B24:H24"/>
    <mergeCell ref="B25:H25"/>
    <mergeCell ref="B26:H26"/>
    <mergeCell ref="B27:H27"/>
    <mergeCell ref="F20:H20"/>
    <mergeCell ref="A21:B21"/>
    <mergeCell ref="I22:J22"/>
    <mergeCell ref="A10:B10"/>
    <mergeCell ref="I12:J12"/>
    <mergeCell ref="C21:E21"/>
    <mergeCell ref="F30:G30"/>
    <mergeCell ref="F19:H19"/>
    <mergeCell ref="F18:H18"/>
    <mergeCell ref="A22:H23"/>
    <mergeCell ref="F21:H21"/>
    <mergeCell ref="A17:B17"/>
    <mergeCell ref="A6:B6"/>
    <mergeCell ref="F7:F8"/>
    <mergeCell ref="E7:E8"/>
    <mergeCell ref="A7:B9"/>
    <mergeCell ref="C15:E15"/>
    <mergeCell ref="C6:G6"/>
    <mergeCell ref="G7:H8"/>
    <mergeCell ref="G9:H9"/>
    <mergeCell ref="C7:C8"/>
    <mergeCell ref="D7:D8"/>
    <mergeCell ref="F13:H13"/>
    <mergeCell ref="C13:E13"/>
    <mergeCell ref="A12:B12"/>
    <mergeCell ref="A14:B14"/>
    <mergeCell ref="C14:E14"/>
    <mergeCell ref="F14:H14"/>
    <mergeCell ref="A13:B13"/>
    <mergeCell ref="C12:E12"/>
    <mergeCell ref="F12:H12"/>
    <mergeCell ref="A15:B15"/>
    <mergeCell ref="F15:H15"/>
  </mergeCells>
  <phoneticPr fontId="1" type="noConversion"/>
  <dataValidations count="2">
    <dataValidation type="list" allowBlank="1" showInputMessage="1" showErrorMessage="1" sqref="G4:G5">
      <formula1>"교수, 기금교수, HK교수, 부교수, 기금부교수, HK부교수, 조교수, 기금조교수, HK조교수"</formula1>
    </dataValidation>
    <dataValidation allowBlank="1" showInputMessage="1" showErrorMessage="1" prompt="신청서 당일 &quot;고시환율&quot; 기준" sqref="I13:J21"/>
  </dataValidations>
  <printOptions horizontalCentered="1"/>
  <pageMargins left="0.11811023622047245" right="0.11811023622047245" top="0.59055118110236227" bottom="0.19685039370078741" header="0.11811023622047245" footer="0.11811023622047245"/>
  <pageSetup paperSize="9" scale="68" orientation="portrait" errors="blank" r:id="rId1"/>
  <headerFooter>
    <oddHeader>&amp;L&amp;G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>
                  <from>
                    <xdr:col>8</xdr:col>
                    <xdr:colOff>182880</xdr:colOff>
                    <xdr:row>23</xdr:row>
                    <xdr:rowOff>60960</xdr:rowOff>
                  </from>
                  <to>
                    <xdr:col>8</xdr:col>
                    <xdr:colOff>388620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>
                  <from>
                    <xdr:col>9</xdr:col>
                    <xdr:colOff>190500</xdr:colOff>
                    <xdr:row>23</xdr:row>
                    <xdr:rowOff>60960</xdr:rowOff>
                  </from>
                  <to>
                    <xdr:col>9</xdr:col>
                    <xdr:colOff>403860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>
                  <from>
                    <xdr:col>9</xdr:col>
                    <xdr:colOff>190500</xdr:colOff>
                    <xdr:row>24</xdr:row>
                    <xdr:rowOff>45720</xdr:rowOff>
                  </from>
                  <to>
                    <xdr:col>9</xdr:col>
                    <xdr:colOff>403860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>
                  <from>
                    <xdr:col>8</xdr:col>
                    <xdr:colOff>182880</xdr:colOff>
                    <xdr:row>24</xdr:row>
                    <xdr:rowOff>60960</xdr:rowOff>
                  </from>
                  <to>
                    <xdr:col>8</xdr:col>
                    <xdr:colOff>388620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>
                  <from>
                    <xdr:col>9</xdr:col>
                    <xdr:colOff>190500</xdr:colOff>
                    <xdr:row>25</xdr:row>
                    <xdr:rowOff>38100</xdr:rowOff>
                  </from>
                  <to>
                    <xdr:col>9</xdr:col>
                    <xdr:colOff>403860</xdr:colOff>
                    <xdr:row>25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>
                  <from>
                    <xdr:col>8</xdr:col>
                    <xdr:colOff>182880</xdr:colOff>
                    <xdr:row>25</xdr:row>
                    <xdr:rowOff>45720</xdr:rowOff>
                  </from>
                  <to>
                    <xdr:col>8</xdr:col>
                    <xdr:colOff>388620</xdr:colOff>
                    <xdr:row>25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>
                  <from>
                    <xdr:col>9</xdr:col>
                    <xdr:colOff>190500</xdr:colOff>
                    <xdr:row>26</xdr:row>
                    <xdr:rowOff>38100</xdr:rowOff>
                  </from>
                  <to>
                    <xdr:col>9</xdr:col>
                    <xdr:colOff>403860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>
                  <from>
                    <xdr:col>8</xdr:col>
                    <xdr:colOff>182880</xdr:colOff>
                    <xdr:row>26</xdr:row>
                    <xdr:rowOff>38100</xdr:rowOff>
                  </from>
                  <to>
                    <xdr:col>8</xdr:col>
                    <xdr:colOff>388620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3" name="Option Button 25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114300</xdr:rowOff>
                  </from>
                  <to>
                    <xdr:col>2</xdr:col>
                    <xdr:colOff>609600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4" name="Option Button 26">
              <controlPr defaultSize="0" autoFill="0" autoLine="0" autoPict="0">
                <anchor moveWithCells="1">
                  <from>
                    <xdr:col>3</xdr:col>
                    <xdr:colOff>289560</xdr:colOff>
                    <xdr:row>8</xdr:row>
                    <xdr:rowOff>114300</xdr:rowOff>
                  </from>
                  <to>
                    <xdr:col>3</xdr:col>
                    <xdr:colOff>601980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5" name="Option Button 27">
              <controlPr defaultSize="0" autoFill="0" autoLine="0" autoPict="0">
                <anchor moveWithCells="1">
                  <from>
                    <xdr:col>4</xdr:col>
                    <xdr:colOff>274320</xdr:colOff>
                    <xdr:row>8</xdr:row>
                    <xdr:rowOff>114300</xdr:rowOff>
                  </from>
                  <to>
                    <xdr:col>4</xdr:col>
                    <xdr:colOff>601980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6" name="Option Button 28">
              <controlPr defaultSize="0" autoFill="0" autoLine="0" autoPict="0">
                <anchor>
                  <from>
                    <xdr:col>5</xdr:col>
                    <xdr:colOff>274320</xdr:colOff>
                    <xdr:row>8</xdr:row>
                    <xdr:rowOff>114300</xdr:rowOff>
                  </from>
                  <to>
                    <xdr:col>5</xdr:col>
                    <xdr:colOff>594360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7" name="Check Box 37">
              <controlPr defaultSize="0" autoFill="0" autoLine="0" autoPict="0">
                <anchor>
                  <from>
                    <xdr:col>8</xdr:col>
                    <xdr:colOff>213360</xdr:colOff>
                    <xdr:row>8</xdr:row>
                    <xdr:rowOff>106680</xdr:rowOff>
                  </from>
                  <to>
                    <xdr:col>8</xdr:col>
                    <xdr:colOff>403860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8" name="Check Box 38">
              <controlPr defaultSize="0" autoFill="0" autoLine="0" autoPict="0">
                <anchor>
                  <from>
                    <xdr:col>9</xdr:col>
                    <xdr:colOff>251460</xdr:colOff>
                    <xdr:row>8</xdr:row>
                    <xdr:rowOff>106680</xdr:rowOff>
                  </from>
                  <to>
                    <xdr:col>9</xdr:col>
                    <xdr:colOff>441960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9" name="Check Box 40">
              <controlPr defaultSize="0" autoFill="0" autoLine="0" autoPict="0">
                <anchor>
                  <from>
                    <xdr:col>7</xdr:col>
                    <xdr:colOff>30480</xdr:colOff>
                    <xdr:row>8</xdr:row>
                    <xdr:rowOff>114300</xdr:rowOff>
                  </from>
                  <to>
                    <xdr:col>7</xdr:col>
                    <xdr:colOff>213360</xdr:colOff>
                    <xdr:row>8</xdr:row>
                    <xdr:rowOff>350520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BC26"/>
  <sheetViews>
    <sheetView showGridLines="0" zoomScale="80" zoomScaleNormal="80" workbookViewId="0"/>
  </sheetViews>
  <sheetFormatPr defaultColWidth="9" defaultRowHeight="15.6"/>
  <cols>
    <col min="1" max="1" width="10.59765625" style="1" bestFit="1" customWidth="1"/>
    <col min="2" max="2" width="6.69921875" style="1" customWidth="1"/>
    <col min="3" max="4" width="8.19921875" style="1" customWidth="1"/>
    <col min="5" max="8" width="9.3984375" style="1" customWidth="1"/>
    <col min="9" max="11" width="9.3984375" style="2" customWidth="1"/>
    <col min="12" max="12" width="1.59765625" style="2" customWidth="1"/>
    <col min="13" max="13" width="10.59765625" style="1" bestFit="1" customWidth="1"/>
    <col min="14" max="14" width="2.69921875" style="1" customWidth="1"/>
    <col min="15" max="15" width="8.19921875" style="1" customWidth="1"/>
    <col min="16" max="16" width="9.3984375" style="1" customWidth="1"/>
    <col min="17" max="17" width="7.5" style="1" customWidth="1"/>
    <col min="18" max="18" width="8.19921875" style="1" customWidth="1"/>
    <col min="19" max="19" width="9.3984375" style="1" customWidth="1"/>
    <col min="20" max="20" width="7.5" style="1" customWidth="1"/>
    <col min="21" max="21" width="9.3984375" style="2" customWidth="1"/>
    <col min="22" max="25" width="7.59765625" style="2" customWidth="1"/>
    <col min="26" max="26" width="1.59765625" style="2" customWidth="1"/>
    <col min="27" max="27" width="3.59765625" style="1" customWidth="1"/>
    <col min="28" max="28" width="7.59765625" style="1" customWidth="1"/>
    <col min="29" max="29" width="2.69921875" style="1" customWidth="1"/>
    <col min="30" max="30" width="8.19921875" style="1" customWidth="1"/>
    <col min="31" max="31" width="9.3984375" style="1" customWidth="1"/>
    <col min="32" max="32" width="7.5" style="1" customWidth="1"/>
    <col min="33" max="33" width="8.19921875" style="1" customWidth="1"/>
    <col min="34" max="34" width="9.3984375" style="1" customWidth="1"/>
    <col min="35" max="35" width="7.5" style="1" customWidth="1"/>
    <col min="36" max="36" width="9.3984375" style="2" customWidth="1"/>
    <col min="37" max="39" width="7.59765625" style="2" customWidth="1"/>
    <col min="40" max="40" width="14.3984375" style="2" customWidth="1"/>
    <col min="41" max="41" width="1.59765625" style="2" customWidth="1"/>
    <col min="42" max="42" width="3.59765625" style="1" customWidth="1"/>
    <col min="43" max="43" width="7.59765625" style="1" customWidth="1"/>
    <col min="44" max="44" width="2.69921875" style="1" customWidth="1"/>
    <col min="45" max="45" width="8.19921875" style="1" customWidth="1"/>
    <col min="46" max="46" width="9.3984375" style="1" customWidth="1"/>
    <col min="47" max="47" width="7.5" style="1" customWidth="1"/>
    <col min="48" max="48" width="8.19921875" style="1" customWidth="1"/>
    <col min="49" max="49" width="9.3984375" style="1" customWidth="1"/>
    <col min="50" max="50" width="7.5" style="1" customWidth="1"/>
    <col min="51" max="51" width="9.3984375" style="2" customWidth="1"/>
    <col min="52" max="55" width="7.59765625" style="2" customWidth="1"/>
    <col min="56" max="16384" width="9" style="2"/>
  </cols>
  <sheetData>
    <row r="1" spans="1:55" s="302" customFormat="1" ht="30" customHeight="1">
      <c r="A1" s="300" t="s">
        <v>371</v>
      </c>
      <c r="B1" s="367" t="s">
        <v>39</v>
      </c>
      <c r="C1" s="367"/>
      <c r="D1" s="367"/>
      <c r="E1" s="367"/>
      <c r="F1" s="367"/>
      <c r="G1" s="367"/>
      <c r="H1" s="367"/>
      <c r="I1" s="367"/>
      <c r="J1" s="367"/>
      <c r="K1" s="367"/>
      <c r="M1" s="300" t="s">
        <v>373</v>
      </c>
      <c r="N1" s="367" t="s">
        <v>64</v>
      </c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AA1" s="849" t="s">
        <v>189</v>
      </c>
      <c r="AB1" s="849"/>
      <c r="AC1" s="367" t="s">
        <v>86</v>
      </c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P1" s="849" t="s">
        <v>202</v>
      </c>
      <c r="AQ1" s="849"/>
      <c r="AR1" s="367" t="s">
        <v>212</v>
      </c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</row>
    <row r="2" spans="1:55" s="302" customFormat="1" ht="20.25" customHeight="1">
      <c r="A2" s="301" t="s">
        <v>372</v>
      </c>
      <c r="B2" s="851" t="s">
        <v>40</v>
      </c>
      <c r="C2" s="851"/>
      <c r="D2" s="851"/>
      <c r="E2" s="851"/>
      <c r="F2" s="851"/>
      <c r="G2" s="851"/>
      <c r="H2" s="851"/>
      <c r="I2" s="851"/>
      <c r="J2" s="851"/>
      <c r="K2" s="851"/>
      <c r="M2" s="301" t="s">
        <v>170</v>
      </c>
      <c r="N2" s="369" t="s">
        <v>63</v>
      </c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AA2" s="850" t="s">
        <v>374</v>
      </c>
      <c r="AB2" s="850"/>
      <c r="AC2" s="851" t="s">
        <v>87</v>
      </c>
      <c r="AD2" s="851"/>
      <c r="AE2" s="851"/>
      <c r="AF2" s="851"/>
      <c r="AG2" s="851"/>
      <c r="AH2" s="851"/>
      <c r="AI2" s="851"/>
      <c r="AJ2" s="851"/>
      <c r="AK2" s="851"/>
      <c r="AL2" s="851"/>
      <c r="AM2" s="851"/>
      <c r="AN2" s="851"/>
      <c r="AP2" s="850" t="s">
        <v>375</v>
      </c>
      <c r="AQ2" s="850"/>
      <c r="AR2" s="851" t="s">
        <v>96</v>
      </c>
      <c r="AS2" s="851"/>
      <c r="AT2" s="851"/>
      <c r="AU2" s="851"/>
      <c r="AV2" s="851"/>
      <c r="AW2" s="851"/>
      <c r="AX2" s="851"/>
      <c r="AY2" s="851"/>
      <c r="AZ2" s="851"/>
      <c r="BA2" s="851"/>
      <c r="BB2" s="851"/>
      <c r="BC2" s="851"/>
    </row>
    <row r="3" spans="1:55" s="1" customFormat="1" ht="27" customHeight="1">
      <c r="A3" s="623" t="s">
        <v>41</v>
      </c>
      <c r="B3" s="606"/>
      <c r="C3" s="922" t="s">
        <v>392</v>
      </c>
      <c r="D3" s="923"/>
      <c r="E3" s="923"/>
      <c r="F3" s="923"/>
      <c r="G3" s="924"/>
      <c r="H3" s="920" t="s">
        <v>15</v>
      </c>
      <c r="I3" s="70" t="s">
        <v>42</v>
      </c>
      <c r="J3" s="70" t="s">
        <v>43</v>
      </c>
      <c r="K3" s="70" t="s">
        <v>44</v>
      </c>
      <c r="M3" s="623" t="s">
        <v>45</v>
      </c>
      <c r="N3" s="606"/>
      <c r="O3" s="47" t="s">
        <v>46</v>
      </c>
      <c r="P3" s="895" t="str">
        <f>IF($D$6="","",$D$6)</f>
        <v/>
      </c>
      <c r="Q3" s="896"/>
      <c r="R3" s="896"/>
      <c r="S3" s="896"/>
      <c r="T3" s="896"/>
      <c r="U3" s="896"/>
      <c r="V3" s="896"/>
      <c r="W3" s="896"/>
      <c r="X3" s="896"/>
      <c r="Y3" s="897"/>
      <c r="AA3" s="779" t="s">
        <v>88</v>
      </c>
      <c r="AB3" s="779"/>
      <c r="AC3" s="779"/>
      <c r="AD3" s="779"/>
      <c r="AE3" s="779"/>
      <c r="AF3" s="779"/>
      <c r="AG3" s="779"/>
      <c r="AH3" s="779"/>
      <c r="AI3" s="779"/>
      <c r="AJ3" s="779"/>
      <c r="AK3" s="779"/>
      <c r="AL3" s="779"/>
      <c r="AM3" s="779"/>
      <c r="AN3" s="779"/>
      <c r="AP3" s="779" t="s">
        <v>98</v>
      </c>
      <c r="AQ3" s="779"/>
      <c r="AR3" s="779"/>
      <c r="AS3" s="779"/>
      <c r="AT3" s="779"/>
      <c r="AU3" s="779"/>
      <c r="AV3" s="779"/>
      <c r="AW3" s="779"/>
      <c r="AX3" s="779"/>
      <c r="AY3" s="779"/>
      <c r="AZ3" s="779"/>
      <c r="BA3" s="779"/>
      <c r="BB3" s="779"/>
      <c r="BC3" s="779"/>
    </row>
    <row r="4" spans="1:55" s="1" customFormat="1" ht="27" customHeight="1">
      <c r="A4" s="721"/>
      <c r="B4" s="610"/>
      <c r="C4" s="925"/>
      <c r="D4" s="926"/>
      <c r="E4" s="926"/>
      <c r="F4" s="926"/>
      <c r="G4" s="927"/>
      <c r="H4" s="921"/>
      <c r="I4" s="35"/>
      <c r="J4" s="35"/>
      <c r="K4" s="35"/>
      <c r="M4" s="721"/>
      <c r="N4" s="610"/>
      <c r="O4" s="46" t="s">
        <v>47</v>
      </c>
      <c r="P4" s="719" t="str">
        <f>IF($D$7="","",$D$7)</f>
        <v/>
      </c>
      <c r="Q4" s="893"/>
      <c r="R4" s="893"/>
      <c r="S4" s="893"/>
      <c r="T4" s="893"/>
      <c r="U4" s="893"/>
      <c r="V4" s="893"/>
      <c r="W4" s="893"/>
      <c r="X4" s="893"/>
      <c r="Y4" s="894"/>
      <c r="AA4" s="852" t="s">
        <v>89</v>
      </c>
      <c r="AB4" s="632" t="s">
        <v>90</v>
      </c>
      <c r="AC4" s="733"/>
      <c r="AD4" s="733"/>
      <c r="AE4" s="632" t="s">
        <v>91</v>
      </c>
      <c r="AF4" s="733"/>
      <c r="AG4" s="733"/>
      <c r="AH4" s="632" t="s">
        <v>51</v>
      </c>
      <c r="AI4" s="733"/>
      <c r="AJ4" s="413" t="s">
        <v>92</v>
      </c>
      <c r="AK4" s="505"/>
      <c r="AL4" s="413" t="s">
        <v>93</v>
      </c>
      <c r="AM4" s="505"/>
      <c r="AN4" s="577" t="s">
        <v>94</v>
      </c>
      <c r="AP4" s="852" t="s">
        <v>89</v>
      </c>
      <c r="AQ4" s="617" t="s">
        <v>99</v>
      </c>
      <c r="AR4" s="645"/>
      <c r="AS4" s="645"/>
      <c r="AT4" s="645"/>
      <c r="AU4" s="645"/>
      <c r="AV4" s="618"/>
      <c r="AW4" s="632" t="s">
        <v>101</v>
      </c>
      <c r="AX4" s="733"/>
      <c r="AY4" s="858" t="s">
        <v>103</v>
      </c>
      <c r="AZ4" s="428"/>
      <c r="BA4" s="428"/>
      <c r="BB4" s="428"/>
      <c r="BC4" s="340"/>
    </row>
    <row r="5" spans="1:55" s="4" customFormat="1" ht="9.9" customHeight="1" thickBot="1">
      <c r="A5" s="723"/>
      <c r="B5" s="723"/>
      <c r="C5" s="723"/>
      <c r="D5" s="723"/>
      <c r="E5" s="723"/>
      <c r="F5" s="723"/>
      <c r="G5" s="723"/>
      <c r="H5" s="723"/>
      <c r="I5" s="723"/>
      <c r="J5" s="723"/>
      <c r="K5" s="723"/>
      <c r="M5" s="623" t="s">
        <v>48</v>
      </c>
      <c r="N5" s="606"/>
      <c r="O5" s="885" t="str">
        <f>IF($C$8="","",$C$8)</f>
        <v>인문대학 국어국문학과</v>
      </c>
      <c r="P5" s="885"/>
      <c r="Q5" s="885"/>
      <c r="R5" s="885"/>
      <c r="S5" s="885"/>
      <c r="T5" s="885"/>
      <c r="U5" s="885"/>
      <c r="V5" s="885"/>
      <c r="W5" s="885"/>
      <c r="X5" s="885"/>
      <c r="Y5" s="886"/>
      <c r="AA5" s="853"/>
      <c r="AB5" s="835"/>
      <c r="AC5" s="835"/>
      <c r="AD5" s="835"/>
      <c r="AE5" s="835"/>
      <c r="AF5" s="835"/>
      <c r="AG5" s="835"/>
      <c r="AH5" s="835"/>
      <c r="AI5" s="835"/>
      <c r="AJ5" s="883"/>
      <c r="AK5" s="883"/>
      <c r="AL5" s="883"/>
      <c r="AM5" s="883"/>
      <c r="AN5" s="882"/>
      <c r="AP5" s="853"/>
      <c r="AQ5" s="855"/>
      <c r="AR5" s="856"/>
      <c r="AS5" s="856"/>
      <c r="AT5" s="856"/>
      <c r="AU5" s="856"/>
      <c r="AV5" s="857"/>
      <c r="AW5" s="835"/>
      <c r="AX5" s="835"/>
      <c r="AY5" s="859"/>
      <c r="AZ5" s="860"/>
      <c r="BA5" s="860"/>
      <c r="BB5" s="860"/>
      <c r="BC5" s="861"/>
    </row>
    <row r="6" spans="1:55" ht="50.1" customHeight="1" thickTop="1">
      <c r="A6" s="623" t="s">
        <v>45</v>
      </c>
      <c r="B6" s="606"/>
      <c r="C6" s="47" t="s">
        <v>356</v>
      </c>
      <c r="D6" s="895"/>
      <c r="E6" s="896"/>
      <c r="F6" s="896"/>
      <c r="G6" s="896"/>
      <c r="H6" s="896"/>
      <c r="I6" s="896"/>
      <c r="J6" s="896"/>
      <c r="K6" s="897"/>
      <c r="M6" s="721"/>
      <c r="N6" s="610"/>
      <c r="O6" s="940"/>
      <c r="P6" s="940"/>
      <c r="Q6" s="940"/>
      <c r="R6" s="940"/>
      <c r="S6" s="940"/>
      <c r="T6" s="940"/>
      <c r="U6" s="940"/>
      <c r="V6" s="940"/>
      <c r="W6" s="940"/>
      <c r="X6" s="940"/>
      <c r="Y6" s="941"/>
      <c r="AA6" s="44">
        <v>1</v>
      </c>
      <c r="AB6" s="864"/>
      <c r="AC6" s="864"/>
      <c r="AD6" s="864"/>
      <c r="AE6" s="864"/>
      <c r="AF6" s="864"/>
      <c r="AG6" s="864"/>
      <c r="AH6" s="864"/>
      <c r="AI6" s="864"/>
      <c r="AJ6" s="848"/>
      <c r="AK6" s="848"/>
      <c r="AL6" s="848"/>
      <c r="AM6" s="848"/>
      <c r="AN6" s="87"/>
      <c r="AP6" s="44">
        <v>1</v>
      </c>
      <c r="AQ6" s="839"/>
      <c r="AR6" s="840"/>
      <c r="AS6" s="840"/>
      <c r="AT6" s="840"/>
      <c r="AU6" s="840"/>
      <c r="AV6" s="841"/>
      <c r="AW6" s="824"/>
      <c r="AX6" s="824"/>
      <c r="AY6" s="829"/>
      <c r="AZ6" s="830"/>
      <c r="BA6" s="830"/>
      <c r="BB6" s="830"/>
      <c r="BC6" s="831"/>
    </row>
    <row r="7" spans="1:55" ht="50.1" customHeight="1">
      <c r="A7" s="721"/>
      <c r="B7" s="610"/>
      <c r="C7" s="46" t="s">
        <v>357</v>
      </c>
      <c r="D7" s="719"/>
      <c r="E7" s="893"/>
      <c r="F7" s="893"/>
      <c r="G7" s="893"/>
      <c r="H7" s="893"/>
      <c r="I7" s="893"/>
      <c r="J7" s="893"/>
      <c r="K7" s="894"/>
      <c r="M7" s="900" t="s">
        <v>52</v>
      </c>
      <c r="N7" s="600"/>
      <c r="O7" s="865">
        <f>IF($C$13="","",$C$13)</f>
        <v>45420</v>
      </c>
      <c r="P7" s="866"/>
      <c r="Q7" s="194" t="s">
        <v>9</v>
      </c>
      <c r="R7" s="866">
        <f>IF($F$13="","",$F$13)</f>
        <v>45422</v>
      </c>
      <c r="S7" s="867"/>
      <c r="T7" s="36" t="s">
        <v>77</v>
      </c>
      <c r="U7" s="868" t="str">
        <f>IF($I$13="","",$I$13)</f>
        <v/>
      </c>
      <c r="V7" s="869"/>
      <c r="W7" s="869"/>
      <c r="X7" s="869"/>
      <c r="Y7" s="870"/>
      <c r="AA7" s="51">
        <v>2</v>
      </c>
      <c r="AB7" s="784"/>
      <c r="AC7" s="784"/>
      <c r="AD7" s="784"/>
      <c r="AE7" s="784"/>
      <c r="AF7" s="784"/>
      <c r="AG7" s="784"/>
      <c r="AH7" s="784"/>
      <c r="AI7" s="784"/>
      <c r="AJ7" s="360"/>
      <c r="AK7" s="360"/>
      <c r="AL7" s="360"/>
      <c r="AM7" s="360"/>
      <c r="AN7" s="88"/>
      <c r="AP7" s="51">
        <v>2</v>
      </c>
      <c r="AQ7" s="836"/>
      <c r="AR7" s="837"/>
      <c r="AS7" s="837"/>
      <c r="AT7" s="837"/>
      <c r="AU7" s="837"/>
      <c r="AV7" s="838"/>
      <c r="AW7" s="764"/>
      <c r="AX7" s="764"/>
      <c r="AY7" s="789"/>
      <c r="AZ7" s="790"/>
      <c r="BA7" s="790"/>
      <c r="BB7" s="790"/>
      <c r="BC7" s="791"/>
    </row>
    <row r="8" spans="1:55" ht="24.9" customHeight="1">
      <c r="A8" s="623" t="s">
        <v>48</v>
      </c>
      <c r="B8" s="606"/>
      <c r="C8" s="884" t="s">
        <v>393</v>
      </c>
      <c r="D8" s="885"/>
      <c r="E8" s="885"/>
      <c r="F8" s="885"/>
      <c r="G8" s="885"/>
      <c r="H8" s="885"/>
      <c r="I8" s="885"/>
      <c r="J8" s="885"/>
      <c r="K8" s="886"/>
      <c r="M8" s="737" t="s">
        <v>65</v>
      </c>
      <c r="N8" s="871"/>
      <c r="O8" s="38" t="s">
        <v>69</v>
      </c>
      <c r="P8" s="86"/>
      <c r="Q8" s="40" t="s">
        <v>68</v>
      </c>
      <c r="R8" s="39" t="s">
        <v>395</v>
      </c>
      <c r="S8" s="86"/>
      <c r="T8" s="40" t="s">
        <v>68</v>
      </c>
      <c r="U8" s="603" t="s">
        <v>70</v>
      </c>
      <c r="V8" s="632" t="s">
        <v>76</v>
      </c>
      <c r="W8" s="632"/>
      <c r="X8" s="413" t="s">
        <v>75</v>
      </c>
      <c r="Y8" s="577"/>
      <c r="AA8" s="732">
        <v>3</v>
      </c>
      <c r="AB8" s="784"/>
      <c r="AC8" s="784"/>
      <c r="AD8" s="784"/>
      <c r="AE8" s="784"/>
      <c r="AF8" s="784"/>
      <c r="AG8" s="784"/>
      <c r="AH8" s="784"/>
      <c r="AI8" s="784"/>
      <c r="AJ8" s="360"/>
      <c r="AK8" s="360"/>
      <c r="AL8" s="360"/>
      <c r="AM8" s="360"/>
      <c r="AN8" s="847"/>
      <c r="AP8" s="732">
        <v>3</v>
      </c>
      <c r="AQ8" s="782"/>
      <c r="AR8" s="782"/>
      <c r="AS8" s="782"/>
      <c r="AT8" s="782"/>
      <c r="AU8" s="782"/>
      <c r="AV8" s="782"/>
      <c r="AW8" s="764"/>
      <c r="AX8" s="764"/>
      <c r="AY8" s="780"/>
      <c r="AZ8" s="780"/>
      <c r="BA8" s="780"/>
      <c r="BB8" s="780"/>
      <c r="BC8" s="781"/>
    </row>
    <row r="9" spans="1:55" ht="35.1" customHeight="1">
      <c r="A9" s="721"/>
      <c r="B9" s="610"/>
      <c r="C9" s="887"/>
      <c r="D9" s="501"/>
      <c r="E9" s="501"/>
      <c r="F9" s="501"/>
      <c r="G9" s="501"/>
      <c r="H9" s="501"/>
      <c r="I9" s="501"/>
      <c r="J9" s="501"/>
      <c r="K9" s="888"/>
      <c r="M9" s="706"/>
      <c r="N9" s="872"/>
      <c r="O9" s="145" t="s">
        <v>66</v>
      </c>
      <c r="P9" s="146"/>
      <c r="Q9" s="147" t="s">
        <v>67</v>
      </c>
      <c r="R9" s="148" t="s">
        <v>396</v>
      </c>
      <c r="S9" s="146"/>
      <c r="T9" s="147" t="s">
        <v>67</v>
      </c>
      <c r="U9" s="930"/>
      <c r="V9" s="41" t="s">
        <v>71</v>
      </c>
      <c r="W9" s="41" t="s">
        <v>72</v>
      </c>
      <c r="X9" s="41" t="s">
        <v>73</v>
      </c>
      <c r="Y9" s="73" t="s">
        <v>74</v>
      </c>
      <c r="AA9" s="732"/>
      <c r="AB9" s="784"/>
      <c r="AC9" s="784"/>
      <c r="AD9" s="784"/>
      <c r="AE9" s="784"/>
      <c r="AF9" s="784"/>
      <c r="AG9" s="784"/>
      <c r="AH9" s="784"/>
      <c r="AI9" s="784"/>
      <c r="AJ9" s="360"/>
      <c r="AK9" s="360"/>
      <c r="AL9" s="360"/>
      <c r="AM9" s="360"/>
      <c r="AN9" s="847"/>
      <c r="AP9" s="732"/>
      <c r="AQ9" s="782"/>
      <c r="AR9" s="782"/>
      <c r="AS9" s="782"/>
      <c r="AT9" s="782"/>
      <c r="AU9" s="782"/>
      <c r="AV9" s="782"/>
      <c r="AW9" s="764"/>
      <c r="AX9" s="764"/>
      <c r="AY9" s="780"/>
      <c r="AZ9" s="780"/>
      <c r="BA9" s="780"/>
      <c r="BB9" s="780"/>
      <c r="BC9" s="781"/>
    </row>
    <row r="10" spans="1:55" ht="30" customHeight="1">
      <c r="A10" s="623" t="s">
        <v>49</v>
      </c>
      <c r="B10" s="606"/>
      <c r="C10" s="737" t="s">
        <v>145</v>
      </c>
      <c r="D10" s="733"/>
      <c r="E10" s="733"/>
      <c r="F10" s="733"/>
      <c r="G10" s="49" t="s">
        <v>142</v>
      </c>
      <c r="H10" s="632" t="s">
        <v>143</v>
      </c>
      <c r="I10" s="733"/>
      <c r="J10" s="632" t="s">
        <v>144</v>
      </c>
      <c r="K10" s="871"/>
      <c r="M10" s="873"/>
      <c r="N10" s="874"/>
      <c r="O10" s="938"/>
      <c r="P10" s="933"/>
      <c r="Q10" s="934"/>
      <c r="R10" s="932"/>
      <c r="S10" s="933"/>
      <c r="T10" s="934"/>
      <c r="U10" s="930"/>
      <c r="V10" s="891"/>
      <c r="W10" s="891"/>
      <c r="X10" s="891"/>
      <c r="Y10" s="889"/>
      <c r="AA10" s="732">
        <v>4</v>
      </c>
      <c r="AB10" s="784"/>
      <c r="AC10" s="784"/>
      <c r="AD10" s="784"/>
      <c r="AE10" s="784"/>
      <c r="AF10" s="784"/>
      <c r="AG10" s="784"/>
      <c r="AH10" s="784"/>
      <c r="AI10" s="784"/>
      <c r="AJ10" s="360"/>
      <c r="AK10" s="360"/>
      <c r="AL10" s="360"/>
      <c r="AM10" s="360"/>
      <c r="AN10" s="783"/>
      <c r="AP10" s="732">
        <v>4</v>
      </c>
      <c r="AQ10" s="782"/>
      <c r="AR10" s="782"/>
      <c r="AS10" s="782"/>
      <c r="AT10" s="782"/>
      <c r="AU10" s="782"/>
      <c r="AV10" s="782"/>
      <c r="AW10" s="764"/>
      <c r="AX10" s="764"/>
      <c r="AY10" s="780"/>
      <c r="AZ10" s="780"/>
      <c r="BA10" s="780"/>
      <c r="BB10" s="780"/>
      <c r="BC10" s="781"/>
    </row>
    <row r="11" spans="1:55" ht="30" customHeight="1">
      <c r="A11" s="881"/>
      <c r="B11" s="608"/>
      <c r="C11" s="706" t="s">
        <v>50</v>
      </c>
      <c r="D11" s="634"/>
      <c r="E11" s="425"/>
      <c r="F11" s="425"/>
      <c r="G11" s="425" t="s">
        <v>18</v>
      </c>
      <c r="H11" s="425" t="s">
        <v>394</v>
      </c>
      <c r="I11" s="425"/>
      <c r="J11" s="425">
        <v>5199</v>
      </c>
      <c r="K11" s="898"/>
      <c r="M11" s="875"/>
      <c r="N11" s="876"/>
      <c r="O11" s="939"/>
      <c r="P11" s="936"/>
      <c r="Q11" s="937"/>
      <c r="R11" s="935"/>
      <c r="S11" s="936"/>
      <c r="T11" s="937"/>
      <c r="U11" s="931"/>
      <c r="V11" s="892"/>
      <c r="W11" s="892"/>
      <c r="X11" s="892"/>
      <c r="Y11" s="890"/>
      <c r="AA11" s="732"/>
      <c r="AB11" s="784"/>
      <c r="AC11" s="784"/>
      <c r="AD11" s="784"/>
      <c r="AE11" s="784"/>
      <c r="AF11" s="784"/>
      <c r="AG11" s="784"/>
      <c r="AH11" s="784"/>
      <c r="AI11" s="784"/>
      <c r="AJ11" s="360"/>
      <c r="AK11" s="360"/>
      <c r="AL11" s="360"/>
      <c r="AM11" s="360"/>
      <c r="AN11" s="783"/>
      <c r="AP11" s="732"/>
      <c r="AQ11" s="782"/>
      <c r="AR11" s="782"/>
      <c r="AS11" s="782"/>
      <c r="AT11" s="782"/>
      <c r="AU11" s="782"/>
      <c r="AV11" s="782"/>
      <c r="AW11" s="764"/>
      <c r="AX11" s="764"/>
      <c r="AY11" s="780"/>
      <c r="AZ11" s="780"/>
      <c r="BA11" s="780"/>
      <c r="BB11" s="780"/>
      <c r="BC11" s="781"/>
    </row>
    <row r="12" spans="1:55" ht="50.1" customHeight="1">
      <c r="A12" s="721"/>
      <c r="B12" s="610"/>
      <c r="C12" s="709" t="s">
        <v>58</v>
      </c>
      <c r="D12" s="710"/>
      <c r="E12" s="929"/>
      <c r="F12" s="929"/>
      <c r="G12" s="406"/>
      <c r="H12" s="406"/>
      <c r="I12" s="406"/>
      <c r="J12" s="406"/>
      <c r="K12" s="899"/>
      <c r="M12" s="623" t="s">
        <v>78</v>
      </c>
      <c r="N12" s="606"/>
      <c r="O12" s="910" t="s">
        <v>107</v>
      </c>
      <c r="P12" s="911"/>
      <c r="Q12" s="911"/>
      <c r="R12" s="911"/>
      <c r="S12" s="911"/>
      <c r="T12" s="911"/>
      <c r="U12" s="911"/>
      <c r="V12" s="911"/>
      <c r="W12" s="911"/>
      <c r="X12" s="911"/>
      <c r="Y12" s="912"/>
      <c r="AA12" s="51">
        <v>5</v>
      </c>
      <c r="AB12" s="784"/>
      <c r="AC12" s="784"/>
      <c r="AD12" s="784"/>
      <c r="AE12" s="784"/>
      <c r="AF12" s="784"/>
      <c r="AG12" s="784"/>
      <c r="AH12" s="784"/>
      <c r="AI12" s="784"/>
      <c r="AJ12" s="360"/>
      <c r="AK12" s="360"/>
      <c r="AL12" s="360"/>
      <c r="AM12" s="360"/>
      <c r="AN12" s="88"/>
      <c r="AP12" s="51">
        <v>5</v>
      </c>
      <c r="AQ12" s="782"/>
      <c r="AR12" s="782"/>
      <c r="AS12" s="782"/>
      <c r="AT12" s="782"/>
      <c r="AU12" s="782"/>
      <c r="AV12" s="782"/>
      <c r="AW12" s="764"/>
      <c r="AX12" s="764"/>
      <c r="AY12" s="780"/>
      <c r="AZ12" s="780"/>
      <c r="BA12" s="780"/>
      <c r="BB12" s="780"/>
      <c r="BC12" s="781"/>
    </row>
    <row r="13" spans="1:55" customFormat="1" ht="50.1" customHeight="1" thickBot="1">
      <c r="A13" s="900" t="s">
        <v>52</v>
      </c>
      <c r="B13" s="600"/>
      <c r="C13" s="865">
        <v>45420</v>
      </c>
      <c r="D13" s="866"/>
      <c r="E13" s="50" t="s">
        <v>9</v>
      </c>
      <c r="F13" s="866">
        <v>45422</v>
      </c>
      <c r="G13" s="867"/>
      <c r="H13" s="36" t="s">
        <v>21</v>
      </c>
      <c r="I13" s="901"/>
      <c r="J13" s="901"/>
      <c r="K13" s="902"/>
      <c r="M13" s="721"/>
      <c r="N13" s="610"/>
      <c r="O13" s="915"/>
      <c r="P13" s="915"/>
      <c r="Q13" s="915"/>
      <c r="R13" s="915"/>
      <c r="S13" s="915"/>
      <c r="T13" s="915"/>
      <c r="U13" s="915"/>
      <c r="V13" s="915"/>
      <c r="W13" s="915"/>
      <c r="X13" s="915"/>
      <c r="Y13" s="916"/>
      <c r="AA13" s="51">
        <v>6</v>
      </c>
      <c r="AB13" s="784"/>
      <c r="AC13" s="784"/>
      <c r="AD13" s="784"/>
      <c r="AE13" s="784"/>
      <c r="AF13" s="784"/>
      <c r="AG13" s="784"/>
      <c r="AH13" s="784"/>
      <c r="AI13" s="784"/>
      <c r="AJ13" s="360"/>
      <c r="AK13" s="360"/>
      <c r="AL13" s="360"/>
      <c r="AM13" s="360"/>
      <c r="AN13" s="88"/>
      <c r="AP13" s="51">
        <v>6</v>
      </c>
      <c r="AQ13" s="836"/>
      <c r="AR13" s="837"/>
      <c r="AS13" s="837"/>
      <c r="AT13" s="837"/>
      <c r="AU13" s="837"/>
      <c r="AV13" s="838"/>
      <c r="AW13" s="764"/>
      <c r="AX13" s="764"/>
      <c r="AY13" s="789"/>
      <c r="AZ13" s="790"/>
      <c r="BA13" s="790"/>
      <c r="BB13" s="790"/>
      <c r="BC13" s="791"/>
    </row>
    <row r="14" spans="1:55" s="3" customFormat="1" ht="50.1" customHeight="1" thickTop="1" thickBot="1">
      <c r="A14" s="900" t="s">
        <v>53</v>
      </c>
      <c r="B14" s="600"/>
      <c r="C14" s="903"/>
      <c r="D14" s="904"/>
      <c r="E14" s="904"/>
      <c r="F14" s="905"/>
      <c r="G14" s="906" t="s">
        <v>54</v>
      </c>
      <c r="H14" s="907"/>
      <c r="I14" s="908"/>
      <c r="J14" s="908"/>
      <c r="K14" s="909"/>
      <c r="M14" s="623" t="s">
        <v>79</v>
      </c>
      <c r="N14" s="606"/>
      <c r="O14" s="877" t="s">
        <v>108</v>
      </c>
      <c r="P14" s="877"/>
      <c r="Q14" s="877"/>
      <c r="R14" s="877"/>
      <c r="S14" s="877"/>
      <c r="T14" s="877"/>
      <c r="U14" s="877"/>
      <c r="V14" s="877"/>
      <c r="W14" s="877"/>
      <c r="X14" s="877"/>
      <c r="Y14" s="878"/>
      <c r="AA14" s="43">
        <v>7</v>
      </c>
      <c r="AB14" s="928"/>
      <c r="AC14" s="928"/>
      <c r="AD14" s="928"/>
      <c r="AE14" s="928"/>
      <c r="AF14" s="928"/>
      <c r="AG14" s="928"/>
      <c r="AH14" s="928"/>
      <c r="AI14" s="928"/>
      <c r="AJ14" s="439"/>
      <c r="AK14" s="439"/>
      <c r="AL14" s="439"/>
      <c r="AM14" s="439"/>
      <c r="AN14" s="89"/>
      <c r="AP14" s="817" t="s">
        <v>105</v>
      </c>
      <c r="AQ14" s="818"/>
      <c r="AR14" s="818"/>
      <c r="AS14" s="818"/>
      <c r="AT14" s="818"/>
      <c r="AU14" s="818"/>
      <c r="AV14" s="622"/>
      <c r="AW14" s="816">
        <f>SUM(AW6:AX9)</f>
        <v>0</v>
      </c>
      <c r="AX14" s="816"/>
      <c r="AY14" s="819"/>
      <c r="AZ14" s="820"/>
      <c r="BA14" s="820"/>
      <c r="BB14" s="820"/>
      <c r="BC14" s="821"/>
    </row>
    <row r="15" spans="1:55" customFormat="1" ht="27.9" customHeight="1" thickTop="1">
      <c r="A15" s="623" t="s">
        <v>55</v>
      </c>
      <c r="B15" s="740"/>
      <c r="C15" s="740"/>
      <c r="D15" s="740"/>
      <c r="E15" s="740"/>
      <c r="F15" s="740"/>
      <c r="G15" s="740"/>
      <c r="H15" s="740"/>
      <c r="I15" s="741"/>
      <c r="J15" s="744" t="s">
        <v>56</v>
      </c>
      <c r="K15" s="745"/>
      <c r="M15" s="881"/>
      <c r="N15" s="608"/>
      <c r="O15" s="879"/>
      <c r="P15" s="879"/>
      <c r="Q15" s="879"/>
      <c r="R15" s="879"/>
      <c r="S15" s="879"/>
      <c r="T15" s="879"/>
      <c r="U15" s="879"/>
      <c r="V15" s="879"/>
      <c r="W15" s="879"/>
      <c r="X15" s="879"/>
      <c r="Y15" s="880"/>
      <c r="AA15" s="779" t="s">
        <v>95</v>
      </c>
      <c r="AB15" s="779"/>
      <c r="AC15" s="779"/>
      <c r="AD15" s="779"/>
      <c r="AE15" s="779"/>
      <c r="AF15" s="779"/>
      <c r="AG15" s="779"/>
      <c r="AH15" s="779"/>
      <c r="AI15" s="779"/>
      <c r="AJ15" s="779"/>
      <c r="AK15" s="779"/>
      <c r="AL15" s="779"/>
      <c r="AM15" s="779"/>
      <c r="AN15" s="779"/>
      <c r="AP15" s="779" t="s">
        <v>97</v>
      </c>
      <c r="AQ15" s="779"/>
      <c r="AR15" s="779"/>
      <c r="AS15" s="779"/>
      <c r="AT15" s="779"/>
      <c r="AU15" s="779"/>
      <c r="AV15" s="779"/>
      <c r="AW15" s="779"/>
      <c r="AX15" s="779"/>
      <c r="AY15" s="779"/>
      <c r="AZ15" s="779"/>
      <c r="BA15" s="779"/>
      <c r="BB15" s="779"/>
      <c r="BC15" s="779"/>
    </row>
    <row r="16" spans="1:55" customFormat="1" ht="27.9" customHeight="1" thickBot="1">
      <c r="A16" s="742"/>
      <c r="B16" s="743"/>
      <c r="C16" s="743"/>
      <c r="D16" s="743"/>
      <c r="E16" s="743"/>
      <c r="F16" s="743"/>
      <c r="G16" s="743"/>
      <c r="H16" s="743"/>
      <c r="I16" s="729"/>
      <c r="J16" s="139" t="s">
        <v>11</v>
      </c>
      <c r="K16" s="69" t="s">
        <v>12</v>
      </c>
      <c r="M16" s="721"/>
      <c r="N16" s="610"/>
      <c r="O16" s="879"/>
      <c r="P16" s="879"/>
      <c r="Q16" s="879"/>
      <c r="R16" s="879"/>
      <c r="S16" s="879"/>
      <c r="T16" s="879"/>
      <c r="U16" s="879"/>
      <c r="V16" s="879"/>
      <c r="W16" s="879"/>
      <c r="X16" s="879"/>
      <c r="Y16" s="880"/>
      <c r="AA16" s="45" t="s">
        <v>89</v>
      </c>
      <c r="AB16" s="822" t="s">
        <v>90</v>
      </c>
      <c r="AC16" s="828"/>
      <c r="AD16" s="823"/>
      <c r="AE16" s="822" t="s">
        <v>91</v>
      </c>
      <c r="AF16" s="828"/>
      <c r="AG16" s="823"/>
      <c r="AH16" s="822" t="s">
        <v>51</v>
      </c>
      <c r="AI16" s="823"/>
      <c r="AJ16" s="825" t="s">
        <v>92</v>
      </c>
      <c r="AK16" s="854"/>
      <c r="AL16" s="825" t="s">
        <v>93</v>
      </c>
      <c r="AM16" s="854"/>
      <c r="AN16" s="193" t="s">
        <v>391</v>
      </c>
      <c r="AP16" s="45" t="s">
        <v>89</v>
      </c>
      <c r="AQ16" s="822" t="s">
        <v>100</v>
      </c>
      <c r="AR16" s="828"/>
      <c r="AS16" s="828"/>
      <c r="AT16" s="828"/>
      <c r="AU16" s="828"/>
      <c r="AV16" s="823"/>
      <c r="AW16" s="822" t="s">
        <v>102</v>
      </c>
      <c r="AX16" s="823"/>
      <c r="AY16" s="825" t="s">
        <v>104</v>
      </c>
      <c r="AZ16" s="826"/>
      <c r="BA16" s="826"/>
      <c r="BB16" s="826"/>
      <c r="BC16" s="827"/>
    </row>
    <row r="17" spans="1:55" customFormat="1" ht="54.9" customHeight="1" thickTop="1">
      <c r="A17" s="746" t="s">
        <v>10</v>
      </c>
      <c r="B17" s="772" t="s">
        <v>572</v>
      </c>
      <c r="C17" s="651"/>
      <c r="D17" s="651"/>
      <c r="E17" s="651"/>
      <c r="F17" s="651"/>
      <c r="G17" s="651"/>
      <c r="H17" s="651"/>
      <c r="I17" s="773"/>
      <c r="J17" s="141"/>
      <c r="K17" s="144"/>
      <c r="M17" s="623" t="s">
        <v>80</v>
      </c>
      <c r="N17" s="917"/>
      <c r="O17" s="910" t="s">
        <v>108</v>
      </c>
      <c r="P17" s="911"/>
      <c r="Q17" s="911"/>
      <c r="R17" s="911"/>
      <c r="S17" s="911"/>
      <c r="T17" s="911"/>
      <c r="U17" s="911"/>
      <c r="V17" s="911"/>
      <c r="W17" s="911"/>
      <c r="X17" s="911"/>
      <c r="Y17" s="912"/>
      <c r="AA17" s="44">
        <v>1</v>
      </c>
      <c r="AB17" s="864"/>
      <c r="AC17" s="864"/>
      <c r="AD17" s="864"/>
      <c r="AE17" s="832"/>
      <c r="AF17" s="833"/>
      <c r="AG17" s="834"/>
      <c r="AH17" s="864"/>
      <c r="AI17" s="864"/>
      <c r="AJ17" s="848"/>
      <c r="AK17" s="848"/>
      <c r="AL17" s="848"/>
      <c r="AM17" s="848"/>
      <c r="AN17" s="87"/>
      <c r="AP17" s="44">
        <v>1</v>
      </c>
      <c r="AQ17" s="832"/>
      <c r="AR17" s="833"/>
      <c r="AS17" s="833"/>
      <c r="AT17" s="833"/>
      <c r="AU17" s="833"/>
      <c r="AV17" s="834"/>
      <c r="AW17" s="824"/>
      <c r="AX17" s="824"/>
      <c r="AY17" s="829"/>
      <c r="AZ17" s="830"/>
      <c r="BA17" s="830"/>
      <c r="BB17" s="830"/>
      <c r="BC17" s="831"/>
    </row>
    <row r="18" spans="1:55" customFormat="1" ht="54.9" customHeight="1">
      <c r="A18" s="747"/>
      <c r="B18" s="774" t="s">
        <v>573</v>
      </c>
      <c r="C18" s="653"/>
      <c r="D18" s="653"/>
      <c r="E18" s="653"/>
      <c r="F18" s="653"/>
      <c r="G18" s="653"/>
      <c r="H18" s="653"/>
      <c r="I18" s="775"/>
      <c r="J18" s="142"/>
      <c r="K18" s="71"/>
      <c r="M18" s="918"/>
      <c r="N18" s="745"/>
      <c r="O18" s="913"/>
      <c r="P18" s="913"/>
      <c r="Q18" s="913"/>
      <c r="R18" s="913"/>
      <c r="S18" s="913"/>
      <c r="T18" s="913"/>
      <c r="U18" s="913"/>
      <c r="V18" s="913"/>
      <c r="W18" s="913"/>
      <c r="X18" s="913"/>
      <c r="Y18" s="914"/>
      <c r="AA18" s="44">
        <v>2</v>
      </c>
      <c r="AB18" s="864"/>
      <c r="AC18" s="864"/>
      <c r="AD18" s="864"/>
      <c r="AE18" s="864"/>
      <c r="AF18" s="864"/>
      <c r="AG18" s="864"/>
      <c r="AH18" s="864"/>
      <c r="AI18" s="864"/>
      <c r="AJ18" s="848"/>
      <c r="AK18" s="848"/>
      <c r="AL18" s="848"/>
      <c r="AM18" s="848"/>
      <c r="AN18" s="87"/>
      <c r="AP18" s="44">
        <v>2</v>
      </c>
      <c r="AQ18" s="798"/>
      <c r="AR18" s="799"/>
      <c r="AS18" s="799"/>
      <c r="AT18" s="799"/>
      <c r="AU18" s="799"/>
      <c r="AV18" s="800"/>
      <c r="AW18" s="824"/>
      <c r="AX18" s="824"/>
      <c r="AY18" s="789"/>
      <c r="AZ18" s="790"/>
      <c r="BA18" s="790"/>
      <c r="BB18" s="790"/>
      <c r="BC18" s="791"/>
    </row>
    <row r="19" spans="1:55" customFormat="1" ht="54.9" customHeight="1">
      <c r="A19" s="748"/>
      <c r="B19" s="776" t="s">
        <v>574</v>
      </c>
      <c r="C19" s="777"/>
      <c r="D19" s="777"/>
      <c r="E19" s="777"/>
      <c r="F19" s="777"/>
      <c r="G19" s="777"/>
      <c r="H19" s="777"/>
      <c r="I19" s="778"/>
      <c r="J19" s="143"/>
      <c r="K19" s="72"/>
      <c r="M19" s="742"/>
      <c r="N19" s="919"/>
      <c r="O19" s="915"/>
      <c r="P19" s="915"/>
      <c r="Q19" s="915"/>
      <c r="R19" s="915"/>
      <c r="S19" s="915"/>
      <c r="T19" s="915"/>
      <c r="U19" s="915"/>
      <c r="V19" s="915"/>
      <c r="W19" s="915"/>
      <c r="X19" s="915"/>
      <c r="Y19" s="916"/>
      <c r="AA19" s="51">
        <v>3</v>
      </c>
      <c r="AB19" s="784"/>
      <c r="AC19" s="784"/>
      <c r="AD19" s="784"/>
      <c r="AE19" s="784"/>
      <c r="AF19" s="784"/>
      <c r="AG19" s="784"/>
      <c r="AH19" s="784"/>
      <c r="AI19" s="784"/>
      <c r="AJ19" s="360"/>
      <c r="AK19" s="360"/>
      <c r="AL19" s="848"/>
      <c r="AM19" s="848"/>
      <c r="AN19" s="88"/>
      <c r="AP19" s="42">
        <v>3</v>
      </c>
      <c r="AQ19" s="798"/>
      <c r="AR19" s="799"/>
      <c r="AS19" s="799"/>
      <c r="AT19" s="799"/>
      <c r="AU19" s="799"/>
      <c r="AV19" s="800"/>
      <c r="AW19" s="764"/>
      <c r="AX19" s="764"/>
      <c r="AY19" s="789"/>
      <c r="AZ19" s="790"/>
      <c r="BA19" s="790"/>
      <c r="BB19" s="790"/>
      <c r="BC19" s="791"/>
    </row>
    <row r="20" spans="1:55" customFormat="1" ht="23.1" customHeight="1">
      <c r="A20" s="738">
        <v>45397</v>
      </c>
      <c r="B20" s="514"/>
      <c r="C20" s="514"/>
      <c r="D20" s="514"/>
      <c r="E20" s="514"/>
      <c r="F20" s="514"/>
      <c r="G20" s="514"/>
      <c r="H20" s="514"/>
      <c r="I20" s="514"/>
      <c r="J20" s="514"/>
      <c r="K20" s="739"/>
      <c r="M20" s="623" t="s">
        <v>81</v>
      </c>
      <c r="N20" s="917"/>
      <c r="O20" s="910" t="s">
        <v>108</v>
      </c>
      <c r="P20" s="911"/>
      <c r="Q20" s="911"/>
      <c r="R20" s="911"/>
      <c r="S20" s="911"/>
      <c r="T20" s="911"/>
      <c r="U20" s="911"/>
      <c r="V20" s="911"/>
      <c r="W20" s="911"/>
      <c r="X20" s="911"/>
      <c r="Y20" s="912"/>
      <c r="AA20" s="732">
        <v>4</v>
      </c>
      <c r="AB20" s="784"/>
      <c r="AC20" s="784"/>
      <c r="AD20" s="784"/>
      <c r="AE20" s="784"/>
      <c r="AF20" s="784"/>
      <c r="AG20" s="784"/>
      <c r="AH20" s="784"/>
      <c r="AI20" s="784"/>
      <c r="AJ20" s="360"/>
      <c r="AK20" s="360"/>
      <c r="AL20" s="348"/>
      <c r="AM20" s="350"/>
      <c r="AN20" s="847"/>
      <c r="AP20" s="732">
        <v>4</v>
      </c>
      <c r="AQ20" s="807"/>
      <c r="AR20" s="808"/>
      <c r="AS20" s="808"/>
      <c r="AT20" s="808"/>
      <c r="AU20" s="808"/>
      <c r="AV20" s="809"/>
      <c r="AW20" s="764"/>
      <c r="AX20" s="764"/>
      <c r="AY20" s="801"/>
      <c r="AZ20" s="802"/>
      <c r="BA20" s="802"/>
      <c r="BB20" s="802"/>
      <c r="BC20" s="803"/>
    </row>
    <row r="21" spans="1:55" customFormat="1" ht="27.9" customHeight="1">
      <c r="A21" s="751" t="s">
        <v>59</v>
      </c>
      <c r="B21" s="752"/>
      <c r="C21" s="752"/>
      <c r="D21" s="752"/>
      <c r="E21" s="752"/>
      <c r="F21" s="752"/>
      <c r="G21" s="750" t="str">
        <f>IF($H$11="","",$H$11)</f>
        <v>홍길동</v>
      </c>
      <c r="H21" s="750"/>
      <c r="I21" s="750"/>
      <c r="J21" s="750"/>
      <c r="K21" s="749" t="s">
        <v>62</v>
      </c>
      <c r="M21" s="918"/>
      <c r="N21" s="745"/>
      <c r="O21" s="913"/>
      <c r="P21" s="913"/>
      <c r="Q21" s="913"/>
      <c r="R21" s="913"/>
      <c r="S21" s="913"/>
      <c r="T21" s="913"/>
      <c r="U21" s="913"/>
      <c r="V21" s="913"/>
      <c r="W21" s="913"/>
      <c r="X21" s="913"/>
      <c r="Y21" s="914"/>
      <c r="AA21" s="732"/>
      <c r="AB21" s="784"/>
      <c r="AC21" s="784"/>
      <c r="AD21" s="784"/>
      <c r="AE21" s="784"/>
      <c r="AF21" s="784"/>
      <c r="AG21" s="784"/>
      <c r="AH21" s="784"/>
      <c r="AI21" s="784"/>
      <c r="AJ21" s="360"/>
      <c r="AK21" s="360"/>
      <c r="AL21" s="862"/>
      <c r="AM21" s="863"/>
      <c r="AN21" s="847"/>
      <c r="AP21" s="732"/>
      <c r="AQ21" s="810"/>
      <c r="AR21" s="811"/>
      <c r="AS21" s="811"/>
      <c r="AT21" s="811"/>
      <c r="AU21" s="811"/>
      <c r="AV21" s="812"/>
      <c r="AW21" s="764"/>
      <c r="AX21" s="764"/>
      <c r="AY21" s="804"/>
      <c r="AZ21" s="805"/>
      <c r="BA21" s="805"/>
      <c r="BB21" s="805"/>
      <c r="BC21" s="806"/>
    </row>
    <row r="22" spans="1:55" customFormat="1" ht="50.1" customHeight="1" thickBot="1">
      <c r="A22" s="751"/>
      <c r="B22" s="752"/>
      <c r="C22" s="752"/>
      <c r="D22" s="752"/>
      <c r="E22" s="752"/>
      <c r="F22" s="752"/>
      <c r="G22" s="750"/>
      <c r="H22" s="750"/>
      <c r="I22" s="750"/>
      <c r="J22" s="750"/>
      <c r="K22" s="749"/>
      <c r="M22" s="918"/>
      <c r="N22" s="745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914"/>
      <c r="AA22" s="51">
        <v>5</v>
      </c>
      <c r="AB22" s="784"/>
      <c r="AC22" s="784"/>
      <c r="AD22" s="784"/>
      <c r="AE22" s="784"/>
      <c r="AF22" s="784"/>
      <c r="AG22" s="784"/>
      <c r="AH22" s="784"/>
      <c r="AI22" s="784"/>
      <c r="AJ22" s="360"/>
      <c r="AK22" s="360"/>
      <c r="AL22" s="848"/>
      <c r="AM22" s="848"/>
      <c r="AN22" s="88"/>
      <c r="AP22" s="42">
        <v>5</v>
      </c>
      <c r="AQ22" s="798"/>
      <c r="AR22" s="799"/>
      <c r="AS22" s="799"/>
      <c r="AT22" s="799"/>
      <c r="AU22" s="799"/>
      <c r="AV22" s="800"/>
      <c r="AW22" s="764"/>
      <c r="AX22" s="764"/>
      <c r="AY22" s="789"/>
      <c r="AZ22" s="790"/>
      <c r="BA22" s="790"/>
      <c r="BB22" s="790"/>
      <c r="BC22" s="791"/>
    </row>
    <row r="23" spans="1:55" customFormat="1" ht="50.1" customHeight="1" thickTop="1">
      <c r="A23" s="751" t="s">
        <v>60</v>
      </c>
      <c r="B23" s="752"/>
      <c r="C23" s="752"/>
      <c r="D23" s="752"/>
      <c r="E23" s="752"/>
      <c r="F23" s="752"/>
      <c r="G23" s="754"/>
      <c r="H23" s="754"/>
      <c r="I23" s="754"/>
      <c r="J23" s="754"/>
      <c r="K23" s="749" t="s">
        <v>61</v>
      </c>
      <c r="M23" s="737" t="s">
        <v>82</v>
      </c>
      <c r="N23" s="632"/>
      <c r="O23" s="632"/>
      <c r="P23" s="632"/>
      <c r="Q23" s="632" t="s">
        <v>84</v>
      </c>
      <c r="R23" s="733"/>
      <c r="S23" s="733"/>
      <c r="T23" s="632" t="s">
        <v>85</v>
      </c>
      <c r="U23" s="733"/>
      <c r="V23" s="656"/>
      <c r="W23" s="734" t="s">
        <v>83</v>
      </c>
      <c r="X23" s="735"/>
      <c r="Y23" s="736"/>
      <c r="AA23" s="51">
        <v>6</v>
      </c>
      <c r="AB23" s="784"/>
      <c r="AC23" s="784"/>
      <c r="AD23" s="784"/>
      <c r="AE23" s="784"/>
      <c r="AF23" s="784"/>
      <c r="AG23" s="784"/>
      <c r="AH23" s="784"/>
      <c r="AI23" s="784"/>
      <c r="AJ23" s="360"/>
      <c r="AK23" s="360"/>
      <c r="AL23" s="848"/>
      <c r="AM23" s="848"/>
      <c r="AN23" s="88"/>
      <c r="AP23" s="42">
        <v>6</v>
      </c>
      <c r="AQ23" s="798"/>
      <c r="AR23" s="799"/>
      <c r="AS23" s="799"/>
      <c r="AT23" s="799"/>
      <c r="AU23" s="799"/>
      <c r="AV23" s="800"/>
      <c r="AW23" s="764"/>
      <c r="AX23" s="764"/>
      <c r="AY23" s="789"/>
      <c r="AZ23" s="790"/>
      <c r="BA23" s="790"/>
      <c r="BB23" s="790"/>
      <c r="BC23" s="791"/>
    </row>
    <row r="24" spans="1:55" ht="18" customHeight="1">
      <c r="A24" s="751"/>
      <c r="B24" s="752"/>
      <c r="C24" s="752"/>
      <c r="D24" s="752"/>
      <c r="E24" s="752"/>
      <c r="F24" s="752"/>
      <c r="G24" s="754"/>
      <c r="H24" s="754"/>
      <c r="I24" s="754"/>
      <c r="J24" s="754"/>
      <c r="K24" s="749"/>
      <c r="M24" s="768">
        <f>SUM(Q24:Y25)</f>
        <v>0</v>
      </c>
      <c r="N24" s="769"/>
      <c r="O24" s="769"/>
      <c r="P24" s="769"/>
      <c r="Q24" s="764"/>
      <c r="R24" s="764"/>
      <c r="S24" s="764"/>
      <c r="T24" s="764"/>
      <c r="U24" s="764"/>
      <c r="V24" s="765"/>
      <c r="W24" s="758" t="str">
        <f>IF($I$14="","",$I$14)</f>
        <v/>
      </c>
      <c r="X24" s="759"/>
      <c r="Y24" s="760"/>
      <c r="AA24" s="730">
        <v>7</v>
      </c>
      <c r="AB24" s="807"/>
      <c r="AC24" s="808"/>
      <c r="AD24" s="809"/>
      <c r="AE24" s="807"/>
      <c r="AF24" s="808"/>
      <c r="AG24" s="809"/>
      <c r="AH24" s="807"/>
      <c r="AI24" s="809"/>
      <c r="AJ24" s="348"/>
      <c r="AK24" s="350"/>
      <c r="AL24" s="348"/>
      <c r="AM24" s="350"/>
      <c r="AN24" s="845"/>
      <c r="AP24" s="813" t="s">
        <v>106</v>
      </c>
      <c r="AQ24" s="814"/>
      <c r="AR24" s="814"/>
      <c r="AS24" s="814"/>
      <c r="AT24" s="814"/>
      <c r="AU24" s="814"/>
      <c r="AV24" s="815"/>
      <c r="AW24" s="785">
        <f>SUM(AW17:AX23)</f>
        <v>0</v>
      </c>
      <c r="AX24" s="786"/>
      <c r="AY24" s="792"/>
      <c r="AZ24" s="793"/>
      <c r="BA24" s="793"/>
      <c r="BB24" s="793"/>
      <c r="BC24" s="794"/>
    </row>
    <row r="25" spans="1:55" ht="35.1" customHeight="1" thickBot="1">
      <c r="A25" s="756"/>
      <c r="B25" s="757"/>
      <c r="C25" s="757"/>
      <c r="D25" s="757"/>
      <c r="E25" s="757"/>
      <c r="F25" s="757"/>
      <c r="G25" s="755"/>
      <c r="H25" s="755"/>
      <c r="I25" s="755"/>
      <c r="J25" s="755"/>
      <c r="K25" s="753"/>
      <c r="M25" s="770"/>
      <c r="N25" s="771"/>
      <c r="O25" s="771"/>
      <c r="P25" s="771"/>
      <c r="Q25" s="766"/>
      <c r="R25" s="766"/>
      <c r="S25" s="766"/>
      <c r="T25" s="766"/>
      <c r="U25" s="766"/>
      <c r="V25" s="767"/>
      <c r="W25" s="761"/>
      <c r="X25" s="762"/>
      <c r="Y25" s="763"/>
      <c r="AA25" s="731"/>
      <c r="AB25" s="842"/>
      <c r="AC25" s="843"/>
      <c r="AD25" s="844"/>
      <c r="AE25" s="842"/>
      <c r="AF25" s="843"/>
      <c r="AG25" s="844"/>
      <c r="AH25" s="842"/>
      <c r="AI25" s="844"/>
      <c r="AJ25" s="509"/>
      <c r="AK25" s="511"/>
      <c r="AL25" s="509"/>
      <c r="AM25" s="511"/>
      <c r="AN25" s="846"/>
      <c r="AP25" s="742"/>
      <c r="AQ25" s="743"/>
      <c r="AR25" s="743"/>
      <c r="AS25" s="743"/>
      <c r="AT25" s="743"/>
      <c r="AU25" s="743"/>
      <c r="AV25" s="729"/>
      <c r="AW25" s="787"/>
      <c r="AX25" s="788"/>
      <c r="AY25" s="795"/>
      <c r="AZ25" s="796"/>
      <c r="BA25" s="796"/>
      <c r="BB25" s="796"/>
      <c r="BC25" s="797"/>
    </row>
    <row r="26" spans="1:55" ht="16.2" thickTop="1"/>
  </sheetData>
  <protectedRanges>
    <protectedRange sqref="A20 E7 N69 R69 M67 Q56 Q4 AC48 AG48 AA46:AB46 AP46:AQ46 AR48 AV48 B22:B23 F22:F23 E3:K5" name="국제학술회의 참가경비"/>
    <protectedRange sqref="E11:K12 Q58:Y59" name="우수학술지 논문게재료"/>
    <protectedRange sqref="E11:E12 G11:H11 J11 Q58:Q59 S58:T58 X58" name="국제학술회의 참가경비_1"/>
    <protectedRange sqref="G13 S60 S7" name="국제학술회의 참가경비_2"/>
  </protectedRanges>
  <mergeCells count="234">
    <mergeCell ref="H3:H4"/>
    <mergeCell ref="C3:G4"/>
    <mergeCell ref="AH16:AI16"/>
    <mergeCell ref="AE16:AG16"/>
    <mergeCell ref="AB16:AD16"/>
    <mergeCell ref="AB17:AD17"/>
    <mergeCell ref="AE17:AG17"/>
    <mergeCell ref="AH17:AI17"/>
    <mergeCell ref="AB14:AD14"/>
    <mergeCell ref="AE14:AG14"/>
    <mergeCell ref="AH14:AI14"/>
    <mergeCell ref="C11:D11"/>
    <mergeCell ref="E11:F11"/>
    <mergeCell ref="C12:D12"/>
    <mergeCell ref="E12:F12"/>
    <mergeCell ref="P4:Y4"/>
    <mergeCell ref="V8:W8"/>
    <mergeCell ref="U8:U11"/>
    <mergeCell ref="X8:Y8"/>
    <mergeCell ref="R10:T11"/>
    <mergeCell ref="O10:Q11"/>
    <mergeCell ref="O5:Y6"/>
    <mergeCell ref="M5:N6"/>
    <mergeCell ref="M7:N7"/>
    <mergeCell ref="A13:B13"/>
    <mergeCell ref="F13:G13"/>
    <mergeCell ref="I13:K13"/>
    <mergeCell ref="A14:B14"/>
    <mergeCell ref="C14:F14"/>
    <mergeCell ref="G14:H14"/>
    <mergeCell ref="I14:K14"/>
    <mergeCell ref="C13:D13"/>
    <mergeCell ref="AE23:AG23"/>
    <mergeCell ref="AE22:AG22"/>
    <mergeCell ref="AB19:AD19"/>
    <mergeCell ref="AE19:AG19"/>
    <mergeCell ref="O17:Y19"/>
    <mergeCell ref="O20:Y22"/>
    <mergeCell ref="M12:N13"/>
    <mergeCell ref="M20:N22"/>
    <mergeCell ref="M17:N19"/>
    <mergeCell ref="O12:Y13"/>
    <mergeCell ref="AE13:AG13"/>
    <mergeCell ref="B1:K1"/>
    <mergeCell ref="B2:K2"/>
    <mergeCell ref="A8:B9"/>
    <mergeCell ref="C8:K9"/>
    <mergeCell ref="Y10:Y11"/>
    <mergeCell ref="X10:X11"/>
    <mergeCell ref="W10:W11"/>
    <mergeCell ref="V10:V11"/>
    <mergeCell ref="N1:Y1"/>
    <mergeCell ref="N2:Y2"/>
    <mergeCell ref="M3:N4"/>
    <mergeCell ref="A3:B4"/>
    <mergeCell ref="A6:B7"/>
    <mergeCell ref="D7:K7"/>
    <mergeCell ref="D6:K6"/>
    <mergeCell ref="A5:K5"/>
    <mergeCell ref="A10:B12"/>
    <mergeCell ref="C10:F10"/>
    <mergeCell ref="G11:G12"/>
    <mergeCell ref="H10:I10"/>
    <mergeCell ref="J10:K10"/>
    <mergeCell ref="J11:K12"/>
    <mergeCell ref="H11:I12"/>
    <mergeCell ref="P3:Y3"/>
    <mergeCell ref="O7:P7"/>
    <mergeCell ref="R7:S7"/>
    <mergeCell ref="U7:Y7"/>
    <mergeCell ref="M8:N11"/>
    <mergeCell ref="O14:Y16"/>
    <mergeCell ref="M14:N16"/>
    <mergeCell ref="AA1:AB1"/>
    <mergeCell ref="AA2:AB2"/>
    <mergeCell ref="AA4:AA5"/>
    <mergeCell ref="AB13:AD13"/>
    <mergeCell ref="AC2:AN2"/>
    <mergeCell ref="AC1:AN1"/>
    <mergeCell ref="AN4:AN5"/>
    <mergeCell ref="AL4:AM5"/>
    <mergeCell ref="AJ4:AK5"/>
    <mergeCell ref="AH12:AI12"/>
    <mergeCell ref="AJ12:AK12"/>
    <mergeCell ref="AB7:AD7"/>
    <mergeCell ref="AE7:AG7"/>
    <mergeCell ref="AH7:AI7"/>
    <mergeCell ref="AJ7:AK7"/>
    <mergeCell ref="AL7:AM7"/>
    <mergeCell ref="AH4:AI5"/>
    <mergeCell ref="AB4:AD5"/>
    <mergeCell ref="AE4:AG5"/>
    <mergeCell ref="AA3:AN3"/>
    <mergeCell ref="AL6:AM6"/>
    <mergeCell ref="AJ6:AK6"/>
    <mergeCell ref="AH6:AI6"/>
    <mergeCell ref="AE6:AG6"/>
    <mergeCell ref="AB6:AD6"/>
    <mergeCell ref="AH13:AI13"/>
    <mergeCell ref="AJ13:AK13"/>
    <mergeCell ref="AL13:AM13"/>
    <mergeCell ref="AA8:AA9"/>
    <mergeCell ref="AB12:AD12"/>
    <mergeCell ref="AE12:AG12"/>
    <mergeCell ref="AL8:AM9"/>
    <mergeCell ref="AJ8:AK9"/>
    <mergeCell ref="AH8:AI9"/>
    <mergeCell ref="AE8:AG9"/>
    <mergeCell ref="AB8:AD9"/>
    <mergeCell ref="AB10:AD11"/>
    <mergeCell ref="AA10:AA11"/>
    <mergeCell ref="AH20:AI21"/>
    <mergeCell ref="AJ20:AK21"/>
    <mergeCell ref="AL20:AM21"/>
    <mergeCell ref="AB18:AD18"/>
    <mergeCell ref="AE18:AG18"/>
    <mergeCell ref="AH18:AI18"/>
    <mergeCell ref="AJ18:AK18"/>
    <mergeCell ref="AL18:AM18"/>
    <mergeCell ref="AL19:AM19"/>
    <mergeCell ref="AH19:AI19"/>
    <mergeCell ref="AJ19:AK19"/>
    <mergeCell ref="AP1:AQ1"/>
    <mergeCell ref="AR1:BC1"/>
    <mergeCell ref="AP2:AQ2"/>
    <mergeCell ref="AR2:BC2"/>
    <mergeCell ref="AP3:BC3"/>
    <mergeCell ref="AP4:AP5"/>
    <mergeCell ref="AJ17:AK17"/>
    <mergeCell ref="AL17:AM17"/>
    <mergeCell ref="AL16:AM16"/>
    <mergeCell ref="AJ16:AK16"/>
    <mergeCell ref="AJ14:AK14"/>
    <mergeCell ref="AL14:AM14"/>
    <mergeCell ref="AL12:AM12"/>
    <mergeCell ref="AN8:AN9"/>
    <mergeCell ref="AQ4:AV5"/>
    <mergeCell ref="AY4:BC5"/>
    <mergeCell ref="AY13:BC13"/>
    <mergeCell ref="AY12:BC12"/>
    <mergeCell ref="AY8:BC9"/>
    <mergeCell ref="AY7:BC7"/>
    <mergeCell ref="AY6:BC6"/>
    <mergeCell ref="AQ13:AV13"/>
    <mergeCell ref="AW6:AX6"/>
    <mergeCell ref="AP8:AP9"/>
    <mergeCell ref="AW8:AX9"/>
    <mergeCell ref="AW4:AX5"/>
    <mergeCell ref="AQ8:AV9"/>
    <mergeCell ref="AQ7:AV7"/>
    <mergeCell ref="AQ6:AV6"/>
    <mergeCell ref="AW7:AX7"/>
    <mergeCell ref="AE24:AG25"/>
    <mergeCell ref="AB24:AD25"/>
    <mergeCell ref="AN24:AN25"/>
    <mergeCell ref="AL24:AM25"/>
    <mergeCell ref="AJ24:AK25"/>
    <mergeCell ref="AH24:AI25"/>
    <mergeCell ref="AN20:AN21"/>
    <mergeCell ref="AB22:AD22"/>
    <mergeCell ref="AH22:AI22"/>
    <mergeCell ref="AJ22:AK22"/>
    <mergeCell ref="AL22:AM22"/>
    <mergeCell ref="AB23:AD23"/>
    <mergeCell ref="AH23:AI23"/>
    <mergeCell ref="AJ23:AK23"/>
    <mergeCell ref="AL23:AM23"/>
    <mergeCell ref="AB20:AD21"/>
    <mergeCell ref="AE20:AG21"/>
    <mergeCell ref="AW18:AX18"/>
    <mergeCell ref="AW19:AX19"/>
    <mergeCell ref="AY19:BC19"/>
    <mergeCell ref="AY18:BC18"/>
    <mergeCell ref="AQ19:AV19"/>
    <mergeCell ref="AQ18:AV18"/>
    <mergeCell ref="AW14:AX14"/>
    <mergeCell ref="AP15:BC15"/>
    <mergeCell ref="AW12:AX12"/>
    <mergeCell ref="AW13:AX13"/>
    <mergeCell ref="AQ12:AV12"/>
    <mergeCell ref="AP14:AV14"/>
    <mergeCell ref="AY14:BC14"/>
    <mergeCell ref="AW16:AX16"/>
    <mergeCell ref="AW17:AX17"/>
    <mergeCell ref="AY16:BC16"/>
    <mergeCell ref="AQ16:AV16"/>
    <mergeCell ref="AY17:BC17"/>
    <mergeCell ref="AQ17:AV17"/>
    <mergeCell ref="AW23:AX23"/>
    <mergeCell ref="AW24:AX25"/>
    <mergeCell ref="AY23:BC23"/>
    <mergeCell ref="AY24:BC25"/>
    <mergeCell ref="AQ23:AV23"/>
    <mergeCell ref="AW22:AX22"/>
    <mergeCell ref="AP20:AP21"/>
    <mergeCell ref="AW20:AX21"/>
    <mergeCell ref="AY20:BC21"/>
    <mergeCell ref="AY22:BC22"/>
    <mergeCell ref="AQ22:AV22"/>
    <mergeCell ref="AQ20:AV21"/>
    <mergeCell ref="AP24:AV25"/>
    <mergeCell ref="AY10:BC11"/>
    <mergeCell ref="AW10:AX11"/>
    <mergeCell ref="AQ10:AV11"/>
    <mergeCell ref="AP10:AP11"/>
    <mergeCell ref="AN10:AN11"/>
    <mergeCell ref="AL10:AM11"/>
    <mergeCell ref="AJ10:AK11"/>
    <mergeCell ref="AH10:AI11"/>
    <mergeCell ref="AE10:AG11"/>
    <mergeCell ref="AA24:AA25"/>
    <mergeCell ref="AA20:AA21"/>
    <mergeCell ref="T23:V23"/>
    <mergeCell ref="W23:Y23"/>
    <mergeCell ref="M23:P23"/>
    <mergeCell ref="Q23:S23"/>
    <mergeCell ref="A20:K20"/>
    <mergeCell ref="A15:I16"/>
    <mergeCell ref="J15:K15"/>
    <mergeCell ref="A17:A19"/>
    <mergeCell ref="K21:K22"/>
    <mergeCell ref="G21:J22"/>
    <mergeCell ref="A21:F22"/>
    <mergeCell ref="K23:K25"/>
    <mergeCell ref="G23:J25"/>
    <mergeCell ref="A23:F25"/>
    <mergeCell ref="W24:Y25"/>
    <mergeCell ref="T24:V25"/>
    <mergeCell ref="Q24:S25"/>
    <mergeCell ref="M24:P25"/>
    <mergeCell ref="B17:I17"/>
    <mergeCell ref="B18:I18"/>
    <mergeCell ref="B19:I19"/>
    <mergeCell ref="AA15:AN15"/>
  </mergeCells>
  <phoneticPr fontId="1" type="noConversion"/>
  <dataValidations count="4">
    <dataValidation allowBlank="1" showInputMessage="1" showErrorMessage="1" prompt="입력방법 yy-mm-dd" sqref="O7:P7 R7:S7 C13:D13 F13:G13"/>
    <dataValidation type="list" errorStyle="information" allowBlank="1" showInputMessage="1" showErrorMessage="1" error="없는 항목 직접 기재" sqref="AQ17:AV23 AQ6:AV13">
      <formula1>"초청학자 항공료, 초청학자 체재비(일비·식비·숙박비), 강연료, 논문집출판비, 장소대여료, 통역료, 번역료, 회의비(다과비), 온라인 개최비(소프트웨어 구입 등)"</formula1>
    </dataValidation>
    <dataValidation type="list" allowBlank="1" showInputMessage="1" showErrorMessage="1" sqref="G11:G12">
      <formula1>"교수, 부교수, 조교수, 기금교수, HK교수"</formula1>
    </dataValidation>
    <dataValidation type="list" allowBlank="1" showInputMessage="1" showErrorMessage="1" sqref="AL6:AM14 AL17:AM19 AL22:AM23">
      <formula1>"발표자, 토론자, 좌장"</formula1>
    </dataValidation>
  </dataValidations>
  <printOptions horizontalCentered="1"/>
  <pageMargins left="0.11811023622047245" right="0.11811023622047245" top="0.59055118110236227" bottom="0.19685039370078741" header="0.11811023622047245" footer="0.11811023622047245"/>
  <pageSetup paperSize="9" scale="83" fitToHeight="0" orientation="portrait" errors="blank" r:id="rId1"/>
  <headerFooter>
    <oddHeader>&amp;L&amp;G</oddHeader>
  </headerFooter>
  <colBreaks count="3" manualBreakCount="3">
    <brk id="11" max="1048575" man="1"/>
    <brk id="25" max="1048575" man="1"/>
    <brk id="40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1" r:id="rId5" name="Option Button 23">
              <controlPr defaultSize="0" autoFill="0" autoLine="0" autoPict="0">
                <anchor>
                  <from>
                    <xdr:col>8</xdr:col>
                    <xdr:colOff>251460</xdr:colOff>
                    <xdr:row>3</xdr:row>
                    <xdr:rowOff>45720</xdr:rowOff>
                  </from>
                  <to>
                    <xdr:col>8</xdr:col>
                    <xdr:colOff>563880</xdr:colOff>
                    <xdr:row>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6" name="Option Button 24">
              <controlPr defaultSize="0" autoFill="0" autoLine="0" autoPict="0">
                <anchor>
                  <from>
                    <xdr:col>9</xdr:col>
                    <xdr:colOff>243840</xdr:colOff>
                    <xdr:row>3</xdr:row>
                    <xdr:rowOff>45720</xdr:rowOff>
                  </from>
                  <to>
                    <xdr:col>9</xdr:col>
                    <xdr:colOff>563880</xdr:colOff>
                    <xdr:row>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7" name="Option Button 25">
              <controlPr defaultSize="0" autoFill="0" autoLine="0" autoPict="0">
                <anchor>
                  <from>
                    <xdr:col>10</xdr:col>
                    <xdr:colOff>243840</xdr:colOff>
                    <xdr:row>3</xdr:row>
                    <xdr:rowOff>45720</xdr:rowOff>
                  </from>
                  <to>
                    <xdr:col>10</xdr:col>
                    <xdr:colOff>563880</xdr:colOff>
                    <xdr:row>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8" name="Check Box 1">
              <controlPr defaultSize="0" autoFill="0" autoLine="0" autoPict="0" macro="[0]!확인란1_Click">
                <anchor>
                  <from>
                    <xdr:col>9</xdr:col>
                    <xdr:colOff>228600</xdr:colOff>
                    <xdr:row>16</xdr:row>
                    <xdr:rowOff>182880</xdr:rowOff>
                  </from>
                  <to>
                    <xdr:col>9</xdr:col>
                    <xdr:colOff>441960</xdr:colOff>
                    <xdr:row>16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9" name="Check Box 2">
              <controlPr defaultSize="0" autoFill="0" autoLine="0" autoPict="0">
                <anchor>
                  <from>
                    <xdr:col>10</xdr:col>
                    <xdr:colOff>236220</xdr:colOff>
                    <xdr:row>16</xdr:row>
                    <xdr:rowOff>182880</xdr:rowOff>
                  </from>
                  <to>
                    <xdr:col>10</xdr:col>
                    <xdr:colOff>457200</xdr:colOff>
                    <xdr:row>16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10" name="Check Box 3">
              <controlPr defaultSize="0" autoFill="0" autoLine="0" autoPict="0">
                <anchor>
                  <from>
                    <xdr:col>10</xdr:col>
                    <xdr:colOff>236220</xdr:colOff>
                    <xdr:row>17</xdr:row>
                    <xdr:rowOff>175260</xdr:rowOff>
                  </from>
                  <to>
                    <xdr:col>10</xdr:col>
                    <xdr:colOff>457200</xdr:colOff>
                    <xdr:row>17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11" name="Check Box 4">
              <controlPr defaultSize="0" autoFill="0" autoLine="0" autoPict="0">
                <anchor>
                  <from>
                    <xdr:col>9</xdr:col>
                    <xdr:colOff>228600</xdr:colOff>
                    <xdr:row>17</xdr:row>
                    <xdr:rowOff>182880</xdr:rowOff>
                  </from>
                  <to>
                    <xdr:col>9</xdr:col>
                    <xdr:colOff>441960</xdr:colOff>
                    <xdr:row>17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2" name="Check Box 7">
              <controlPr defaultSize="0" autoFill="0" autoLine="0" autoPict="0">
                <anchor>
                  <from>
                    <xdr:col>10</xdr:col>
                    <xdr:colOff>236220</xdr:colOff>
                    <xdr:row>18</xdr:row>
                    <xdr:rowOff>160020</xdr:rowOff>
                  </from>
                  <to>
                    <xdr:col>10</xdr:col>
                    <xdr:colOff>457200</xdr:colOff>
                    <xdr:row>18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3" name="Check Box 8">
              <controlPr defaultSize="0" autoFill="0" autoLine="0" autoPict="0">
                <anchor>
                  <from>
                    <xdr:col>9</xdr:col>
                    <xdr:colOff>228600</xdr:colOff>
                    <xdr:row>18</xdr:row>
                    <xdr:rowOff>160020</xdr:rowOff>
                  </from>
                  <to>
                    <xdr:col>9</xdr:col>
                    <xdr:colOff>441960</xdr:colOff>
                    <xdr:row>18</xdr:row>
                    <xdr:rowOff>403860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T44"/>
  <sheetViews>
    <sheetView showGridLines="0" zoomScale="80" zoomScaleNormal="80" workbookViewId="0">
      <selection activeCell="B1" sqref="B1:K1"/>
    </sheetView>
  </sheetViews>
  <sheetFormatPr defaultColWidth="9" defaultRowHeight="15.6"/>
  <cols>
    <col min="1" max="1" width="10.59765625" style="1" bestFit="1" customWidth="1"/>
    <col min="2" max="2" width="6.69921875" style="1" customWidth="1"/>
    <col min="3" max="4" width="8.19921875" style="1" customWidth="1"/>
    <col min="5" max="8" width="9.3984375" style="1" customWidth="1"/>
    <col min="9" max="11" width="9.3984375" style="2" customWidth="1"/>
    <col min="12" max="12" width="1.59765625" style="2" customWidth="1"/>
    <col min="13" max="13" width="4.59765625" style="1" customWidth="1"/>
    <col min="14" max="14" width="6.59765625" style="1" customWidth="1"/>
    <col min="15" max="15" width="15.09765625" style="1" customWidth="1"/>
    <col min="16" max="18" width="17.5" style="1" customWidth="1"/>
    <col min="19" max="20" width="9.3984375" style="2" customWidth="1"/>
    <col min="21" max="21" width="1.59765625" style="2" customWidth="1"/>
    <col min="22" max="16384" width="9" style="2"/>
  </cols>
  <sheetData>
    <row r="1" spans="1:20" s="302" customFormat="1" ht="30" customHeight="1">
      <c r="A1" s="300" t="s">
        <v>376</v>
      </c>
      <c r="B1" s="367" t="s">
        <v>214</v>
      </c>
      <c r="C1" s="367"/>
      <c r="D1" s="367"/>
      <c r="E1" s="367"/>
      <c r="F1" s="367"/>
      <c r="G1" s="367"/>
      <c r="H1" s="367"/>
      <c r="I1" s="367"/>
      <c r="J1" s="367"/>
      <c r="K1" s="367"/>
      <c r="M1" s="955" t="s">
        <v>378</v>
      </c>
      <c r="N1" s="955"/>
      <c r="O1" s="367" t="s">
        <v>216</v>
      </c>
      <c r="P1" s="367"/>
      <c r="Q1" s="367"/>
      <c r="R1" s="367"/>
      <c r="S1" s="367"/>
      <c r="T1" s="367"/>
    </row>
    <row r="2" spans="1:20" s="302" customFormat="1" ht="20.25" customHeight="1">
      <c r="A2" s="301" t="s">
        <v>377</v>
      </c>
      <c r="B2" s="851" t="s">
        <v>118</v>
      </c>
      <c r="C2" s="851"/>
      <c r="D2" s="851"/>
      <c r="E2" s="851"/>
      <c r="F2" s="851"/>
      <c r="G2" s="851"/>
      <c r="H2" s="851"/>
      <c r="I2" s="851"/>
      <c r="J2" s="851"/>
      <c r="K2" s="851"/>
      <c r="M2" s="850" t="s">
        <v>379</v>
      </c>
      <c r="N2" s="850"/>
      <c r="O2" s="851" t="s">
        <v>119</v>
      </c>
      <c r="P2" s="851"/>
      <c r="Q2" s="851"/>
      <c r="R2" s="851"/>
      <c r="S2" s="851"/>
      <c r="T2" s="851"/>
    </row>
    <row r="3" spans="1:20" ht="24.9" customHeight="1">
      <c r="A3" s="623" t="s">
        <v>45</v>
      </c>
      <c r="B3" s="606"/>
      <c r="C3" s="953" t="s">
        <v>46</v>
      </c>
      <c r="D3" s="948"/>
      <c r="E3" s="948"/>
      <c r="F3" s="948"/>
      <c r="G3" s="948"/>
      <c r="H3" s="948"/>
      <c r="I3" s="948"/>
      <c r="J3" s="948"/>
      <c r="K3" s="949"/>
      <c r="M3" s="737" t="s">
        <v>120</v>
      </c>
      <c r="N3" s="632"/>
      <c r="O3" s="956">
        <f>SUM(P6:T7)</f>
        <v>0</v>
      </c>
      <c r="P3" s="956" t="s">
        <v>133</v>
      </c>
      <c r="Q3" s="959"/>
      <c r="R3" s="959"/>
      <c r="S3" s="959"/>
      <c r="T3" s="960"/>
    </row>
    <row r="4" spans="1:20" ht="24.9" customHeight="1">
      <c r="A4" s="881"/>
      <c r="B4" s="608"/>
      <c r="C4" s="954"/>
      <c r="D4" s="950"/>
      <c r="E4" s="950"/>
      <c r="F4" s="950"/>
      <c r="G4" s="950"/>
      <c r="H4" s="950"/>
      <c r="I4" s="950"/>
      <c r="J4" s="950"/>
      <c r="K4" s="951"/>
      <c r="M4" s="706"/>
      <c r="N4" s="634"/>
      <c r="O4" s="957"/>
      <c r="P4" s="965" t="s">
        <v>121</v>
      </c>
      <c r="Q4" s="965" t="s">
        <v>122</v>
      </c>
      <c r="R4" s="965" t="s">
        <v>123</v>
      </c>
      <c r="S4" s="965" t="s">
        <v>124</v>
      </c>
      <c r="T4" s="966"/>
    </row>
    <row r="5" spans="1:20" ht="24.9" customHeight="1">
      <c r="A5" s="881"/>
      <c r="B5" s="608"/>
      <c r="C5" s="952" t="s">
        <v>47</v>
      </c>
      <c r="D5" s="944"/>
      <c r="E5" s="944"/>
      <c r="F5" s="944"/>
      <c r="G5" s="944"/>
      <c r="H5" s="944"/>
      <c r="I5" s="944"/>
      <c r="J5" s="944"/>
      <c r="K5" s="945"/>
      <c r="M5" s="706"/>
      <c r="N5" s="634"/>
      <c r="O5" s="957"/>
      <c r="P5" s="965"/>
      <c r="Q5" s="965"/>
      <c r="R5" s="965"/>
      <c r="S5" s="965"/>
      <c r="T5" s="966"/>
    </row>
    <row r="6" spans="1:20" ht="24.9" customHeight="1">
      <c r="A6" s="721"/>
      <c r="B6" s="610"/>
      <c r="C6" s="721"/>
      <c r="D6" s="946"/>
      <c r="E6" s="946"/>
      <c r="F6" s="946"/>
      <c r="G6" s="946"/>
      <c r="H6" s="946"/>
      <c r="I6" s="946"/>
      <c r="J6" s="946"/>
      <c r="K6" s="947"/>
      <c r="M6" s="706"/>
      <c r="N6" s="634"/>
      <c r="O6" s="957"/>
      <c r="P6" s="961"/>
      <c r="Q6" s="961"/>
      <c r="R6" s="961"/>
      <c r="S6" s="961"/>
      <c r="T6" s="962"/>
    </row>
    <row r="7" spans="1:20" ht="39.9" customHeight="1">
      <c r="A7" s="623" t="s">
        <v>48</v>
      </c>
      <c r="B7" s="606"/>
      <c r="C7" s="1032"/>
      <c r="D7" s="1033"/>
      <c r="E7" s="1033"/>
      <c r="F7" s="1033"/>
      <c r="G7" s="1033"/>
      <c r="H7" s="1033"/>
      <c r="I7" s="1033"/>
      <c r="J7" s="1033"/>
      <c r="K7" s="1034"/>
      <c r="M7" s="709"/>
      <c r="N7" s="710"/>
      <c r="O7" s="958"/>
      <c r="P7" s="963"/>
      <c r="Q7" s="963"/>
      <c r="R7" s="963"/>
      <c r="S7" s="963"/>
      <c r="T7" s="964"/>
    </row>
    <row r="8" spans="1:20" ht="9.9" customHeight="1">
      <c r="A8" s="721"/>
      <c r="B8" s="610"/>
      <c r="C8" s="1035"/>
      <c r="D8" s="1036"/>
      <c r="E8" s="1036"/>
      <c r="F8" s="1036"/>
      <c r="G8" s="1036"/>
      <c r="H8" s="1036"/>
      <c r="I8" s="1036"/>
      <c r="J8" s="1036"/>
      <c r="K8" s="1037"/>
      <c r="M8" s="52"/>
      <c r="N8" s="52"/>
      <c r="O8" s="52"/>
      <c r="P8" s="52"/>
      <c r="Q8" s="52"/>
      <c r="R8" s="52"/>
      <c r="S8" s="52"/>
      <c r="T8" s="52"/>
    </row>
    <row r="9" spans="1:20" customFormat="1" ht="50.1" customHeight="1">
      <c r="A9" s="900" t="s">
        <v>52</v>
      </c>
      <c r="B9" s="600"/>
      <c r="C9" s="1024"/>
      <c r="D9" s="1025"/>
      <c r="E9" s="50" t="s">
        <v>9</v>
      </c>
      <c r="F9" s="869"/>
      <c r="G9" s="869"/>
      <c r="H9" s="60" t="s">
        <v>21</v>
      </c>
      <c r="I9" s="869"/>
      <c r="J9" s="869"/>
      <c r="K9" s="870"/>
      <c r="M9" s="737" t="s">
        <v>125</v>
      </c>
      <c r="N9" s="632"/>
      <c r="O9" s="632"/>
      <c r="P9" s="413" t="s">
        <v>126</v>
      </c>
      <c r="Q9" s="413"/>
      <c r="R9" s="413" t="s">
        <v>127</v>
      </c>
      <c r="S9" s="413"/>
      <c r="T9" s="577"/>
    </row>
    <row r="10" spans="1:20" customFormat="1" ht="30" customHeight="1">
      <c r="A10" s="623" t="s">
        <v>49</v>
      </c>
      <c r="B10" s="606"/>
      <c r="C10" s="737" t="s">
        <v>145</v>
      </c>
      <c r="D10" s="733"/>
      <c r="E10" s="733"/>
      <c r="F10" s="733"/>
      <c r="G10" s="85" t="s">
        <v>51</v>
      </c>
      <c r="H10" s="632" t="s">
        <v>143</v>
      </c>
      <c r="I10" s="733"/>
      <c r="J10" s="632" t="s">
        <v>144</v>
      </c>
      <c r="K10" s="871"/>
      <c r="M10" s="971"/>
      <c r="N10" s="972"/>
      <c r="O10" s="973"/>
      <c r="P10" s="967"/>
      <c r="Q10" s="968"/>
      <c r="R10" s="978">
        <f>M10-P10</f>
        <v>0</v>
      </c>
      <c r="S10" s="979"/>
      <c r="T10" s="980"/>
    </row>
    <row r="11" spans="1:20" ht="30" customHeight="1">
      <c r="A11" s="881"/>
      <c r="B11" s="608"/>
      <c r="C11" s="1028" t="s">
        <v>50</v>
      </c>
      <c r="D11" s="604"/>
      <c r="E11" s="1029" t="str">
        <f>IF('4'!$E$11="","",'4'!$E$11)</f>
        <v/>
      </c>
      <c r="F11" s="1029"/>
      <c r="G11" s="942" t="str">
        <f>IF('4'!$G$11="","",'4'!$G$11)</f>
        <v>교수</v>
      </c>
      <c r="H11" s="996" t="str">
        <f>IF('4'!$H$11="","",'4'!$H$11)</f>
        <v>홍길동</v>
      </c>
      <c r="I11" s="944"/>
      <c r="J11" s="807">
        <f>IF('4'!$J$11="","",'4'!$J$11)</f>
        <v>5199</v>
      </c>
      <c r="K11" s="994"/>
      <c r="M11" s="974"/>
      <c r="N11" s="975"/>
      <c r="O11" s="976"/>
      <c r="P11" s="969"/>
      <c r="Q11" s="970"/>
      <c r="R11" s="981"/>
      <c r="S11" s="982"/>
      <c r="T11" s="983"/>
    </row>
    <row r="12" spans="1:20" ht="30" customHeight="1">
      <c r="A12" s="721"/>
      <c r="B12" s="610"/>
      <c r="C12" s="873" t="s">
        <v>38</v>
      </c>
      <c r="D12" s="1026"/>
      <c r="E12" s="1027" t="str">
        <f>IF('4'!$E$12="","",'4'!$E$12)</f>
        <v/>
      </c>
      <c r="F12" s="1027"/>
      <c r="G12" s="943"/>
      <c r="H12" s="997"/>
      <c r="I12" s="946"/>
      <c r="J12" s="842"/>
      <c r="K12" s="995"/>
      <c r="M12" s="65" t="s">
        <v>128</v>
      </c>
      <c r="N12" s="413" t="s">
        <v>131</v>
      </c>
      <c r="O12" s="413"/>
      <c r="P12" s="48" t="s">
        <v>129</v>
      </c>
      <c r="Q12" s="413" t="s">
        <v>130</v>
      </c>
      <c r="R12" s="413"/>
      <c r="S12" s="413" t="s">
        <v>132</v>
      </c>
      <c r="T12" s="977"/>
    </row>
    <row r="13" spans="1:20" s="3" customFormat="1" ht="39.9" customHeight="1">
      <c r="A13" s="623" t="s">
        <v>109</v>
      </c>
      <c r="B13" s="645"/>
      <c r="C13" s="623" t="s">
        <v>110</v>
      </c>
      <c r="D13" s="618"/>
      <c r="E13" s="858" t="s">
        <v>111</v>
      </c>
      <c r="F13" s="428"/>
      <c r="G13" s="428"/>
      <c r="H13" s="1031"/>
      <c r="I13" s="858" t="s">
        <v>134</v>
      </c>
      <c r="J13" s="428"/>
      <c r="K13" s="340"/>
      <c r="M13" s="66">
        <v>1</v>
      </c>
      <c r="N13" s="360"/>
      <c r="O13" s="360"/>
      <c r="P13" s="90"/>
      <c r="Q13" s="360"/>
      <c r="R13" s="360"/>
      <c r="S13" s="360"/>
      <c r="T13" s="847"/>
    </row>
    <row r="14" spans="1:20" s="3" customFormat="1" ht="39.9" customHeight="1">
      <c r="A14" s="881"/>
      <c r="B14" s="1023"/>
      <c r="C14" s="624"/>
      <c r="D14" s="620"/>
      <c r="E14" s="1010" t="s">
        <v>112</v>
      </c>
      <c r="F14" s="402"/>
      <c r="G14" s="993" t="s">
        <v>113</v>
      </c>
      <c r="H14" s="455"/>
      <c r="I14" s="1020"/>
      <c r="J14" s="1021"/>
      <c r="K14" s="1022"/>
      <c r="M14" s="66">
        <v>2</v>
      </c>
      <c r="N14" s="360"/>
      <c r="O14" s="360"/>
      <c r="P14" s="90"/>
      <c r="Q14" s="360"/>
      <c r="R14" s="360"/>
      <c r="S14" s="360"/>
      <c r="T14" s="847"/>
    </row>
    <row r="15" spans="1:20" s="3" customFormat="1" ht="39.9" customHeight="1">
      <c r="A15" s="721"/>
      <c r="B15" s="727"/>
      <c r="C15" s="1030"/>
      <c r="D15" s="720"/>
      <c r="E15" s="719"/>
      <c r="F15" s="720"/>
      <c r="G15" s="719"/>
      <c r="H15" s="720"/>
      <c r="I15" s="1017">
        <f>SUM(C15:H15)</f>
        <v>0</v>
      </c>
      <c r="J15" s="1018"/>
      <c r="K15" s="1019"/>
      <c r="M15" s="66">
        <v>3</v>
      </c>
      <c r="N15" s="360"/>
      <c r="O15" s="360"/>
      <c r="P15" s="90"/>
      <c r="Q15" s="360"/>
      <c r="R15" s="360"/>
      <c r="S15" s="360"/>
      <c r="T15" s="847"/>
    </row>
    <row r="16" spans="1:20" ht="39.9" customHeight="1">
      <c r="A16" s="623" t="s">
        <v>114</v>
      </c>
      <c r="B16" s="606"/>
      <c r="C16" s="1005" t="s">
        <v>107</v>
      </c>
      <c r="D16" s="910"/>
      <c r="E16" s="910"/>
      <c r="F16" s="910"/>
      <c r="G16" s="910"/>
      <c r="H16" s="910"/>
      <c r="I16" s="910"/>
      <c r="J16" s="910"/>
      <c r="K16" s="1006"/>
      <c r="M16" s="66">
        <v>4</v>
      </c>
      <c r="N16" s="360"/>
      <c r="O16" s="360"/>
      <c r="P16" s="90"/>
      <c r="Q16" s="360"/>
      <c r="R16" s="360"/>
      <c r="S16" s="360"/>
      <c r="T16" s="847"/>
    </row>
    <row r="17" spans="1:20" ht="39.9" customHeight="1">
      <c r="A17" s="881"/>
      <c r="B17" s="608"/>
      <c r="C17" s="1012"/>
      <c r="D17" s="1013"/>
      <c r="E17" s="1013"/>
      <c r="F17" s="1013"/>
      <c r="G17" s="1013"/>
      <c r="H17" s="1013"/>
      <c r="I17" s="1013"/>
      <c r="J17" s="1013"/>
      <c r="K17" s="1014"/>
      <c r="M17" s="66">
        <v>5</v>
      </c>
      <c r="N17" s="360"/>
      <c r="O17" s="360"/>
      <c r="P17" s="90"/>
      <c r="Q17" s="360"/>
      <c r="R17" s="360"/>
      <c r="S17" s="360"/>
      <c r="T17" s="847"/>
    </row>
    <row r="18" spans="1:20" ht="39.9" customHeight="1">
      <c r="A18" s="721"/>
      <c r="B18" s="610"/>
      <c r="C18" s="1007"/>
      <c r="D18" s="1008"/>
      <c r="E18" s="1008"/>
      <c r="F18" s="1008"/>
      <c r="G18" s="1008"/>
      <c r="H18" s="1008"/>
      <c r="I18" s="1008"/>
      <c r="J18" s="1008"/>
      <c r="K18" s="1009"/>
      <c r="M18" s="66">
        <v>6</v>
      </c>
      <c r="N18" s="360"/>
      <c r="O18" s="360"/>
      <c r="P18" s="90"/>
      <c r="Q18" s="360"/>
      <c r="R18" s="360"/>
      <c r="S18" s="360"/>
      <c r="T18" s="847"/>
    </row>
    <row r="19" spans="1:20" s="3" customFormat="1" ht="39.9" customHeight="1">
      <c r="A19" s="623" t="s">
        <v>115</v>
      </c>
      <c r="B19" s="606"/>
      <c r="C19" s="877" t="s">
        <v>108</v>
      </c>
      <c r="D19" s="999"/>
      <c r="E19" s="999"/>
      <c r="F19" s="999"/>
      <c r="G19" s="999"/>
      <c r="H19" s="999"/>
      <c r="I19" s="999"/>
      <c r="J19" s="999"/>
      <c r="K19" s="1000"/>
      <c r="M19" s="66">
        <v>7</v>
      </c>
      <c r="N19" s="360"/>
      <c r="O19" s="360"/>
      <c r="P19" s="90"/>
      <c r="Q19" s="360"/>
      <c r="R19" s="360"/>
      <c r="S19" s="360"/>
      <c r="T19" s="847"/>
    </row>
    <row r="20" spans="1:20" s="3" customFormat="1" ht="39.9" customHeight="1">
      <c r="A20" s="881"/>
      <c r="B20" s="608"/>
      <c r="C20" s="879"/>
      <c r="D20" s="1001"/>
      <c r="E20" s="1001"/>
      <c r="F20" s="1001"/>
      <c r="G20" s="1001"/>
      <c r="H20" s="1001"/>
      <c r="I20" s="1001"/>
      <c r="J20" s="1001"/>
      <c r="K20" s="1002"/>
      <c r="M20" s="66">
        <v>8</v>
      </c>
      <c r="N20" s="360"/>
      <c r="O20" s="360"/>
      <c r="P20" s="90"/>
      <c r="Q20" s="360"/>
      <c r="R20" s="360"/>
      <c r="S20" s="360"/>
      <c r="T20" s="847"/>
    </row>
    <row r="21" spans="1:20" customFormat="1" ht="39.9" customHeight="1">
      <c r="A21" s="721"/>
      <c r="B21" s="610"/>
      <c r="C21" s="1003"/>
      <c r="D21" s="1003"/>
      <c r="E21" s="1003"/>
      <c r="F21" s="1003"/>
      <c r="G21" s="1003"/>
      <c r="H21" s="1003"/>
      <c r="I21" s="1003"/>
      <c r="J21" s="1003"/>
      <c r="K21" s="1004"/>
      <c r="M21" s="66">
        <v>9</v>
      </c>
      <c r="N21" s="360"/>
      <c r="O21" s="360"/>
      <c r="P21" s="90"/>
      <c r="Q21" s="360"/>
      <c r="R21" s="360"/>
      <c r="S21" s="360"/>
      <c r="T21" s="847"/>
    </row>
    <row r="22" spans="1:20" customFormat="1" ht="39.9" customHeight="1">
      <c r="A22" s="623" t="s">
        <v>116</v>
      </c>
      <c r="B22" s="606"/>
      <c r="C22" s="1005" t="s">
        <v>108</v>
      </c>
      <c r="D22" s="910"/>
      <c r="E22" s="910"/>
      <c r="F22" s="910"/>
      <c r="G22" s="910"/>
      <c r="H22" s="910"/>
      <c r="I22" s="910"/>
      <c r="J22" s="910"/>
      <c r="K22" s="1006"/>
      <c r="M22" s="66">
        <v>10</v>
      </c>
      <c r="N22" s="360"/>
      <c r="O22" s="360"/>
      <c r="P22" s="90"/>
      <c r="Q22" s="360"/>
      <c r="R22" s="360"/>
      <c r="S22" s="360"/>
      <c r="T22" s="847"/>
    </row>
    <row r="23" spans="1:20" customFormat="1" ht="39.9" customHeight="1">
      <c r="A23" s="721"/>
      <c r="B23" s="610"/>
      <c r="C23" s="1007"/>
      <c r="D23" s="1008"/>
      <c r="E23" s="1008"/>
      <c r="F23" s="1008"/>
      <c r="G23" s="1008"/>
      <c r="H23" s="1008"/>
      <c r="I23" s="1008"/>
      <c r="J23" s="1008"/>
      <c r="K23" s="1009"/>
      <c r="M23" s="991" t="s">
        <v>135</v>
      </c>
      <c r="N23" s="992"/>
      <c r="O23" s="992"/>
      <c r="P23" s="68">
        <f>SUM(P13:P22)</f>
        <v>0</v>
      </c>
      <c r="Q23" s="1015"/>
      <c r="R23" s="438"/>
      <c r="S23" s="1015"/>
      <c r="T23" s="1016"/>
    </row>
    <row r="24" spans="1:20" customFormat="1" ht="30" customHeight="1">
      <c r="A24" s="623" t="s">
        <v>117</v>
      </c>
      <c r="B24" s="606"/>
      <c r="C24" s="985" t="s">
        <v>571</v>
      </c>
      <c r="D24" s="985"/>
      <c r="E24" s="985"/>
      <c r="F24" s="985"/>
      <c r="G24" s="985"/>
      <c r="H24" s="985"/>
      <c r="I24" s="985"/>
      <c r="J24" s="985"/>
      <c r="K24" s="986"/>
      <c r="M24" s="1011" t="s">
        <v>136</v>
      </c>
      <c r="N24" s="670"/>
      <c r="O24" s="670"/>
      <c r="P24" s="670"/>
      <c r="Q24" s="670"/>
      <c r="R24" s="670"/>
      <c r="S24" s="670"/>
      <c r="T24" s="670"/>
    </row>
    <row r="25" spans="1:20" customFormat="1" ht="30" customHeight="1">
      <c r="A25" s="881"/>
      <c r="B25" s="608"/>
      <c r="C25" s="987"/>
      <c r="D25" s="987"/>
      <c r="E25" s="987"/>
      <c r="F25" s="987"/>
      <c r="G25" s="987"/>
      <c r="H25" s="987"/>
      <c r="I25" s="987"/>
      <c r="J25" s="987"/>
      <c r="K25" s="988"/>
      <c r="M25" s="998">
        <v>45397</v>
      </c>
      <c r="N25" s="998"/>
      <c r="O25" s="998"/>
      <c r="P25" s="998"/>
      <c r="Q25" s="998"/>
      <c r="R25" s="998"/>
      <c r="S25" s="998"/>
      <c r="T25" s="998"/>
    </row>
    <row r="26" spans="1:20" ht="39.9" customHeight="1">
      <c r="A26" s="721"/>
      <c r="B26" s="610"/>
      <c r="C26" s="989"/>
      <c r="D26" s="989"/>
      <c r="E26" s="989"/>
      <c r="F26" s="989"/>
      <c r="G26" s="989"/>
      <c r="H26" s="989"/>
      <c r="I26" s="989"/>
      <c r="J26" s="989"/>
      <c r="K26" s="990"/>
      <c r="M26" s="3"/>
      <c r="N26" s="3"/>
      <c r="O26" s="3"/>
      <c r="P26" s="3"/>
      <c r="Q26" s="63" t="s">
        <v>137</v>
      </c>
      <c r="R26" s="984" t="str">
        <f>IF($H$11="","",$H$11)</f>
        <v>홍길동</v>
      </c>
      <c r="S26" s="984"/>
      <c r="T26" s="64" t="s">
        <v>138</v>
      </c>
    </row>
    <row r="27" spans="1:20" ht="13.5" customHeight="1">
      <c r="M27" s="2"/>
      <c r="N27" s="2"/>
      <c r="O27" s="2"/>
      <c r="P27" s="2"/>
      <c r="Q27" s="2"/>
      <c r="R27" s="2"/>
    </row>
    <row r="28" spans="1:20">
      <c r="M28" s="2"/>
      <c r="N28" s="2"/>
      <c r="O28" s="2"/>
      <c r="P28" s="2"/>
      <c r="Q28" s="2"/>
      <c r="R28" s="2"/>
    </row>
    <row r="29" spans="1:20">
      <c r="M29" s="2"/>
      <c r="N29" s="2"/>
      <c r="O29" s="2"/>
      <c r="P29" s="2"/>
      <c r="Q29" s="2"/>
      <c r="R29" s="2"/>
    </row>
    <row r="30" spans="1:20" ht="13.5" customHeight="1">
      <c r="M30" s="2"/>
      <c r="N30" s="2"/>
      <c r="O30" s="2"/>
      <c r="P30" s="2"/>
      <c r="Q30" s="2"/>
      <c r="R30" s="2"/>
    </row>
    <row r="31" spans="1:20">
      <c r="A31" s="2"/>
      <c r="B31" s="2"/>
      <c r="C31" s="2"/>
      <c r="D31" s="2"/>
      <c r="E31" s="2"/>
      <c r="F31" s="2"/>
      <c r="G31" s="2"/>
      <c r="H31" s="2"/>
      <c r="M31" s="2"/>
      <c r="N31" s="2"/>
      <c r="O31" s="2"/>
      <c r="P31" s="2"/>
      <c r="Q31" s="2"/>
      <c r="R31" s="2"/>
    </row>
    <row r="32" spans="1:20">
      <c r="A32" s="2"/>
      <c r="B32" s="2"/>
      <c r="C32" s="2"/>
      <c r="D32" s="2"/>
      <c r="E32" s="2"/>
      <c r="F32" s="2"/>
      <c r="G32" s="2"/>
      <c r="H32" s="2"/>
      <c r="M32" s="2"/>
      <c r="N32" s="2"/>
      <c r="O32" s="2"/>
      <c r="P32" s="2"/>
      <c r="Q32" s="2"/>
      <c r="R32" s="2"/>
    </row>
    <row r="33" spans="1:18">
      <c r="A33" s="2"/>
      <c r="B33" s="2"/>
      <c r="C33" s="2"/>
      <c r="D33" s="2"/>
      <c r="E33" s="2"/>
      <c r="F33" s="2"/>
      <c r="G33" s="2"/>
      <c r="H33" s="2"/>
      <c r="M33" s="2"/>
      <c r="N33" s="2"/>
      <c r="O33" s="2"/>
      <c r="P33" s="2"/>
      <c r="Q33" s="2"/>
      <c r="R33" s="2"/>
    </row>
    <row r="34" spans="1:18">
      <c r="A34" s="2"/>
      <c r="B34" s="2"/>
      <c r="C34" s="2"/>
      <c r="D34" s="2"/>
      <c r="E34" s="2"/>
      <c r="F34" s="2"/>
      <c r="G34" s="2"/>
      <c r="H34" s="2"/>
      <c r="M34" s="2"/>
      <c r="N34" s="2"/>
      <c r="O34" s="2"/>
      <c r="P34" s="2"/>
      <c r="Q34" s="2"/>
      <c r="R34" s="2"/>
    </row>
    <row r="35" spans="1:18">
      <c r="A35" s="2"/>
      <c r="B35" s="2"/>
      <c r="C35" s="2"/>
      <c r="D35" s="2"/>
      <c r="E35" s="2"/>
      <c r="F35" s="2"/>
      <c r="G35" s="2"/>
      <c r="H35" s="2"/>
      <c r="M35" s="2"/>
      <c r="N35" s="2"/>
      <c r="O35" s="2"/>
      <c r="P35" s="2"/>
      <c r="Q35" s="2"/>
      <c r="R35" s="2"/>
    </row>
    <row r="36" spans="1:18">
      <c r="A36" s="2"/>
      <c r="B36" s="2"/>
      <c r="C36" s="2"/>
      <c r="D36" s="2"/>
      <c r="E36" s="2"/>
      <c r="F36" s="2"/>
      <c r="G36" s="2"/>
      <c r="H36" s="2"/>
      <c r="M36" s="2"/>
      <c r="N36" s="2"/>
      <c r="O36" s="2"/>
      <c r="P36" s="2"/>
      <c r="Q36" s="2"/>
      <c r="R36" s="2"/>
    </row>
    <row r="37" spans="1:18">
      <c r="A37" s="2"/>
      <c r="B37" s="2"/>
      <c r="C37" s="2"/>
      <c r="D37" s="2"/>
      <c r="E37" s="2"/>
      <c r="F37" s="2"/>
      <c r="G37" s="2"/>
      <c r="H37" s="2"/>
      <c r="M37" s="2"/>
      <c r="N37" s="2"/>
      <c r="O37" s="2"/>
      <c r="P37" s="2"/>
      <c r="Q37" s="2"/>
      <c r="R37" s="2"/>
    </row>
    <row r="38" spans="1:18">
      <c r="A38" s="2"/>
      <c r="B38" s="2"/>
      <c r="C38" s="2"/>
      <c r="D38" s="2"/>
      <c r="E38" s="2"/>
      <c r="F38" s="2"/>
      <c r="G38" s="2"/>
      <c r="H38" s="2"/>
      <c r="M38" s="2"/>
      <c r="N38" s="2"/>
      <c r="O38" s="2"/>
      <c r="P38" s="2"/>
      <c r="Q38" s="2"/>
      <c r="R38" s="2"/>
    </row>
    <row r="39" spans="1:18">
      <c r="A39" s="2"/>
      <c r="B39" s="2"/>
      <c r="C39" s="2"/>
      <c r="D39" s="2"/>
      <c r="E39" s="2"/>
      <c r="F39" s="2"/>
      <c r="G39" s="2"/>
      <c r="H39" s="2"/>
      <c r="M39" s="2"/>
      <c r="N39" s="2"/>
      <c r="O39" s="2"/>
      <c r="P39" s="2"/>
      <c r="Q39" s="2"/>
      <c r="R39" s="2"/>
    </row>
    <row r="40" spans="1:18">
      <c r="A40" s="2"/>
      <c r="B40" s="2"/>
      <c r="C40" s="2"/>
      <c r="D40" s="2"/>
      <c r="E40" s="2"/>
      <c r="F40" s="2"/>
      <c r="G40" s="2"/>
      <c r="H40" s="2"/>
      <c r="M40" s="2"/>
      <c r="N40" s="2"/>
      <c r="O40" s="2"/>
      <c r="P40" s="2"/>
      <c r="Q40" s="2"/>
      <c r="R40" s="2"/>
    </row>
    <row r="41" spans="1:18">
      <c r="A41" s="2"/>
      <c r="B41" s="2"/>
      <c r="C41" s="2"/>
      <c r="D41" s="2"/>
      <c r="E41" s="2"/>
      <c r="F41" s="2"/>
      <c r="G41" s="2"/>
      <c r="H41" s="2"/>
      <c r="M41" s="2"/>
      <c r="N41" s="2"/>
      <c r="O41" s="2"/>
      <c r="P41" s="2"/>
      <c r="Q41" s="2"/>
      <c r="R41" s="2"/>
    </row>
    <row r="42" spans="1:18">
      <c r="M42" s="2"/>
      <c r="N42" s="2"/>
      <c r="O42" s="2"/>
      <c r="P42" s="2"/>
      <c r="Q42" s="2"/>
      <c r="R42" s="2"/>
    </row>
    <row r="43" spans="1:18">
      <c r="M43" s="2"/>
      <c r="N43" s="2"/>
      <c r="O43" s="2"/>
      <c r="P43" s="2"/>
      <c r="Q43" s="2"/>
      <c r="R43" s="2"/>
    </row>
    <row r="44" spans="1:18">
      <c r="M44" s="2"/>
      <c r="N44" s="2"/>
      <c r="O44" s="2"/>
      <c r="P44" s="2"/>
      <c r="Q44" s="2"/>
      <c r="R44" s="2"/>
    </row>
  </sheetData>
  <protectedRanges>
    <protectedRange sqref="E5:E6" name="국제학술회의 참가경비"/>
    <protectedRange sqref="E11:F12 H11:K12" name="우수학술지 논문게재료"/>
    <protectedRange sqref="E11:E12 H11 J11" name="국제학술회의 참가경비_1"/>
    <protectedRange sqref="G9" name="국제학술회의 참가경비_2"/>
    <protectedRange sqref="R3 R5:R8 P11 Q4:Q8 P3:P8 S8:T8 S7 S3:T6" name="국제학술회의 참가경비_3"/>
    <protectedRange sqref="G11:G12" name="우수학술지 논문게재료_1"/>
    <protectedRange sqref="G11" name="국제학술회의 참가경비_1_1"/>
  </protectedRanges>
  <mergeCells count="102">
    <mergeCell ref="B2:K2"/>
    <mergeCell ref="M24:T24"/>
    <mergeCell ref="C16:K18"/>
    <mergeCell ref="P6:P7"/>
    <mergeCell ref="B1:K1"/>
    <mergeCell ref="S23:T23"/>
    <mergeCell ref="Q23:R23"/>
    <mergeCell ref="I15:K15"/>
    <mergeCell ref="I13:K14"/>
    <mergeCell ref="A13:B15"/>
    <mergeCell ref="A9:B9"/>
    <mergeCell ref="C9:D9"/>
    <mergeCell ref="F9:G9"/>
    <mergeCell ref="I9:K9"/>
    <mergeCell ref="C12:D12"/>
    <mergeCell ref="E12:F12"/>
    <mergeCell ref="C11:D11"/>
    <mergeCell ref="E11:F11"/>
    <mergeCell ref="C13:D14"/>
    <mergeCell ref="C15:D15"/>
    <mergeCell ref="E13:H13"/>
    <mergeCell ref="C7:K8"/>
    <mergeCell ref="A7:B8"/>
    <mergeCell ref="S19:T19"/>
    <mergeCell ref="M25:T25"/>
    <mergeCell ref="N17:O17"/>
    <mergeCell ref="N19:O19"/>
    <mergeCell ref="Q14:R14"/>
    <mergeCell ref="Q15:R15"/>
    <mergeCell ref="Q22:R22"/>
    <mergeCell ref="A19:B21"/>
    <mergeCell ref="C19:K21"/>
    <mergeCell ref="A16:B18"/>
    <mergeCell ref="C22:K23"/>
    <mergeCell ref="A22:B23"/>
    <mergeCell ref="Q17:R17"/>
    <mergeCell ref="N22:O22"/>
    <mergeCell ref="S22:T22"/>
    <mergeCell ref="S14:T14"/>
    <mergeCell ref="N15:O15"/>
    <mergeCell ref="S15:T15"/>
    <mergeCell ref="N14:O14"/>
    <mergeCell ref="E14:F14"/>
    <mergeCell ref="P9:Q9"/>
    <mergeCell ref="M9:O9"/>
    <mergeCell ref="R26:S26"/>
    <mergeCell ref="A24:B26"/>
    <mergeCell ref="C24:K26"/>
    <mergeCell ref="M23:O23"/>
    <mergeCell ref="Q21:R21"/>
    <mergeCell ref="S21:T21"/>
    <mergeCell ref="N21:O21"/>
    <mergeCell ref="G15:H15"/>
    <mergeCell ref="G14:H14"/>
    <mergeCell ref="E15:F15"/>
    <mergeCell ref="C10:F10"/>
    <mergeCell ref="H10:I10"/>
    <mergeCell ref="J10:K10"/>
    <mergeCell ref="A10:B12"/>
    <mergeCell ref="J11:K12"/>
    <mergeCell ref="H11:I12"/>
    <mergeCell ref="Q18:R18"/>
    <mergeCell ref="S18:T18"/>
    <mergeCell ref="N20:O20"/>
    <mergeCell ref="Q20:R20"/>
    <mergeCell ref="S20:T20"/>
    <mergeCell ref="N12:O12"/>
    <mergeCell ref="S12:T12"/>
    <mergeCell ref="R10:T11"/>
    <mergeCell ref="N16:O16"/>
    <mergeCell ref="Q16:R16"/>
    <mergeCell ref="S16:T16"/>
    <mergeCell ref="S17:T17"/>
    <mergeCell ref="N18:O18"/>
    <mergeCell ref="Q19:R19"/>
    <mergeCell ref="Q13:R13"/>
    <mergeCell ref="N13:O13"/>
    <mergeCell ref="S13:T13"/>
    <mergeCell ref="G11:G12"/>
    <mergeCell ref="D5:K6"/>
    <mergeCell ref="D3:K4"/>
    <mergeCell ref="C5:C6"/>
    <mergeCell ref="A3:B6"/>
    <mergeCell ref="C3:C4"/>
    <mergeCell ref="M1:N1"/>
    <mergeCell ref="M3:N7"/>
    <mergeCell ref="O3:O7"/>
    <mergeCell ref="O2:T2"/>
    <mergeCell ref="O1:T1"/>
    <mergeCell ref="R9:T9"/>
    <mergeCell ref="P3:T3"/>
    <mergeCell ref="S6:T7"/>
    <mergeCell ref="S4:T5"/>
    <mergeCell ref="M2:N2"/>
    <mergeCell ref="P4:P5"/>
    <mergeCell ref="Q4:Q5"/>
    <mergeCell ref="R4:R5"/>
    <mergeCell ref="R6:R7"/>
    <mergeCell ref="Q6:Q7"/>
    <mergeCell ref="P10:Q11"/>
    <mergeCell ref="M10:O11"/>
    <mergeCell ref="Q12:R12"/>
  </mergeCells>
  <phoneticPr fontId="1" type="noConversion"/>
  <dataValidations count="2">
    <dataValidation allowBlank="1" showInputMessage="1" showErrorMessage="1" prompt="입력방법 yy-mm-dd" sqref="F9:G9 C9:D9"/>
    <dataValidation type="list" errorStyle="information" allowBlank="1" showInputMessage="1" showErrorMessage="1" error="없는 항목은 직접 기재" sqref="N13:O22">
      <formula1>"초청학자 항공료, 초청학자 체재비(일비·식비·숙박비), 강연료, 논문집출판비, 장소대여료, 통역료, 번역료, 회의비(다과비), 온라인 개최비(소프트웨어 구입 등)"</formula1>
    </dataValidation>
  </dataValidations>
  <printOptions horizontalCentered="1"/>
  <pageMargins left="0.11811023622047245" right="0.11811023622047245" top="0.59055118110236227" bottom="0.19685039370078741" header="0.11811023622047245" footer="0.11811023622047245"/>
  <pageSetup paperSize="9" scale="83" fitToHeight="0" orientation="portrait" errors="blank" r:id="rId1"/>
  <headerFooter>
    <oddHeader>&amp;L&amp;G</oddHeader>
  </headerFooter>
  <colBreaks count="1" manualBreakCount="1">
    <brk id="11" max="24" man="1"/>
  </colBreaks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V34"/>
  <sheetViews>
    <sheetView showGridLines="0" zoomScale="80" zoomScaleNormal="80" workbookViewId="0">
      <selection activeCell="B2" sqref="B2:N2"/>
    </sheetView>
  </sheetViews>
  <sheetFormatPr defaultColWidth="10.59765625" defaultRowHeight="15.6"/>
  <cols>
    <col min="1" max="1" width="10.59765625" style="1" customWidth="1"/>
    <col min="2" max="2" width="6.69921875" style="1" customWidth="1"/>
    <col min="3" max="3" width="8.19921875" style="1" customWidth="1"/>
    <col min="4" max="4" width="7.09765625" style="1" customWidth="1"/>
    <col min="5" max="5" width="9.3984375" style="1" customWidth="1"/>
    <col min="6" max="6" width="3" style="1" bestFit="1" customWidth="1"/>
    <col min="7" max="7" width="5.5" style="1" customWidth="1"/>
    <col min="8" max="8" width="9.3984375" style="1" customWidth="1"/>
    <col min="9" max="9" width="3" style="1" customWidth="1"/>
    <col min="10" max="10" width="5.5" style="1" customWidth="1"/>
    <col min="11" max="11" width="8.8984375" style="2" bestFit="1" customWidth="1"/>
    <col min="12" max="12" width="9.3984375" style="2" customWidth="1"/>
    <col min="13" max="14" width="7.09765625" style="2" customWidth="1"/>
    <col min="15" max="15" width="4.09765625" style="2" customWidth="1"/>
    <col min="16" max="16" width="4.59765625" style="1" customWidth="1"/>
    <col min="17" max="17" width="6.59765625" style="1" customWidth="1"/>
    <col min="18" max="18" width="6.69921875" style="1" customWidth="1"/>
    <col min="19" max="19" width="13" style="1" customWidth="1"/>
    <col min="20" max="20" width="25.8984375" style="1" customWidth="1"/>
    <col min="21" max="21" width="18" style="1" customWidth="1"/>
    <col min="22" max="22" width="30.59765625" style="1" customWidth="1"/>
    <col min="23" max="16384" width="10.59765625" style="2"/>
  </cols>
  <sheetData>
    <row r="1" spans="1:22" s="302" customFormat="1" ht="30" customHeight="1">
      <c r="A1" s="300" t="s">
        <v>380</v>
      </c>
      <c r="B1" s="367" t="s">
        <v>139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P1" s="955" t="s">
        <v>382</v>
      </c>
      <c r="Q1" s="955"/>
      <c r="R1" s="300"/>
      <c r="S1" s="367" t="s">
        <v>219</v>
      </c>
      <c r="T1" s="367"/>
      <c r="U1" s="367"/>
      <c r="V1" s="367"/>
    </row>
    <row r="2" spans="1:22" s="302" customFormat="1" ht="20.25" customHeight="1">
      <c r="A2" s="301" t="s">
        <v>381</v>
      </c>
      <c r="B2" s="851" t="s">
        <v>556</v>
      </c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P2" s="850" t="s">
        <v>383</v>
      </c>
      <c r="Q2" s="850"/>
      <c r="R2" s="301"/>
      <c r="S2" s="851" t="s">
        <v>171</v>
      </c>
      <c r="T2" s="851"/>
      <c r="U2" s="851"/>
      <c r="V2" s="851"/>
    </row>
    <row r="3" spans="1:22" customFormat="1" ht="30" customHeight="1">
      <c r="A3" s="623" t="s">
        <v>188</v>
      </c>
      <c r="B3" s="606"/>
      <c r="C3" s="737" t="s">
        <v>91</v>
      </c>
      <c r="D3" s="733"/>
      <c r="E3" s="733"/>
      <c r="F3" s="733"/>
      <c r="G3" s="733"/>
      <c r="H3" s="85" t="s">
        <v>51</v>
      </c>
      <c r="I3" s="728" t="s">
        <v>57</v>
      </c>
      <c r="J3" s="1044"/>
      <c r="K3" s="1045"/>
      <c r="L3" s="632" t="s">
        <v>144</v>
      </c>
      <c r="M3" s="728"/>
      <c r="N3" s="871"/>
      <c r="P3" s="1039" t="s">
        <v>174</v>
      </c>
      <c r="Q3" s="779"/>
      <c r="R3" s="779"/>
      <c r="S3" s="779"/>
      <c r="T3" s="779"/>
      <c r="U3" s="779"/>
      <c r="V3" s="779"/>
    </row>
    <row r="4" spans="1:22" ht="30" customHeight="1">
      <c r="A4" s="881"/>
      <c r="B4" s="608"/>
      <c r="C4" s="1028" t="s">
        <v>50</v>
      </c>
      <c r="D4" s="604"/>
      <c r="E4" s="1029"/>
      <c r="F4" s="1029"/>
      <c r="G4" s="1029"/>
      <c r="H4" s="1027"/>
      <c r="I4" s="1042"/>
      <c r="J4" s="1043"/>
      <c r="K4" s="1043"/>
      <c r="L4" s="807"/>
      <c r="M4" s="808"/>
      <c r="N4" s="994"/>
      <c r="P4" s="737" t="s">
        <v>183</v>
      </c>
      <c r="Q4" s="632"/>
      <c r="R4" s="1040"/>
      <c r="S4" s="1046" t="s">
        <v>172</v>
      </c>
      <c r="T4" s="1047"/>
      <c r="U4" s="1047"/>
      <c r="V4" s="1048"/>
    </row>
    <row r="5" spans="1:22" ht="30" customHeight="1">
      <c r="A5" s="721"/>
      <c r="B5" s="610"/>
      <c r="C5" s="873" t="s">
        <v>38</v>
      </c>
      <c r="D5" s="1026"/>
      <c r="E5" s="1027"/>
      <c r="F5" s="1027"/>
      <c r="G5" s="1027"/>
      <c r="H5" s="1038"/>
      <c r="I5" s="997"/>
      <c r="J5" s="946"/>
      <c r="K5" s="946"/>
      <c r="L5" s="842"/>
      <c r="M5" s="843"/>
      <c r="N5" s="995"/>
      <c r="P5" s="706"/>
      <c r="Q5" s="634"/>
      <c r="R5" s="1041"/>
      <c r="S5" s="1049"/>
      <c r="T5" s="1050"/>
      <c r="U5" s="1050"/>
      <c r="V5" s="1051"/>
    </row>
    <row r="6" spans="1:22" ht="30" customHeight="1">
      <c r="A6" s="737" t="s">
        <v>140</v>
      </c>
      <c r="B6" s="1040"/>
      <c r="C6" s="1045" t="s">
        <v>146</v>
      </c>
      <c r="D6" s="632"/>
      <c r="E6" s="1068"/>
      <c r="F6" s="1068"/>
      <c r="G6" s="1068"/>
      <c r="H6" s="1068"/>
      <c r="I6" s="1068"/>
      <c r="J6" s="1068"/>
      <c r="K6" s="54" t="s">
        <v>149</v>
      </c>
      <c r="L6" s="1065"/>
      <c r="M6" s="1066"/>
      <c r="N6" s="1067"/>
      <c r="P6" s="706" t="s">
        <v>184</v>
      </c>
      <c r="Q6" s="634"/>
      <c r="R6" s="1041"/>
      <c r="S6" s="1049" t="s">
        <v>172</v>
      </c>
      <c r="T6" s="1050"/>
      <c r="U6" s="1050"/>
      <c r="V6" s="1051"/>
    </row>
    <row r="7" spans="1:22" ht="30" customHeight="1">
      <c r="A7" s="706"/>
      <c r="B7" s="1041"/>
      <c r="C7" s="706" t="s">
        <v>147</v>
      </c>
      <c r="D7" s="634"/>
      <c r="E7" s="942"/>
      <c r="F7" s="942"/>
      <c r="G7" s="942"/>
      <c r="H7" s="179" t="s">
        <v>148</v>
      </c>
      <c r="I7" s="1069"/>
      <c r="J7" s="1070"/>
      <c r="K7" s="179" t="s">
        <v>141</v>
      </c>
      <c r="L7" s="784"/>
      <c r="M7" s="798"/>
      <c r="N7" s="1064"/>
      <c r="P7" s="706"/>
      <c r="Q7" s="634"/>
      <c r="R7" s="1041"/>
      <c r="S7" s="1049"/>
      <c r="T7" s="1050"/>
      <c r="U7" s="1050"/>
      <c r="V7" s="1051"/>
    </row>
    <row r="8" spans="1:22" ht="30" customHeight="1">
      <c r="A8" s="709"/>
      <c r="B8" s="1058"/>
      <c r="C8" s="709" t="s">
        <v>150</v>
      </c>
      <c r="D8" s="710"/>
      <c r="E8" s="180" t="s">
        <v>151</v>
      </c>
      <c r="F8" s="719"/>
      <c r="G8" s="893"/>
      <c r="H8" s="720"/>
      <c r="I8" s="621" t="s">
        <v>152</v>
      </c>
      <c r="J8" s="622"/>
      <c r="K8" s="928"/>
      <c r="L8" s="928"/>
      <c r="M8" s="1056"/>
      <c r="N8" s="1057"/>
      <c r="P8" s="706"/>
      <c r="Q8" s="634"/>
      <c r="R8" s="1041"/>
      <c r="S8" s="1049"/>
      <c r="T8" s="1050"/>
      <c r="U8" s="1050"/>
      <c r="V8" s="1051"/>
    </row>
    <row r="9" spans="1:22" ht="30" customHeight="1">
      <c r="A9" s="900" t="s">
        <v>153</v>
      </c>
      <c r="B9" s="658"/>
      <c r="C9" s="1059"/>
      <c r="D9" s="1060"/>
      <c r="E9" s="1060"/>
      <c r="F9" s="1060"/>
      <c r="G9" s="1060"/>
      <c r="H9" s="725" t="s">
        <v>154</v>
      </c>
      <c r="I9" s="723"/>
      <c r="J9" s="724"/>
      <c r="K9" s="1061"/>
      <c r="L9" s="1061"/>
      <c r="M9" s="1061"/>
      <c r="N9" s="1062"/>
      <c r="O9" s="74"/>
      <c r="P9" s="952" t="s">
        <v>173</v>
      </c>
      <c r="Q9" s="1086"/>
      <c r="R9" s="1087"/>
      <c r="S9" s="1077" t="s">
        <v>172</v>
      </c>
      <c r="T9" s="1078"/>
      <c r="U9" s="1078"/>
      <c r="V9" s="1079"/>
    </row>
    <row r="10" spans="1:22" ht="30" customHeight="1">
      <c r="A10" s="1063" t="s">
        <v>157</v>
      </c>
      <c r="B10" s="1063"/>
      <c r="C10" s="1093"/>
      <c r="D10" s="1094"/>
      <c r="E10" s="1094"/>
      <c r="F10" s="1094"/>
      <c r="G10" s="56"/>
      <c r="H10" s="1096"/>
      <c r="I10" s="1096"/>
      <c r="J10" s="1096"/>
      <c r="K10" s="1096"/>
      <c r="L10" s="1097" t="str">
        <f>"("&amp;IF(COUNT($C$10,H$10)=2,$H$10-$C$10)&amp;"박 "&amp;IF(COUNT($C$10,$H$10)=2,$H$10-$C$10)+1&amp;"일)"</f>
        <v>(FALSE박 1일)</v>
      </c>
      <c r="M10" s="1097"/>
      <c r="N10" s="1098"/>
      <c r="O10" s="78"/>
      <c r="P10" s="881"/>
      <c r="Q10" s="1023"/>
      <c r="R10" s="608"/>
      <c r="S10" s="1080"/>
      <c r="T10" s="1081"/>
      <c r="U10" s="1081"/>
      <c r="V10" s="1082"/>
    </row>
    <row r="11" spans="1:22" ht="30" customHeight="1">
      <c r="A11" s="623" t="s">
        <v>156</v>
      </c>
      <c r="B11" s="606"/>
      <c r="C11" s="1005" t="s">
        <v>155</v>
      </c>
      <c r="D11" s="910"/>
      <c r="E11" s="910"/>
      <c r="F11" s="910"/>
      <c r="G11" s="910"/>
      <c r="H11" s="910"/>
      <c r="I11" s="910"/>
      <c r="J11" s="910"/>
      <c r="K11" s="910"/>
      <c r="L11" s="910"/>
      <c r="M11" s="910"/>
      <c r="N11" s="1006"/>
      <c r="O11" s="74"/>
      <c r="P11" s="624"/>
      <c r="Q11" s="726"/>
      <c r="R11" s="1088"/>
      <c r="S11" s="1083"/>
      <c r="T11" s="1084"/>
      <c r="U11" s="1084"/>
      <c r="V11" s="1085"/>
    </row>
    <row r="12" spans="1:22" ht="30" customHeight="1">
      <c r="A12" s="881"/>
      <c r="B12" s="608"/>
      <c r="C12" s="1012"/>
      <c r="D12" s="1013"/>
      <c r="E12" s="1013"/>
      <c r="F12" s="1013"/>
      <c r="G12" s="1013"/>
      <c r="H12" s="1013"/>
      <c r="I12" s="1013"/>
      <c r="J12" s="1013"/>
      <c r="K12" s="1013"/>
      <c r="L12" s="1013"/>
      <c r="M12" s="1013"/>
      <c r="N12" s="1014"/>
      <c r="P12" s="706" t="s">
        <v>185</v>
      </c>
      <c r="Q12" s="634"/>
      <c r="R12" s="1041"/>
      <c r="S12" s="1049" t="s">
        <v>172</v>
      </c>
      <c r="T12" s="1050"/>
      <c r="U12" s="1050"/>
      <c r="V12" s="1051"/>
    </row>
    <row r="13" spans="1:22" ht="30" customHeight="1">
      <c r="A13" s="881"/>
      <c r="B13" s="608"/>
      <c r="C13" s="1012"/>
      <c r="D13" s="1013"/>
      <c r="E13" s="1013"/>
      <c r="F13" s="1013"/>
      <c r="G13" s="1013"/>
      <c r="H13" s="1013"/>
      <c r="I13" s="1013"/>
      <c r="J13" s="1013"/>
      <c r="K13" s="1013"/>
      <c r="L13" s="1013"/>
      <c r="M13" s="1013"/>
      <c r="N13" s="1014"/>
      <c r="P13" s="706"/>
      <c r="Q13" s="634"/>
      <c r="R13" s="1041"/>
      <c r="S13" s="1049"/>
      <c r="T13" s="1050"/>
      <c r="U13" s="1050"/>
      <c r="V13" s="1051"/>
    </row>
    <row r="14" spans="1:22" ht="30" customHeight="1">
      <c r="A14" s="881"/>
      <c r="B14" s="608"/>
      <c r="C14" s="1012"/>
      <c r="D14" s="1013"/>
      <c r="E14" s="1013"/>
      <c r="F14" s="1013"/>
      <c r="G14" s="1013"/>
      <c r="H14" s="1013"/>
      <c r="I14" s="1013"/>
      <c r="J14" s="1013"/>
      <c r="K14" s="1013"/>
      <c r="L14" s="1013"/>
      <c r="M14" s="1013"/>
      <c r="N14" s="1014"/>
      <c r="P14" s="709"/>
      <c r="Q14" s="710"/>
      <c r="R14" s="1058"/>
      <c r="S14" s="1089"/>
      <c r="T14" s="1090"/>
      <c r="U14" s="1090"/>
      <c r="V14" s="1091"/>
    </row>
    <row r="15" spans="1:22" ht="30" customHeight="1">
      <c r="A15" s="881"/>
      <c r="B15" s="608"/>
      <c r="C15" s="1012"/>
      <c r="D15" s="1013"/>
      <c r="E15" s="1013"/>
      <c r="F15" s="1013"/>
      <c r="G15" s="1013"/>
      <c r="H15" s="1013"/>
      <c r="I15" s="1013"/>
      <c r="J15" s="1013"/>
      <c r="K15" s="1013"/>
      <c r="L15" s="1013"/>
      <c r="M15" s="1013"/>
      <c r="N15" s="1014"/>
      <c r="P15" s="1092" t="s">
        <v>175</v>
      </c>
      <c r="Q15" s="779"/>
      <c r="R15" s="779"/>
      <c r="S15" s="779"/>
      <c r="T15" s="779"/>
      <c r="U15" s="779"/>
      <c r="V15" s="779"/>
    </row>
    <row r="16" spans="1:22" ht="30" customHeight="1">
      <c r="A16" s="721"/>
      <c r="B16" s="610"/>
      <c r="C16" s="1007"/>
      <c r="D16" s="1008"/>
      <c r="E16" s="1008"/>
      <c r="F16" s="1008"/>
      <c r="G16" s="1008"/>
      <c r="H16" s="1008"/>
      <c r="I16" s="1008"/>
      <c r="J16" s="1008"/>
      <c r="K16" s="1008"/>
      <c r="L16" s="1008"/>
      <c r="M16" s="1008"/>
      <c r="N16" s="1009"/>
      <c r="P16" s="65" t="s">
        <v>128</v>
      </c>
      <c r="Q16" s="413" t="s">
        <v>182</v>
      </c>
      <c r="R16" s="413"/>
      <c r="S16" s="413"/>
      <c r="T16" s="55" t="s">
        <v>176</v>
      </c>
      <c r="U16" s="413" t="s">
        <v>177</v>
      </c>
      <c r="V16" s="577"/>
    </row>
    <row r="17" spans="1:22" ht="30" customHeight="1">
      <c r="A17" s="623" t="s">
        <v>168</v>
      </c>
      <c r="B17" s="917"/>
      <c r="C17" s="852" t="s">
        <v>160</v>
      </c>
      <c r="D17" s="733"/>
      <c r="E17" s="733" t="s">
        <v>161</v>
      </c>
      <c r="F17" s="733"/>
      <c r="G17" s="733"/>
      <c r="H17" s="733" t="s">
        <v>162</v>
      </c>
      <c r="I17" s="733"/>
      <c r="J17" s="733"/>
      <c r="K17" s="505" t="s">
        <v>163</v>
      </c>
      <c r="L17" s="505"/>
      <c r="M17" s="1102" t="s">
        <v>164</v>
      </c>
      <c r="N17" s="1103"/>
      <c r="P17" s="66">
        <v>1</v>
      </c>
      <c r="Q17" s="1053"/>
      <c r="R17" s="1053"/>
      <c r="S17" s="1053"/>
      <c r="T17" s="93"/>
      <c r="U17" s="1053"/>
      <c r="V17" s="1054"/>
    </row>
    <row r="18" spans="1:22" ht="15" customHeight="1">
      <c r="A18" s="918"/>
      <c r="B18" s="745"/>
      <c r="C18" s="1071"/>
      <c r="D18" s="1072"/>
      <c r="E18" s="1099"/>
      <c r="F18" s="1076" t="s">
        <v>159</v>
      </c>
      <c r="G18" s="1075">
        <f>IF(COUNT($C$10,$H$10)=2,$H$10-$C$10)+1</f>
        <v>1</v>
      </c>
      <c r="H18" s="1099"/>
      <c r="I18" s="1076" t="s">
        <v>159</v>
      </c>
      <c r="J18" s="1104">
        <v>1</v>
      </c>
      <c r="K18" s="75" t="s">
        <v>169</v>
      </c>
      <c r="L18" s="91"/>
      <c r="M18" s="1144">
        <f>IFERROR($C$18+$E$20+$H$20+SUM($L$18:$L$21),"")</f>
        <v>0</v>
      </c>
      <c r="N18" s="1145"/>
      <c r="P18" s="1055">
        <v>2</v>
      </c>
      <c r="Q18" s="1053"/>
      <c r="R18" s="1053"/>
      <c r="S18" s="1053"/>
      <c r="T18" s="1095"/>
      <c r="U18" s="1053"/>
      <c r="V18" s="1054"/>
    </row>
    <row r="19" spans="1:22" ht="15" customHeight="1">
      <c r="A19" s="918"/>
      <c r="B19" s="745"/>
      <c r="C19" s="1071"/>
      <c r="D19" s="1072"/>
      <c r="E19" s="1099"/>
      <c r="F19" s="1076"/>
      <c r="G19" s="1075"/>
      <c r="H19" s="1099"/>
      <c r="I19" s="1076"/>
      <c r="J19" s="1104"/>
      <c r="K19" s="75" t="s">
        <v>165</v>
      </c>
      <c r="L19" s="91"/>
      <c r="M19" s="1146"/>
      <c r="N19" s="1147"/>
      <c r="P19" s="1055"/>
      <c r="Q19" s="1053"/>
      <c r="R19" s="1053"/>
      <c r="S19" s="1053"/>
      <c r="T19" s="1095"/>
      <c r="U19" s="1053"/>
      <c r="V19" s="1054"/>
    </row>
    <row r="20" spans="1:22" ht="15" customHeight="1">
      <c r="A20" s="918"/>
      <c r="B20" s="745"/>
      <c r="C20" s="1071"/>
      <c r="D20" s="1072"/>
      <c r="E20" s="1100">
        <f>IFERROR(E18*G18,"")</f>
        <v>0</v>
      </c>
      <c r="F20" s="1100"/>
      <c r="G20" s="1100"/>
      <c r="H20" s="1100">
        <f>IFERROR(H18*J18,"")</f>
        <v>0</v>
      </c>
      <c r="I20" s="1100"/>
      <c r="J20" s="1100"/>
      <c r="K20" s="75" t="s">
        <v>166</v>
      </c>
      <c r="L20" s="91"/>
      <c r="M20" s="1146"/>
      <c r="N20" s="1147"/>
      <c r="P20" s="1055">
        <v>3</v>
      </c>
      <c r="Q20" s="1053"/>
      <c r="R20" s="1053"/>
      <c r="S20" s="1053"/>
      <c r="T20" s="1095"/>
      <c r="U20" s="1053"/>
      <c r="V20" s="1054"/>
    </row>
    <row r="21" spans="1:22" ht="15" customHeight="1">
      <c r="A21" s="742"/>
      <c r="B21" s="919"/>
      <c r="C21" s="1073"/>
      <c r="D21" s="1074"/>
      <c r="E21" s="1101"/>
      <c r="F21" s="1101"/>
      <c r="G21" s="1101"/>
      <c r="H21" s="1101"/>
      <c r="I21" s="1101"/>
      <c r="J21" s="1101"/>
      <c r="K21" s="76" t="s">
        <v>167</v>
      </c>
      <c r="L21" s="92"/>
      <c r="M21" s="1148"/>
      <c r="N21" s="1149"/>
      <c r="P21" s="1055"/>
      <c r="Q21" s="1053"/>
      <c r="R21" s="1053"/>
      <c r="S21" s="1053"/>
      <c r="T21" s="1095"/>
      <c r="U21" s="1053"/>
      <c r="V21" s="1054"/>
    </row>
    <row r="22" spans="1:22" ht="30" customHeight="1">
      <c r="A22" s="623" t="s">
        <v>186</v>
      </c>
      <c r="B22" s="917"/>
      <c r="C22" s="1135"/>
      <c r="D22" s="1136"/>
      <c r="E22" s="1136"/>
      <c r="F22" s="1136"/>
      <c r="G22" s="1136"/>
      <c r="H22" s="1136"/>
      <c r="I22" s="1136"/>
      <c r="J22" s="1136"/>
      <c r="K22" s="1136"/>
      <c r="L22" s="1136"/>
      <c r="M22" s="1136"/>
      <c r="N22" s="1137"/>
      <c r="P22" s="66">
        <v>4</v>
      </c>
      <c r="Q22" s="1053"/>
      <c r="R22" s="1053"/>
      <c r="S22" s="1053"/>
      <c r="T22" s="93"/>
      <c r="U22" s="1053"/>
      <c r="V22" s="1054"/>
    </row>
    <row r="23" spans="1:22" ht="30" customHeight="1">
      <c r="A23" s="918"/>
      <c r="B23" s="745"/>
      <c r="C23" s="1138"/>
      <c r="D23" s="1139"/>
      <c r="E23" s="1139"/>
      <c r="F23" s="1139"/>
      <c r="G23" s="1139"/>
      <c r="H23" s="1139"/>
      <c r="I23" s="1139"/>
      <c r="J23" s="1139"/>
      <c r="K23" s="1139"/>
      <c r="L23" s="1139"/>
      <c r="M23" s="1139"/>
      <c r="N23" s="1140"/>
      <c r="P23" s="66">
        <v>5</v>
      </c>
      <c r="Q23" s="1053"/>
      <c r="R23" s="1053"/>
      <c r="S23" s="1053"/>
      <c r="T23" s="93"/>
      <c r="U23" s="1053"/>
      <c r="V23" s="1054"/>
    </row>
    <row r="24" spans="1:22" ht="30" customHeight="1">
      <c r="A24" s="742"/>
      <c r="B24" s="919"/>
      <c r="C24" s="1141"/>
      <c r="D24" s="1142"/>
      <c r="E24" s="1142"/>
      <c r="F24" s="1142"/>
      <c r="G24" s="1142"/>
      <c r="H24" s="1142"/>
      <c r="I24" s="1142"/>
      <c r="J24" s="1142"/>
      <c r="K24" s="1142"/>
      <c r="L24" s="1142"/>
      <c r="M24" s="1142"/>
      <c r="N24" s="1143"/>
      <c r="P24" s="67">
        <v>6</v>
      </c>
      <c r="Q24" s="1052"/>
      <c r="R24" s="1052"/>
      <c r="S24" s="1052"/>
      <c r="T24" s="94"/>
      <c r="U24" s="1052"/>
      <c r="V24" s="1121"/>
    </row>
    <row r="25" spans="1:22" ht="30" customHeight="1">
      <c r="A25" s="1128" t="s">
        <v>187</v>
      </c>
      <c r="B25" s="1129"/>
      <c r="C25" s="1129"/>
      <c r="D25" s="1129"/>
      <c r="E25" s="1129"/>
      <c r="F25" s="1129"/>
      <c r="G25" s="1129"/>
      <c r="H25" s="1129"/>
      <c r="I25" s="1129"/>
      <c r="J25" s="1129"/>
      <c r="K25" s="1129"/>
      <c r="L25" s="1129"/>
      <c r="M25" s="1134" t="s">
        <v>56</v>
      </c>
      <c r="N25" s="871"/>
      <c r="P25" s="29" t="s">
        <v>178</v>
      </c>
      <c r="Q25" s="2"/>
      <c r="R25" s="2"/>
      <c r="S25" s="2"/>
      <c r="T25" s="2"/>
      <c r="U25" s="2"/>
      <c r="V25" s="2"/>
    </row>
    <row r="26" spans="1:22" ht="30" customHeight="1">
      <c r="A26" s="1130"/>
      <c r="B26" s="1131"/>
      <c r="C26" s="1131"/>
      <c r="D26" s="1131"/>
      <c r="E26" s="1131"/>
      <c r="F26" s="1131"/>
      <c r="G26" s="1131"/>
      <c r="H26" s="1131"/>
      <c r="I26" s="1131"/>
      <c r="J26" s="1131"/>
      <c r="K26" s="1131"/>
      <c r="L26" s="1131"/>
      <c r="M26" s="77" t="s">
        <v>11</v>
      </c>
      <c r="N26" s="59" t="s">
        <v>12</v>
      </c>
      <c r="P26" s="65" t="s">
        <v>128</v>
      </c>
      <c r="Q26" s="413" t="s">
        <v>182</v>
      </c>
      <c r="R26" s="413"/>
      <c r="S26" s="413"/>
      <c r="T26" s="55" t="s">
        <v>179</v>
      </c>
      <c r="U26" s="55" t="s">
        <v>181</v>
      </c>
      <c r="V26" s="58" t="s">
        <v>180</v>
      </c>
    </row>
    <row r="27" spans="1:22" ht="30" customHeight="1">
      <c r="A27" s="952" t="s">
        <v>10</v>
      </c>
      <c r="B27" s="1105" t="s">
        <v>570</v>
      </c>
      <c r="C27" s="1106"/>
      <c r="D27" s="1106"/>
      <c r="E27" s="1106"/>
      <c r="F27" s="1106"/>
      <c r="G27" s="1106"/>
      <c r="H27" s="1106"/>
      <c r="I27" s="1106"/>
      <c r="J27" s="1106"/>
      <c r="K27" s="1106"/>
      <c r="L27" s="1107"/>
      <c r="M27" s="1113"/>
      <c r="N27" s="1111"/>
      <c r="P27" s="66">
        <v>1</v>
      </c>
      <c r="Q27" s="1053"/>
      <c r="R27" s="1053"/>
      <c r="S27" s="1053"/>
      <c r="T27" s="93"/>
      <c r="U27" s="95"/>
      <c r="V27" s="96"/>
    </row>
    <row r="28" spans="1:22" ht="15" customHeight="1">
      <c r="A28" s="881"/>
      <c r="B28" s="1108"/>
      <c r="C28" s="1109"/>
      <c r="D28" s="1109"/>
      <c r="E28" s="1109"/>
      <c r="F28" s="1109"/>
      <c r="G28" s="1109"/>
      <c r="H28" s="1109"/>
      <c r="I28" s="1109"/>
      <c r="J28" s="1109"/>
      <c r="K28" s="1109"/>
      <c r="L28" s="1110"/>
      <c r="M28" s="1114"/>
      <c r="N28" s="1112"/>
      <c r="P28" s="1055">
        <v>2</v>
      </c>
      <c r="Q28" s="1053"/>
      <c r="R28" s="1053"/>
      <c r="S28" s="1053"/>
      <c r="T28" s="1095"/>
      <c r="U28" s="1124"/>
      <c r="V28" s="1122"/>
    </row>
    <row r="29" spans="1:22" ht="15" customHeight="1">
      <c r="A29" s="881"/>
      <c r="B29" s="1115" t="s">
        <v>397</v>
      </c>
      <c r="C29" s="1115"/>
      <c r="D29" s="1115"/>
      <c r="E29" s="1115"/>
      <c r="F29" s="1115"/>
      <c r="G29" s="1115"/>
      <c r="H29" s="1115"/>
      <c r="I29" s="1115"/>
      <c r="J29" s="1115"/>
      <c r="K29" s="1115"/>
      <c r="L29" s="1115"/>
      <c r="M29" s="1119"/>
      <c r="N29" s="1117"/>
      <c r="P29" s="1055"/>
      <c r="Q29" s="1053"/>
      <c r="R29" s="1053"/>
      <c r="S29" s="1053"/>
      <c r="T29" s="1095"/>
      <c r="U29" s="1125"/>
      <c r="V29" s="1123"/>
    </row>
    <row r="30" spans="1:22" ht="30" customHeight="1">
      <c r="A30" s="721"/>
      <c r="B30" s="1116"/>
      <c r="C30" s="1116"/>
      <c r="D30" s="1116"/>
      <c r="E30" s="1116"/>
      <c r="F30" s="1116"/>
      <c r="G30" s="1116"/>
      <c r="H30" s="1116"/>
      <c r="I30" s="1116"/>
      <c r="J30" s="1116"/>
      <c r="K30" s="1116"/>
      <c r="L30" s="1116"/>
      <c r="M30" s="1120"/>
      <c r="N30" s="1118"/>
      <c r="P30" s="66">
        <v>3</v>
      </c>
      <c r="Q30" s="1053"/>
      <c r="R30" s="1053"/>
      <c r="S30" s="1053"/>
      <c r="T30" s="93"/>
      <c r="U30" s="95"/>
      <c r="V30" s="96"/>
    </row>
    <row r="31" spans="1:22" ht="30" customHeight="1">
      <c r="A31" s="1150">
        <v>45397</v>
      </c>
      <c r="B31" s="1151"/>
      <c r="C31" s="1151"/>
      <c r="D31" s="1151"/>
      <c r="E31" s="1151"/>
      <c r="F31" s="1151"/>
      <c r="G31" s="1151"/>
      <c r="H31" s="1151"/>
      <c r="I31" s="1151"/>
      <c r="J31" s="1151"/>
      <c r="K31" s="1151"/>
      <c r="L31" s="1151"/>
      <c r="M31" s="1151"/>
      <c r="N31" s="1152"/>
      <c r="P31" s="66">
        <v>4</v>
      </c>
      <c r="Q31" s="1053"/>
      <c r="R31" s="1053"/>
      <c r="S31" s="1053"/>
      <c r="T31" s="93"/>
      <c r="U31" s="95"/>
      <c r="V31" s="96"/>
    </row>
    <row r="32" spans="1:22" ht="30" customHeight="1">
      <c r="A32" s="1126" t="s">
        <v>59</v>
      </c>
      <c r="B32" s="1127"/>
      <c r="C32" s="1127"/>
      <c r="D32" s="1127"/>
      <c r="E32" s="1127"/>
      <c r="F32" s="1127"/>
      <c r="G32" s="1133" t="str">
        <f>IF($I$4="","",$I$4)</f>
        <v/>
      </c>
      <c r="H32" s="1133"/>
      <c r="I32" s="1133"/>
      <c r="J32" s="1133"/>
      <c r="K32" s="1133"/>
      <c r="L32" s="1133"/>
      <c r="M32" s="1132" t="s">
        <v>61</v>
      </c>
      <c r="N32" s="1132"/>
      <c r="P32" s="66">
        <v>5</v>
      </c>
      <c r="Q32" s="1053"/>
      <c r="R32" s="1053"/>
      <c r="S32" s="1053"/>
      <c r="T32" s="93"/>
      <c r="U32" s="95"/>
      <c r="V32" s="96"/>
    </row>
    <row r="33" spans="1:22" ht="30" customHeight="1">
      <c r="A33" s="1126"/>
      <c r="B33" s="1127"/>
      <c r="C33" s="1127"/>
      <c r="D33" s="1127"/>
      <c r="E33" s="1127"/>
      <c r="F33" s="1127"/>
      <c r="G33" s="1133"/>
      <c r="H33" s="1133"/>
      <c r="I33" s="1133"/>
      <c r="J33" s="1133"/>
      <c r="K33" s="1133"/>
      <c r="L33" s="1133"/>
      <c r="M33" s="1132"/>
      <c r="N33" s="1132"/>
      <c r="P33" s="66">
        <v>6</v>
      </c>
      <c r="Q33" s="1053"/>
      <c r="R33" s="1053"/>
      <c r="S33" s="1053"/>
      <c r="T33" s="93"/>
      <c r="U33" s="95"/>
      <c r="V33" s="96"/>
    </row>
    <row r="34" spans="1:22" ht="30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9"/>
      <c r="L34" s="149"/>
      <c r="M34" s="149"/>
      <c r="N34" s="191"/>
      <c r="P34" s="67">
        <v>7</v>
      </c>
      <c r="Q34" s="1052"/>
      <c r="R34" s="1052"/>
      <c r="S34" s="1052"/>
      <c r="T34" s="94"/>
      <c r="U34" s="97"/>
      <c r="V34" s="98"/>
    </row>
  </sheetData>
  <protectedRanges>
    <protectedRange sqref="B20:B21 G20:G21 A18 E8:F8 J20:J21" name="국제학술회의 참가경비"/>
    <protectedRange sqref="E11:N12" name="우수학술지 논문게재료"/>
    <protectedRange sqref="E11:F12 H11:J11 L11:M11" name="국제학술회의 참가경비_1"/>
    <protectedRange sqref="H13:I13" name="국제학술회의 참가경비_2"/>
    <protectedRange sqref="E6:N7" name="우수학술지 논문게재료_1"/>
    <protectedRange sqref="E6:F7 H6:M6" name="국제학술회의 참가경비_1_1"/>
    <protectedRange sqref="E4:N5" name="우수학술지 논문게재료_2"/>
    <protectedRange sqref="E4:F5 H4:J4 L4:M4" name="국제학술회의 참가경비_1_2"/>
    <protectedRange sqref="V5 V7:V8 V13:V14 T4:U9 T12:U14 T11:V11" name="국제학술회의 참가경비_3_1"/>
    <protectedRange sqref="B33 F33 A30:A31" name="국제학술회의 참가경비_5"/>
    <protectedRange sqref="C10 L10:M10 H10:I10" name="국제학술회의 참가경비_4_1"/>
  </protectedRanges>
  <mergeCells count="110">
    <mergeCell ref="Q24:S24"/>
    <mergeCell ref="Q31:S31"/>
    <mergeCell ref="Q32:S32"/>
    <mergeCell ref="Q33:S33"/>
    <mergeCell ref="B29:L30"/>
    <mergeCell ref="N29:N30"/>
    <mergeCell ref="M29:M30"/>
    <mergeCell ref="U24:V24"/>
    <mergeCell ref="Q20:S21"/>
    <mergeCell ref="V28:V29"/>
    <mergeCell ref="U28:U29"/>
    <mergeCell ref="U22:V22"/>
    <mergeCell ref="A32:F33"/>
    <mergeCell ref="A25:L26"/>
    <mergeCell ref="M32:N33"/>
    <mergeCell ref="G32:L33"/>
    <mergeCell ref="M25:N25"/>
    <mergeCell ref="A22:B24"/>
    <mergeCell ref="C22:N24"/>
    <mergeCell ref="M18:N21"/>
    <mergeCell ref="Q27:S27"/>
    <mergeCell ref="Q22:S22"/>
    <mergeCell ref="A17:B21"/>
    <mergeCell ref="A31:N31"/>
    <mergeCell ref="A27:A30"/>
    <mergeCell ref="B27:L28"/>
    <mergeCell ref="Q26:S26"/>
    <mergeCell ref="Q30:S30"/>
    <mergeCell ref="Q28:S29"/>
    <mergeCell ref="T28:T29"/>
    <mergeCell ref="N27:N28"/>
    <mergeCell ref="M27:M28"/>
    <mergeCell ref="P28:P29"/>
    <mergeCell ref="T20:T21"/>
    <mergeCell ref="U20:V21"/>
    <mergeCell ref="Q23:S23"/>
    <mergeCell ref="U23:V23"/>
    <mergeCell ref="H10:K10"/>
    <mergeCell ref="L10:N10"/>
    <mergeCell ref="E18:E19"/>
    <mergeCell ref="E20:G21"/>
    <mergeCell ref="H18:H19"/>
    <mergeCell ref="U18:V19"/>
    <mergeCell ref="T18:T19"/>
    <mergeCell ref="P18:P19"/>
    <mergeCell ref="Q18:S19"/>
    <mergeCell ref="Q16:S16"/>
    <mergeCell ref="Q17:S17"/>
    <mergeCell ref="M17:N17"/>
    <mergeCell ref="I18:I19"/>
    <mergeCell ref="J18:J19"/>
    <mergeCell ref="H20:J21"/>
    <mergeCell ref="F8:H8"/>
    <mergeCell ref="E17:G17"/>
    <mergeCell ref="H17:J17"/>
    <mergeCell ref="S9:V11"/>
    <mergeCell ref="P9:R11"/>
    <mergeCell ref="P12:R14"/>
    <mergeCell ref="S12:V14"/>
    <mergeCell ref="P15:V15"/>
    <mergeCell ref="K17:L17"/>
    <mergeCell ref="S6:V8"/>
    <mergeCell ref="P6:R8"/>
    <mergeCell ref="U16:V16"/>
    <mergeCell ref="C10:F10"/>
    <mergeCell ref="C17:D17"/>
    <mergeCell ref="Q34:S34"/>
    <mergeCell ref="U17:V17"/>
    <mergeCell ref="P20:P21"/>
    <mergeCell ref="K8:N8"/>
    <mergeCell ref="C6:D6"/>
    <mergeCell ref="C8:D8"/>
    <mergeCell ref="A6:B8"/>
    <mergeCell ref="A9:B9"/>
    <mergeCell ref="C9:G9"/>
    <mergeCell ref="H9:J9"/>
    <mergeCell ref="K9:N9"/>
    <mergeCell ref="C11:N16"/>
    <mergeCell ref="A11:B16"/>
    <mergeCell ref="A10:B10"/>
    <mergeCell ref="E7:G7"/>
    <mergeCell ref="C7:D7"/>
    <mergeCell ref="L7:N7"/>
    <mergeCell ref="L6:N6"/>
    <mergeCell ref="E6:J6"/>
    <mergeCell ref="I8:J8"/>
    <mergeCell ref="I7:J7"/>
    <mergeCell ref="C18:D21"/>
    <mergeCell ref="G18:G19"/>
    <mergeCell ref="F18:F19"/>
    <mergeCell ref="B2:N2"/>
    <mergeCell ref="B1:N1"/>
    <mergeCell ref="A3:B5"/>
    <mergeCell ref="C3:G3"/>
    <mergeCell ref="L3:N3"/>
    <mergeCell ref="P1:Q1"/>
    <mergeCell ref="S1:V1"/>
    <mergeCell ref="P2:Q2"/>
    <mergeCell ref="S2:V2"/>
    <mergeCell ref="H4:H5"/>
    <mergeCell ref="P3:V3"/>
    <mergeCell ref="P4:R5"/>
    <mergeCell ref="E5:G5"/>
    <mergeCell ref="I4:K5"/>
    <mergeCell ref="I3:K3"/>
    <mergeCell ref="S4:V5"/>
    <mergeCell ref="C4:D4"/>
    <mergeCell ref="E4:G4"/>
    <mergeCell ref="L4:N5"/>
    <mergeCell ref="C5:D5"/>
  </mergeCells>
  <phoneticPr fontId="1" type="noConversion"/>
  <dataValidations count="4">
    <dataValidation allowBlank="1" showInputMessage="1" showErrorMessage="1" prompt="입력방법 yy-mm-dd" sqref="C10:F10 H10:K10"/>
    <dataValidation type="list" allowBlank="1" showInputMessage="1" showErrorMessage="1" sqref="H4:H5">
      <formula1>"교수, 부교수, 전임교수, 기금교수,HK교수"</formula1>
    </dataValidation>
    <dataValidation type="list" allowBlank="1" showInputMessage="1" showErrorMessage="1" sqref="I7:J7">
      <formula1>"M,F"</formula1>
    </dataValidation>
    <dataValidation allowBlank="1" showInputMessage="1" showErrorMessage="1" prompt="부교수급 이상 또는 초청과학자 연구실적을 고려하여 초청" sqref="L6:N6"/>
  </dataValidations>
  <printOptions horizontalCentered="1"/>
  <pageMargins left="0.11811023622047245" right="0.11811023622047245" top="0.59055118110236227" bottom="0.19685039370078741" header="0.11811023622047245" footer="0.11811023622047245"/>
  <pageSetup paperSize="9" scale="83" fitToHeight="0" orientation="portrait" errors="blank" r:id="rId1"/>
  <headerFooter>
    <oddHeader>&amp;L&amp;G</oddHeader>
  </headerFooter>
  <colBreaks count="1" manualBreakCount="1">
    <brk id="14" max="33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3" r:id="rId5" name="Check Box 11">
              <controlPr defaultSize="0" autoFill="0" autoLine="0" autoPict="0">
                <anchor moveWithCells="1">
                  <from>
                    <xdr:col>12</xdr:col>
                    <xdr:colOff>160020</xdr:colOff>
                    <xdr:row>26</xdr:row>
                    <xdr:rowOff>76200</xdr:rowOff>
                  </from>
                  <to>
                    <xdr:col>12</xdr:col>
                    <xdr:colOff>480060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6" name="Check Box 12">
              <controlPr defaultSize="0" autoFill="0" autoLine="0" autoPict="0">
                <anchor moveWithCells="1">
                  <from>
                    <xdr:col>13</xdr:col>
                    <xdr:colOff>182880</xdr:colOff>
                    <xdr:row>26</xdr:row>
                    <xdr:rowOff>76200</xdr:rowOff>
                  </from>
                  <to>
                    <xdr:col>13</xdr:col>
                    <xdr:colOff>495300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7" name="Check Box 15">
              <controlPr defaultSize="0" autoFill="0" autoLine="0" autoPict="0">
                <anchor moveWithCells="1">
                  <from>
                    <xdr:col>12</xdr:col>
                    <xdr:colOff>160020</xdr:colOff>
                    <xdr:row>28</xdr:row>
                    <xdr:rowOff>68580</xdr:rowOff>
                  </from>
                  <to>
                    <xdr:col>12</xdr:col>
                    <xdr:colOff>480060</xdr:colOff>
                    <xdr:row>29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8" name="Check Box 16">
              <controlPr defaultSize="0" autoFill="0" autoLine="0" autoPict="0">
                <anchor moveWithCells="1">
                  <from>
                    <xdr:col>13</xdr:col>
                    <xdr:colOff>182880</xdr:colOff>
                    <xdr:row>28</xdr:row>
                    <xdr:rowOff>68580</xdr:rowOff>
                  </from>
                  <to>
                    <xdr:col>13</xdr:col>
                    <xdr:colOff>495300</xdr:colOff>
                    <xdr:row>29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Y35"/>
  <sheetViews>
    <sheetView showGridLines="0" zoomScale="80" zoomScaleNormal="80" workbookViewId="0">
      <selection activeCell="C25" sqref="C25:N27"/>
    </sheetView>
  </sheetViews>
  <sheetFormatPr defaultColWidth="10.59765625" defaultRowHeight="15.6"/>
  <cols>
    <col min="1" max="1" width="10.59765625" style="1" customWidth="1"/>
    <col min="2" max="2" width="6.69921875" style="1" customWidth="1"/>
    <col min="3" max="3" width="8.19921875" style="1" customWidth="1"/>
    <col min="4" max="4" width="7.09765625" style="1" customWidth="1"/>
    <col min="5" max="5" width="9.3984375" style="1" customWidth="1"/>
    <col min="6" max="6" width="3" style="1" bestFit="1" customWidth="1"/>
    <col min="7" max="7" width="5.5" style="1" customWidth="1"/>
    <col min="8" max="8" width="9.3984375" style="1" customWidth="1"/>
    <col min="9" max="9" width="3" style="1" customWidth="1"/>
    <col min="10" max="10" width="5.5" style="1" customWidth="1"/>
    <col min="11" max="11" width="8.8984375" style="2" bestFit="1" customWidth="1"/>
    <col min="12" max="12" width="9.3984375" style="2" customWidth="1"/>
    <col min="13" max="14" width="7.09765625" style="2" customWidth="1"/>
    <col min="15" max="15" width="1.59765625" style="74" customWidth="1"/>
    <col min="16" max="16" width="4.59765625" style="1" customWidth="1"/>
    <col min="17" max="17" width="6.59765625" style="1" customWidth="1"/>
    <col min="18" max="18" width="15.09765625" style="1" customWidth="1"/>
    <col min="19" max="21" width="17.5" style="1" customWidth="1"/>
    <col min="22" max="23" width="9.3984375" style="2" customWidth="1"/>
    <col min="24" max="16384" width="10.59765625" style="2"/>
  </cols>
  <sheetData>
    <row r="1" spans="1:25" s="307" customFormat="1" ht="38.25" customHeight="1">
      <c r="A1" s="300" t="s">
        <v>420</v>
      </c>
      <c r="B1" s="367" t="s">
        <v>190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05"/>
      <c r="P1" s="955" t="s">
        <v>422</v>
      </c>
      <c r="Q1" s="955"/>
      <c r="R1" s="367" t="s">
        <v>222</v>
      </c>
      <c r="S1" s="367"/>
      <c r="T1" s="367"/>
      <c r="U1" s="367"/>
      <c r="V1" s="367"/>
      <c r="W1" s="367"/>
      <c r="X1" s="306"/>
      <c r="Y1" s="306"/>
    </row>
    <row r="2" spans="1:25" s="302" customFormat="1" ht="30" customHeight="1">
      <c r="A2" s="301" t="s">
        <v>421</v>
      </c>
      <c r="B2" s="851" t="s">
        <v>191</v>
      </c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305"/>
      <c r="P2" s="850" t="s">
        <v>423</v>
      </c>
      <c r="Q2" s="850"/>
      <c r="R2" s="851" t="s">
        <v>203</v>
      </c>
      <c r="S2" s="851"/>
      <c r="T2" s="851"/>
      <c r="U2" s="851"/>
      <c r="V2" s="851"/>
      <c r="W2" s="851"/>
    </row>
    <row r="3" spans="1:25" customFormat="1" ht="42" customHeight="1">
      <c r="A3" s="623" t="s">
        <v>188</v>
      </c>
      <c r="B3" s="606"/>
      <c r="C3" s="737" t="s">
        <v>91</v>
      </c>
      <c r="D3" s="733"/>
      <c r="E3" s="733"/>
      <c r="F3" s="733"/>
      <c r="G3" s="733"/>
      <c r="H3" s="57" t="s">
        <v>51</v>
      </c>
      <c r="I3" s="728" t="s">
        <v>57</v>
      </c>
      <c r="J3" s="1044"/>
      <c r="K3" s="1045"/>
      <c r="L3" s="632" t="s">
        <v>144</v>
      </c>
      <c r="M3" s="728"/>
      <c r="N3" s="871"/>
      <c r="O3" s="79"/>
      <c r="P3" s="737" t="s">
        <v>204</v>
      </c>
      <c r="Q3" s="632"/>
      <c r="R3" s="956">
        <f>SUM(S6:W7)</f>
        <v>0</v>
      </c>
      <c r="S3" s="956" t="s">
        <v>133</v>
      </c>
      <c r="T3" s="959"/>
      <c r="U3" s="959"/>
      <c r="V3" s="959"/>
      <c r="W3" s="960"/>
    </row>
    <row r="4" spans="1:25" customFormat="1" ht="30" customHeight="1">
      <c r="A4" s="881"/>
      <c r="B4" s="608"/>
      <c r="C4" s="1028" t="s">
        <v>50</v>
      </c>
      <c r="D4" s="604"/>
      <c r="E4" s="1157" t="str">
        <f>IF('6'!$E$4="","",'6'!$E$4)</f>
        <v/>
      </c>
      <c r="F4" s="1157"/>
      <c r="G4" s="1157"/>
      <c r="H4" s="1190" t="str">
        <f>IF('6'!$H$4="","",'6'!$H$4)</f>
        <v/>
      </c>
      <c r="I4" s="1158" t="str">
        <f>IF('6'!$J$4="","",'6'!$J$4)</f>
        <v/>
      </c>
      <c r="J4" s="1159"/>
      <c r="K4" s="1159"/>
      <c r="L4" s="1162" t="str">
        <f>IF('6'!$L$4="","",'6'!$L$4)</f>
        <v/>
      </c>
      <c r="M4" s="1163"/>
      <c r="N4" s="1164"/>
      <c r="O4" s="74"/>
      <c r="P4" s="706"/>
      <c r="Q4" s="634"/>
      <c r="R4" s="957"/>
      <c r="S4" s="965" t="s">
        <v>121</v>
      </c>
      <c r="T4" s="965" t="s">
        <v>122</v>
      </c>
      <c r="U4" s="965" t="s">
        <v>123</v>
      </c>
      <c r="V4" s="965" t="s">
        <v>124</v>
      </c>
      <c r="W4" s="966"/>
    </row>
    <row r="5" spans="1:25" ht="30" customHeight="1">
      <c r="A5" s="721"/>
      <c r="B5" s="610"/>
      <c r="C5" s="873" t="s">
        <v>38</v>
      </c>
      <c r="D5" s="1026"/>
      <c r="E5" s="1190" t="str">
        <f>IF('6'!$E$5="","",'6'!$E$5)</f>
        <v/>
      </c>
      <c r="F5" s="1190"/>
      <c r="G5" s="1190"/>
      <c r="H5" s="1191"/>
      <c r="I5" s="1160"/>
      <c r="J5" s="1161"/>
      <c r="K5" s="1161"/>
      <c r="L5" s="1165"/>
      <c r="M5" s="1166"/>
      <c r="N5" s="1167"/>
      <c r="P5" s="706"/>
      <c r="Q5" s="634"/>
      <c r="R5" s="957"/>
      <c r="S5" s="965"/>
      <c r="T5" s="965"/>
      <c r="U5" s="965"/>
      <c r="V5" s="965"/>
      <c r="W5" s="966"/>
    </row>
    <row r="6" spans="1:25" ht="30" customHeight="1">
      <c r="A6" s="623" t="s">
        <v>140</v>
      </c>
      <c r="B6" s="606"/>
      <c r="C6" s="1045" t="s">
        <v>146</v>
      </c>
      <c r="D6" s="632"/>
      <c r="E6" s="1153" t="str">
        <f>IF('6'!$E$6="","",'6'!$E$6)</f>
        <v/>
      </c>
      <c r="F6" s="1153"/>
      <c r="G6" s="1153"/>
      <c r="H6" s="1153"/>
      <c r="I6" s="1153"/>
      <c r="J6" s="1153"/>
      <c r="K6" s="54" t="s">
        <v>149</v>
      </c>
      <c r="L6" s="1154" t="str">
        <f>IF('6'!$L$6="","",'6'!$L$6)</f>
        <v/>
      </c>
      <c r="M6" s="1155"/>
      <c r="N6" s="1156"/>
      <c r="P6" s="706"/>
      <c r="Q6" s="634"/>
      <c r="R6" s="957"/>
      <c r="S6" s="1185"/>
      <c r="T6" s="1185"/>
      <c r="U6" s="1185"/>
      <c r="V6" s="1168"/>
      <c r="W6" s="1169"/>
    </row>
    <row r="7" spans="1:25" ht="30" customHeight="1">
      <c r="A7" s="881"/>
      <c r="B7" s="608"/>
      <c r="C7" s="638" t="s">
        <v>147</v>
      </c>
      <c r="D7" s="634"/>
      <c r="E7" s="1200" t="str">
        <f>IF('6'!$E$7="","",'6'!$E$7)</f>
        <v/>
      </c>
      <c r="F7" s="1200"/>
      <c r="G7" s="1200"/>
      <c r="H7" s="53" t="s">
        <v>148</v>
      </c>
      <c r="I7" s="1201" t="str">
        <f>IF('6'!$I$7="","",'6'!$I$7)</f>
        <v/>
      </c>
      <c r="J7" s="1202"/>
      <c r="K7" s="53" t="s">
        <v>141</v>
      </c>
      <c r="L7" s="1203" t="str">
        <f>IF('6'!$L$7="","",'6'!$L$7)</f>
        <v/>
      </c>
      <c r="M7" s="1204"/>
      <c r="N7" s="1205"/>
      <c r="P7" s="709"/>
      <c r="Q7" s="710"/>
      <c r="R7" s="958"/>
      <c r="S7" s="1186"/>
      <c r="T7" s="1186"/>
      <c r="U7" s="1186"/>
      <c r="V7" s="1170"/>
      <c r="W7" s="1171"/>
    </row>
    <row r="8" spans="1:25" ht="30" customHeight="1">
      <c r="A8" s="881"/>
      <c r="B8" s="608"/>
      <c r="C8" s="952" t="s">
        <v>150</v>
      </c>
      <c r="D8" s="1198"/>
      <c r="E8" s="1026" t="s">
        <v>151</v>
      </c>
      <c r="F8" s="1207" t="str">
        <f>IF('6'!$F$8="","",'6'!$F$8)</f>
        <v/>
      </c>
      <c r="G8" s="1208"/>
      <c r="H8" s="1209"/>
      <c r="I8" s="814" t="s">
        <v>152</v>
      </c>
      <c r="J8" s="815"/>
      <c r="K8" s="1192" t="str">
        <f>IF('6'!$K$8="","",'6'!$K$8)</f>
        <v/>
      </c>
      <c r="L8" s="1193"/>
      <c r="M8" s="1193"/>
      <c r="N8" s="1194"/>
      <c r="P8" s="723"/>
      <c r="Q8" s="723"/>
      <c r="R8" s="723"/>
      <c r="S8" s="723"/>
      <c r="T8" s="723"/>
      <c r="U8" s="723"/>
      <c r="V8" s="723"/>
      <c r="W8" s="723"/>
    </row>
    <row r="9" spans="1:25" ht="9.9" customHeight="1">
      <c r="A9" s="721"/>
      <c r="B9" s="610"/>
      <c r="C9" s="721"/>
      <c r="D9" s="722"/>
      <c r="E9" s="1206"/>
      <c r="F9" s="1210"/>
      <c r="G9" s="1211"/>
      <c r="H9" s="1212"/>
      <c r="I9" s="743"/>
      <c r="J9" s="729"/>
      <c r="K9" s="1195"/>
      <c r="L9" s="1196"/>
      <c r="M9" s="1196"/>
      <c r="N9" s="1197"/>
      <c r="P9" s="623" t="s">
        <v>125</v>
      </c>
      <c r="Q9" s="645"/>
      <c r="R9" s="618"/>
      <c r="S9" s="428" t="s">
        <v>126</v>
      </c>
      <c r="T9" s="1031"/>
      <c r="U9" s="428" t="s">
        <v>127</v>
      </c>
      <c r="V9" s="428"/>
      <c r="W9" s="340"/>
    </row>
    <row r="10" spans="1:25" ht="36" customHeight="1">
      <c r="A10" s="900" t="s">
        <v>153</v>
      </c>
      <c r="B10" s="658"/>
      <c r="C10" s="1060" t="str">
        <f>IF('6'!$C$9="","",'6'!$C$9)</f>
        <v/>
      </c>
      <c r="D10" s="1060"/>
      <c r="E10" s="1060"/>
      <c r="F10" s="1060"/>
      <c r="G10" s="1060"/>
      <c r="H10" s="725" t="s">
        <v>154</v>
      </c>
      <c r="I10" s="723"/>
      <c r="J10" s="724"/>
      <c r="K10" s="1061" t="str">
        <f>IF('6'!$K$9="","",'6'!$K$9)</f>
        <v/>
      </c>
      <c r="L10" s="1061"/>
      <c r="M10" s="1061"/>
      <c r="N10" s="1062"/>
      <c r="P10" s="624"/>
      <c r="Q10" s="726"/>
      <c r="R10" s="620"/>
      <c r="S10" s="1021"/>
      <c r="T10" s="1199"/>
      <c r="U10" s="1021"/>
      <c r="V10" s="1021"/>
      <c r="W10" s="1022"/>
    </row>
    <row r="11" spans="1:25" ht="30" customHeight="1">
      <c r="A11" s="1063" t="s">
        <v>157</v>
      </c>
      <c r="B11" s="1063"/>
      <c r="C11" s="1093" t="str">
        <f>IF('6'!$C$10="","",'6'!$C$10)</f>
        <v/>
      </c>
      <c r="D11" s="1094"/>
      <c r="E11" s="1094"/>
      <c r="F11" s="1094"/>
      <c r="G11" s="56" t="s">
        <v>158</v>
      </c>
      <c r="H11" s="1096" t="str">
        <f>IF('6'!$H$10="","",'6'!$H$10)</f>
        <v/>
      </c>
      <c r="I11" s="1096"/>
      <c r="J11" s="1096"/>
      <c r="K11" s="1096"/>
      <c r="L11" s="1097" t="str">
        <f>"("&amp;IF(COUNT($C$11,$H$11)=2,$H$11-$C$11)&amp;"박 "&amp;IF(COUNT($C$11,$H$11)=2,$H$11-$C$11)+1&amp;"일)"</f>
        <v>(FALSE박 1일)</v>
      </c>
      <c r="M11" s="1097"/>
      <c r="N11" s="1098"/>
      <c r="O11" s="78"/>
      <c r="P11" s="971"/>
      <c r="Q11" s="944"/>
      <c r="R11" s="1187"/>
      <c r="S11" s="1181"/>
      <c r="T11" s="1182"/>
      <c r="U11" s="978">
        <f>P11-S11</f>
        <v>0</v>
      </c>
      <c r="V11" s="979"/>
      <c r="W11" s="980"/>
    </row>
    <row r="12" spans="1:25" ht="30" customHeight="1">
      <c r="A12" s="623" t="s">
        <v>192</v>
      </c>
      <c r="B12" s="606"/>
      <c r="C12" s="737" t="s">
        <v>193</v>
      </c>
      <c r="D12" s="632"/>
      <c r="E12" s="632"/>
      <c r="F12" s="632" t="s">
        <v>194</v>
      </c>
      <c r="G12" s="632"/>
      <c r="H12" s="632"/>
      <c r="I12" s="632"/>
      <c r="J12" s="632"/>
      <c r="K12" s="632"/>
      <c r="L12" s="632"/>
      <c r="M12" s="632" t="s">
        <v>195</v>
      </c>
      <c r="N12" s="1040"/>
      <c r="P12" s="1188"/>
      <c r="Q12" s="946"/>
      <c r="R12" s="1189"/>
      <c r="S12" s="1183"/>
      <c r="T12" s="1184"/>
      <c r="U12" s="981"/>
      <c r="V12" s="982"/>
      <c r="W12" s="983"/>
    </row>
    <row r="13" spans="1:25" ht="30" customHeight="1">
      <c r="A13" s="881"/>
      <c r="B13" s="608"/>
      <c r="C13" s="1177"/>
      <c r="D13" s="1172"/>
      <c r="E13" s="1172"/>
      <c r="F13" s="1172"/>
      <c r="G13" s="1172"/>
      <c r="H13" s="1172"/>
      <c r="I13" s="1172"/>
      <c r="J13" s="1172"/>
      <c r="K13" s="1172"/>
      <c r="L13" s="1172"/>
      <c r="M13" s="1172"/>
      <c r="N13" s="1178"/>
      <c r="P13" s="65" t="s">
        <v>128</v>
      </c>
      <c r="Q13" s="413" t="s">
        <v>131</v>
      </c>
      <c r="R13" s="413"/>
      <c r="S13" s="55" t="s">
        <v>126</v>
      </c>
      <c r="T13" s="413" t="s">
        <v>130</v>
      </c>
      <c r="U13" s="413"/>
      <c r="V13" s="413" t="s">
        <v>132</v>
      </c>
      <c r="W13" s="977"/>
    </row>
    <row r="14" spans="1:25" ht="30" customHeight="1">
      <c r="A14" s="881"/>
      <c r="B14" s="608"/>
      <c r="C14" s="1177"/>
      <c r="D14" s="1172"/>
      <c r="E14" s="1172"/>
      <c r="F14" s="1172"/>
      <c r="G14" s="1172"/>
      <c r="H14" s="1172"/>
      <c r="I14" s="1172"/>
      <c r="J14" s="1172"/>
      <c r="K14" s="1172"/>
      <c r="L14" s="1172"/>
      <c r="M14" s="1172"/>
      <c r="N14" s="1178"/>
      <c r="P14" s="66">
        <v>1</v>
      </c>
      <c r="Q14" s="360"/>
      <c r="R14" s="360"/>
      <c r="S14" s="90"/>
      <c r="T14" s="360"/>
      <c r="U14" s="360"/>
      <c r="V14" s="360"/>
      <c r="W14" s="847"/>
    </row>
    <row r="15" spans="1:25" ht="30" customHeight="1">
      <c r="A15" s="881"/>
      <c r="B15" s="608"/>
      <c r="C15" s="1177"/>
      <c r="D15" s="1172"/>
      <c r="E15" s="1172"/>
      <c r="F15" s="1172"/>
      <c r="G15" s="1172"/>
      <c r="H15" s="1172"/>
      <c r="I15" s="1172"/>
      <c r="J15" s="1172"/>
      <c r="K15" s="1172"/>
      <c r="L15" s="1172"/>
      <c r="M15" s="1172"/>
      <c r="N15" s="1178"/>
      <c r="P15" s="66">
        <v>2</v>
      </c>
      <c r="Q15" s="360"/>
      <c r="R15" s="360"/>
      <c r="S15" s="90"/>
      <c r="T15" s="360"/>
      <c r="U15" s="360"/>
      <c r="V15" s="360"/>
      <c r="W15" s="847"/>
    </row>
    <row r="16" spans="1:25" ht="30" customHeight="1">
      <c r="A16" s="881"/>
      <c r="B16" s="608"/>
      <c r="C16" s="1177"/>
      <c r="D16" s="1172"/>
      <c r="E16" s="1172"/>
      <c r="F16" s="1172"/>
      <c r="G16" s="1172"/>
      <c r="H16" s="1172"/>
      <c r="I16" s="1172"/>
      <c r="J16" s="1172"/>
      <c r="K16" s="1172"/>
      <c r="L16" s="1172"/>
      <c r="M16" s="1172"/>
      <c r="N16" s="1178"/>
      <c r="P16" s="66">
        <v>3</v>
      </c>
      <c r="Q16" s="360"/>
      <c r="R16" s="360"/>
      <c r="S16" s="90"/>
      <c r="T16" s="360"/>
      <c r="U16" s="360"/>
      <c r="V16" s="360"/>
      <c r="W16" s="847"/>
    </row>
    <row r="17" spans="1:23" ht="30" customHeight="1">
      <c r="A17" s="881"/>
      <c r="B17" s="608"/>
      <c r="C17" s="1177"/>
      <c r="D17" s="1172"/>
      <c r="E17" s="1172"/>
      <c r="F17" s="1172"/>
      <c r="G17" s="1172"/>
      <c r="H17" s="1172"/>
      <c r="I17" s="1172"/>
      <c r="J17" s="1172"/>
      <c r="K17" s="1172"/>
      <c r="L17" s="1172"/>
      <c r="M17" s="1172"/>
      <c r="N17" s="1178"/>
      <c r="P17" s="66">
        <v>4</v>
      </c>
      <c r="Q17" s="360"/>
      <c r="R17" s="360"/>
      <c r="S17" s="90"/>
      <c r="T17" s="360"/>
      <c r="U17" s="360"/>
      <c r="V17" s="360"/>
      <c r="W17" s="847"/>
    </row>
    <row r="18" spans="1:23" ht="30" customHeight="1">
      <c r="A18" s="881"/>
      <c r="B18" s="608"/>
      <c r="C18" s="1177"/>
      <c r="D18" s="1172"/>
      <c r="E18" s="1172"/>
      <c r="F18" s="1172"/>
      <c r="G18" s="1172"/>
      <c r="H18" s="1172"/>
      <c r="I18" s="1172"/>
      <c r="J18" s="1172"/>
      <c r="K18" s="1172"/>
      <c r="L18" s="1172"/>
      <c r="M18" s="1172"/>
      <c r="N18" s="1178"/>
      <c r="O18" s="78"/>
      <c r="P18" s="66">
        <v>5</v>
      </c>
      <c r="Q18" s="360"/>
      <c r="R18" s="360"/>
      <c r="S18" s="90"/>
      <c r="T18" s="360"/>
      <c r="U18" s="360"/>
      <c r="V18" s="360"/>
      <c r="W18" s="847"/>
    </row>
    <row r="19" spans="1:23" ht="30" customHeight="1">
      <c r="A19" s="721"/>
      <c r="B19" s="610"/>
      <c r="C19" s="1180"/>
      <c r="D19" s="1175"/>
      <c r="E19" s="1175"/>
      <c r="F19" s="1175"/>
      <c r="G19" s="1175"/>
      <c r="H19" s="1175"/>
      <c r="I19" s="1175"/>
      <c r="J19" s="1175"/>
      <c r="K19" s="1175"/>
      <c r="L19" s="1175"/>
      <c r="M19" s="1175"/>
      <c r="N19" s="1176"/>
      <c r="P19" s="66">
        <v>6</v>
      </c>
      <c r="Q19" s="360"/>
      <c r="R19" s="360"/>
      <c r="S19" s="90"/>
      <c r="T19" s="360"/>
      <c r="U19" s="360"/>
      <c r="V19" s="360"/>
      <c r="W19" s="847"/>
    </row>
    <row r="20" spans="1:23" ht="30" customHeight="1">
      <c r="A20" s="1173" t="s">
        <v>196</v>
      </c>
      <c r="B20" s="1173"/>
      <c r="C20" s="1174" t="s">
        <v>201</v>
      </c>
      <c r="D20" s="1174"/>
      <c r="E20" s="1174"/>
      <c r="F20" s="1174"/>
      <c r="G20" s="1174"/>
      <c r="H20" s="1174"/>
      <c r="I20" s="1174"/>
      <c r="J20" s="1174"/>
      <c r="K20" s="1174"/>
      <c r="L20" s="1174"/>
      <c r="M20" s="1174"/>
      <c r="N20" s="1174"/>
      <c r="P20" s="66">
        <v>7</v>
      </c>
      <c r="Q20" s="360"/>
      <c r="R20" s="360"/>
      <c r="S20" s="90"/>
      <c r="T20" s="360"/>
      <c r="U20" s="360"/>
      <c r="V20" s="360"/>
      <c r="W20" s="847"/>
    </row>
    <row r="21" spans="1:23" ht="30" customHeight="1">
      <c r="A21" s="1173"/>
      <c r="B21" s="1173"/>
      <c r="C21" s="1174"/>
      <c r="D21" s="1174"/>
      <c r="E21" s="1174"/>
      <c r="F21" s="1174"/>
      <c r="G21" s="1174"/>
      <c r="H21" s="1174"/>
      <c r="I21" s="1174"/>
      <c r="J21" s="1174"/>
      <c r="K21" s="1174"/>
      <c r="L21" s="1174"/>
      <c r="M21" s="1174"/>
      <c r="N21" s="1174"/>
      <c r="O21" s="78"/>
      <c r="P21" s="66">
        <v>8</v>
      </c>
      <c r="Q21" s="360"/>
      <c r="R21" s="360"/>
      <c r="S21" s="90"/>
      <c r="T21" s="360"/>
      <c r="U21" s="360"/>
      <c r="V21" s="360"/>
      <c r="W21" s="847"/>
    </row>
    <row r="22" spans="1:23" ht="30" customHeight="1">
      <c r="A22" s="1173" t="s">
        <v>199</v>
      </c>
      <c r="B22" s="1173"/>
      <c r="C22" s="1174" t="s">
        <v>201</v>
      </c>
      <c r="D22" s="1174"/>
      <c r="E22" s="1174"/>
      <c r="F22" s="1174"/>
      <c r="G22" s="1174"/>
      <c r="H22" s="1174"/>
      <c r="I22" s="1174"/>
      <c r="J22" s="1174"/>
      <c r="K22" s="1174"/>
      <c r="L22" s="1174"/>
      <c r="M22" s="1174"/>
      <c r="N22" s="1174"/>
      <c r="P22" s="66">
        <v>10</v>
      </c>
      <c r="Q22" s="360"/>
      <c r="R22" s="360"/>
      <c r="S22" s="90"/>
      <c r="T22" s="360"/>
      <c r="U22" s="360"/>
      <c r="V22" s="360"/>
      <c r="W22" s="847"/>
    </row>
    <row r="23" spans="1:23" ht="30" customHeight="1">
      <c r="A23" s="1173"/>
      <c r="B23" s="1173"/>
      <c r="C23" s="1174"/>
      <c r="D23" s="1174"/>
      <c r="E23" s="1174"/>
      <c r="F23" s="1174"/>
      <c r="G23" s="1174"/>
      <c r="H23" s="1174"/>
      <c r="I23" s="1174"/>
      <c r="J23" s="1174"/>
      <c r="K23" s="1174"/>
      <c r="L23" s="1174"/>
      <c r="M23" s="1174"/>
      <c r="N23" s="1174"/>
      <c r="P23" s="66">
        <v>11</v>
      </c>
      <c r="Q23" s="360"/>
      <c r="R23" s="360"/>
      <c r="S23" s="90"/>
      <c r="T23" s="360"/>
      <c r="U23" s="360"/>
      <c r="V23" s="360"/>
      <c r="W23" s="847"/>
    </row>
    <row r="24" spans="1:23" ht="30" customHeight="1">
      <c r="A24" s="1173"/>
      <c r="B24" s="1173"/>
      <c r="C24" s="1174"/>
      <c r="D24" s="1174"/>
      <c r="E24" s="1174"/>
      <c r="F24" s="1174"/>
      <c r="G24" s="1174"/>
      <c r="H24" s="1174"/>
      <c r="I24" s="1174"/>
      <c r="J24" s="1174"/>
      <c r="K24" s="1174"/>
      <c r="L24" s="1174"/>
      <c r="M24" s="1174"/>
      <c r="N24" s="1174"/>
      <c r="P24" s="66">
        <v>12</v>
      </c>
      <c r="Q24" s="360"/>
      <c r="R24" s="360"/>
      <c r="S24" s="90"/>
      <c r="T24" s="360"/>
      <c r="U24" s="360"/>
      <c r="V24" s="360"/>
      <c r="W24" s="847"/>
    </row>
    <row r="25" spans="1:23" ht="30" customHeight="1">
      <c r="A25" s="1173" t="s">
        <v>198</v>
      </c>
      <c r="B25" s="1173"/>
      <c r="C25" s="1174" t="s">
        <v>107</v>
      </c>
      <c r="D25" s="1174"/>
      <c r="E25" s="1174"/>
      <c r="F25" s="1174"/>
      <c r="G25" s="1174"/>
      <c r="H25" s="1174"/>
      <c r="I25" s="1174"/>
      <c r="J25" s="1174"/>
      <c r="K25" s="1174"/>
      <c r="L25" s="1174"/>
      <c r="M25" s="1174"/>
      <c r="N25" s="1174"/>
      <c r="P25" s="66">
        <v>13</v>
      </c>
      <c r="Q25" s="360"/>
      <c r="R25" s="360"/>
      <c r="S25" s="90"/>
      <c r="T25" s="360"/>
      <c r="U25" s="360"/>
      <c r="V25" s="360"/>
      <c r="W25" s="847"/>
    </row>
    <row r="26" spans="1:23" ht="30" customHeight="1">
      <c r="A26" s="1173"/>
      <c r="B26" s="1173"/>
      <c r="C26" s="1174"/>
      <c r="D26" s="1174"/>
      <c r="E26" s="1174"/>
      <c r="F26" s="1174"/>
      <c r="G26" s="1174"/>
      <c r="H26" s="1174"/>
      <c r="I26" s="1174"/>
      <c r="J26" s="1174"/>
      <c r="K26" s="1174"/>
      <c r="L26" s="1174"/>
      <c r="M26" s="1174"/>
      <c r="N26" s="1174"/>
      <c r="P26" s="991" t="s">
        <v>135</v>
      </c>
      <c r="Q26" s="992"/>
      <c r="R26" s="992"/>
      <c r="S26" s="68">
        <f>SUM(S14:S25)</f>
        <v>0</v>
      </c>
      <c r="T26" s="1015"/>
      <c r="U26" s="438"/>
      <c r="V26" s="1015"/>
      <c r="W26" s="1016"/>
    </row>
    <row r="27" spans="1:23" ht="30" customHeight="1">
      <c r="A27" s="1173"/>
      <c r="B27" s="1173"/>
      <c r="C27" s="1174"/>
      <c r="D27" s="1174"/>
      <c r="E27" s="1174"/>
      <c r="F27" s="1174"/>
      <c r="G27" s="1174"/>
      <c r="H27" s="1174"/>
      <c r="I27" s="1174"/>
      <c r="J27" s="1174"/>
      <c r="K27" s="1174"/>
      <c r="L27" s="1174"/>
      <c r="M27" s="1174"/>
      <c r="N27" s="1174"/>
      <c r="P27" s="428" t="s">
        <v>136</v>
      </c>
      <c r="Q27" s="428"/>
      <c r="R27" s="428"/>
      <c r="S27" s="428"/>
      <c r="T27" s="428"/>
      <c r="U27" s="428"/>
      <c r="V27" s="428"/>
      <c r="W27" s="428"/>
    </row>
    <row r="28" spans="1:23" ht="30" customHeight="1">
      <c r="A28" s="1173" t="s">
        <v>200</v>
      </c>
      <c r="B28" s="1173"/>
      <c r="C28" s="1174" t="s">
        <v>107</v>
      </c>
      <c r="D28" s="1174"/>
      <c r="E28" s="1174"/>
      <c r="F28" s="1174"/>
      <c r="G28" s="1174"/>
      <c r="H28" s="1174"/>
      <c r="I28" s="1174"/>
      <c r="J28" s="1174"/>
      <c r="K28" s="1174"/>
      <c r="L28" s="1174"/>
      <c r="M28" s="1174"/>
      <c r="N28" s="1174"/>
      <c r="P28" s="1011"/>
      <c r="Q28" s="1011"/>
      <c r="R28" s="1011"/>
      <c r="S28" s="1011"/>
      <c r="T28" s="1011"/>
      <c r="U28" s="1011"/>
      <c r="V28" s="1011"/>
      <c r="W28" s="1011"/>
    </row>
    <row r="29" spans="1:23" ht="30" customHeight="1">
      <c r="A29" s="1173"/>
      <c r="B29" s="1173"/>
      <c r="C29" s="1174"/>
      <c r="D29" s="1174"/>
      <c r="E29" s="1174"/>
      <c r="F29" s="1174"/>
      <c r="G29" s="1174"/>
      <c r="H29" s="1174"/>
      <c r="I29" s="1174"/>
      <c r="J29" s="1174"/>
      <c r="K29" s="1174"/>
      <c r="L29" s="1174"/>
      <c r="M29" s="1174"/>
      <c r="N29" s="1174"/>
      <c r="P29" s="998">
        <v>45397</v>
      </c>
      <c r="Q29" s="998"/>
      <c r="R29" s="998"/>
      <c r="S29" s="998"/>
      <c r="T29" s="998"/>
      <c r="U29" s="998"/>
      <c r="V29" s="998"/>
      <c r="W29" s="998"/>
    </row>
    <row r="30" spans="1:23" ht="30" customHeight="1">
      <c r="A30" s="1173" t="s">
        <v>197</v>
      </c>
      <c r="B30" s="1173"/>
      <c r="C30" s="1179" t="s">
        <v>569</v>
      </c>
      <c r="D30" s="1179"/>
      <c r="E30" s="1179"/>
      <c r="F30" s="1179"/>
      <c r="G30" s="1179"/>
      <c r="H30" s="1179"/>
      <c r="I30" s="1179"/>
      <c r="J30" s="1179"/>
      <c r="K30" s="1179"/>
      <c r="L30" s="1179"/>
      <c r="M30" s="1179"/>
      <c r="N30" s="1179"/>
      <c r="P30" s="1011"/>
      <c r="Q30" s="670"/>
      <c r="R30" s="670"/>
      <c r="S30" s="670"/>
      <c r="T30" s="670"/>
      <c r="U30" s="670"/>
      <c r="V30" s="670"/>
      <c r="W30" s="670"/>
    </row>
    <row r="31" spans="1:23" ht="30" customHeight="1">
      <c r="A31" s="1173"/>
      <c r="B31" s="1173"/>
      <c r="C31" s="1179"/>
      <c r="D31" s="1179"/>
      <c r="E31" s="1179"/>
      <c r="F31" s="1179"/>
      <c r="G31" s="1179"/>
      <c r="H31" s="1179"/>
      <c r="I31" s="1179"/>
      <c r="J31" s="1179"/>
      <c r="K31" s="1179"/>
      <c r="L31" s="1179"/>
      <c r="M31" s="1179"/>
      <c r="N31" s="1179"/>
      <c r="P31" s="62"/>
      <c r="Q31" s="62"/>
      <c r="R31" s="62"/>
      <c r="S31" s="62"/>
      <c r="T31" s="63" t="s">
        <v>137</v>
      </c>
      <c r="U31" s="984"/>
      <c r="V31" s="984"/>
      <c r="W31" s="64" t="s">
        <v>138</v>
      </c>
    </row>
    <row r="32" spans="1:23" ht="30" customHeight="1">
      <c r="P32" s="2"/>
      <c r="Q32" s="2"/>
      <c r="R32" s="2"/>
      <c r="S32" s="2"/>
      <c r="T32" s="2"/>
      <c r="U32" s="2"/>
    </row>
    <row r="33" spans="16:21">
      <c r="P33" s="2"/>
      <c r="Q33" s="2"/>
      <c r="R33" s="2"/>
      <c r="S33" s="2"/>
      <c r="T33" s="2"/>
      <c r="U33" s="2"/>
    </row>
    <row r="34" spans="16:21">
      <c r="P34" s="2"/>
      <c r="Q34" s="2"/>
      <c r="R34" s="2"/>
      <c r="S34" s="2"/>
      <c r="T34" s="2"/>
      <c r="U34" s="2"/>
    </row>
    <row r="35" spans="16:21">
      <c r="P35" s="2"/>
      <c r="Q35" s="2"/>
      <c r="R35" s="2"/>
      <c r="S35" s="2"/>
      <c r="T35" s="2"/>
      <c r="U35" s="2"/>
    </row>
  </sheetData>
  <protectedRanges>
    <protectedRange sqref="E8:F9" name="국제학술회의 참가경비"/>
    <protectedRange sqref="E12:N19" name="우수학술지 논문게재료"/>
    <protectedRange sqref="H12:J12 L12:M12 E12:F19" name="국제학술회의 참가경비_1"/>
    <protectedRange sqref="E6:N7" name="우수학술지 논문게재료_1"/>
    <protectedRange sqref="E6:F7 H6:M6" name="국제학술회의 참가경비_1_1"/>
    <protectedRange sqref="E4:N5" name="우수학술지 논문게재료_2"/>
    <protectedRange sqref="E4:F5 H4:J4 L4:M4" name="국제학술회의 참가경비_1_2"/>
    <protectedRange sqref="C11 L11:M11 H11:I11" name="국제학술회의 참가경비_4"/>
    <protectedRange sqref="U3 V3:W6 S12 T4:T9 U5:U8 V8:W9 V7 S3:S8" name="국제학술회의 참가경비_3"/>
  </protectedRanges>
  <mergeCells count="137">
    <mergeCell ref="C11:F11"/>
    <mergeCell ref="H4:H5"/>
    <mergeCell ref="A6:B9"/>
    <mergeCell ref="K8:N9"/>
    <mergeCell ref="I8:J9"/>
    <mergeCell ref="C8:D9"/>
    <mergeCell ref="U9:W10"/>
    <mergeCell ref="S9:T10"/>
    <mergeCell ref="P9:R10"/>
    <mergeCell ref="A11:B11"/>
    <mergeCell ref="H11:K11"/>
    <mergeCell ref="L11:N11"/>
    <mergeCell ref="A10:B10"/>
    <mergeCell ref="C10:G10"/>
    <mergeCell ref="H10:J10"/>
    <mergeCell ref="K10:N10"/>
    <mergeCell ref="C7:D7"/>
    <mergeCell ref="E7:G7"/>
    <mergeCell ref="I7:J7"/>
    <mergeCell ref="L7:N7"/>
    <mergeCell ref="C5:D5"/>
    <mergeCell ref="E5:G5"/>
    <mergeCell ref="E8:E9"/>
    <mergeCell ref="F8:H9"/>
    <mergeCell ref="P30:W30"/>
    <mergeCell ref="P27:W28"/>
    <mergeCell ref="P29:W29"/>
    <mergeCell ref="Q21:R21"/>
    <mergeCell ref="T21:U21"/>
    <mergeCell ref="V21:W21"/>
    <mergeCell ref="Q19:R19"/>
    <mergeCell ref="T19:U19"/>
    <mergeCell ref="V19:W19"/>
    <mergeCell ref="Q20:R20"/>
    <mergeCell ref="T20:U20"/>
    <mergeCell ref="V20:W20"/>
    <mergeCell ref="Q24:R24"/>
    <mergeCell ref="T24:U24"/>
    <mergeCell ref="V24:W24"/>
    <mergeCell ref="Q25:R25"/>
    <mergeCell ref="T25:U25"/>
    <mergeCell ref="V25:W25"/>
    <mergeCell ref="Q22:R22"/>
    <mergeCell ref="T26:U26"/>
    <mergeCell ref="V26:W26"/>
    <mergeCell ref="T22:U22"/>
    <mergeCell ref="V22:W22"/>
    <mergeCell ref="S11:T12"/>
    <mergeCell ref="U11:W12"/>
    <mergeCell ref="P8:W8"/>
    <mergeCell ref="P3:Q7"/>
    <mergeCell ref="R3:R7"/>
    <mergeCell ref="S3:W3"/>
    <mergeCell ref="S4:S5"/>
    <mergeCell ref="T4:T5"/>
    <mergeCell ref="U4:U5"/>
    <mergeCell ref="V4:W5"/>
    <mergeCell ref="S6:S7"/>
    <mergeCell ref="T6:T7"/>
    <mergeCell ref="U6:U7"/>
    <mergeCell ref="P11:R12"/>
    <mergeCell ref="A30:B31"/>
    <mergeCell ref="C30:N31"/>
    <mergeCell ref="M18:N18"/>
    <mergeCell ref="C19:E19"/>
    <mergeCell ref="F19:L19"/>
    <mergeCell ref="Q13:R13"/>
    <mergeCell ref="T13:U13"/>
    <mergeCell ref="V13:W13"/>
    <mergeCell ref="Q14:R14"/>
    <mergeCell ref="T14:U14"/>
    <mergeCell ref="V14:W14"/>
    <mergeCell ref="Q17:R17"/>
    <mergeCell ref="T17:U17"/>
    <mergeCell ref="V17:W17"/>
    <mergeCell ref="Q18:R18"/>
    <mergeCell ref="T18:U18"/>
    <mergeCell ref="V18:W18"/>
    <mergeCell ref="Q15:R15"/>
    <mergeCell ref="T15:U15"/>
    <mergeCell ref="V15:W15"/>
    <mergeCell ref="Q16:R16"/>
    <mergeCell ref="T16:U16"/>
    <mergeCell ref="V16:W16"/>
    <mergeCell ref="P26:R26"/>
    <mergeCell ref="C13:E13"/>
    <mergeCell ref="C14:E14"/>
    <mergeCell ref="F14:L14"/>
    <mergeCell ref="M14:N14"/>
    <mergeCell ref="A28:B29"/>
    <mergeCell ref="A25:B27"/>
    <mergeCell ref="C25:N27"/>
    <mergeCell ref="C28:N29"/>
    <mergeCell ref="C20:N21"/>
    <mergeCell ref="A20:B21"/>
    <mergeCell ref="C12:E12"/>
    <mergeCell ref="F12:L12"/>
    <mergeCell ref="M12:N12"/>
    <mergeCell ref="A12:B19"/>
    <mergeCell ref="F18:L18"/>
    <mergeCell ref="A22:B24"/>
    <mergeCell ref="C22:N24"/>
    <mergeCell ref="U31:V31"/>
    <mergeCell ref="Q23:R23"/>
    <mergeCell ref="T23:U23"/>
    <mergeCell ref="V23:W23"/>
    <mergeCell ref="M19:N19"/>
    <mergeCell ref="C18:E18"/>
    <mergeCell ref="C17:E17"/>
    <mergeCell ref="F17:L17"/>
    <mergeCell ref="M17:N17"/>
    <mergeCell ref="C15:E15"/>
    <mergeCell ref="F15:L15"/>
    <mergeCell ref="M15:N15"/>
    <mergeCell ref="C16:E16"/>
    <mergeCell ref="F16:L16"/>
    <mergeCell ref="M16:N16"/>
    <mergeCell ref="M13:N13"/>
    <mergeCell ref="F13:L13"/>
    <mergeCell ref="B1:N1"/>
    <mergeCell ref="P1:Q1"/>
    <mergeCell ref="B2:N2"/>
    <mergeCell ref="P2:Q2"/>
    <mergeCell ref="R1:W1"/>
    <mergeCell ref="R2:W2"/>
    <mergeCell ref="E6:J6"/>
    <mergeCell ref="L6:N6"/>
    <mergeCell ref="A3:B5"/>
    <mergeCell ref="C3:G3"/>
    <mergeCell ref="I3:K3"/>
    <mergeCell ref="L3:N3"/>
    <mergeCell ref="C4:D4"/>
    <mergeCell ref="E4:G4"/>
    <mergeCell ref="I4:K5"/>
    <mergeCell ref="L4:N5"/>
    <mergeCell ref="V6:W7"/>
    <mergeCell ref="C6:D6"/>
  </mergeCells>
  <phoneticPr fontId="1" type="noConversion"/>
  <dataValidations count="2">
    <dataValidation allowBlank="1" showInputMessage="1" showErrorMessage="1" prompt="입력방법 yy-mm-dd" sqref="C11:F11 H11:K11"/>
    <dataValidation type="list" errorStyle="information" allowBlank="1" showInputMessage="1" showErrorMessage="1" error="없는 항목 직접 기재" sqref="Q14:R25">
      <formula1>"초청학자 항공료, 초청학자 체재비(일비·식비·숙박비), 강연료, 논문집출판비, 장소대여료, 통역료, 번역료, 회의비(다과비)"</formula1>
    </dataValidation>
  </dataValidations>
  <printOptions horizontalCentered="1"/>
  <pageMargins left="0.11811023622047245" right="0.11811023622047245" top="0.59055118110236227" bottom="0.19685039370078741" header="0.11811023622047245" footer="0.11811023622047245"/>
  <pageSetup paperSize="9" scale="83" fitToHeight="0" orientation="portrait" errors="blank" r:id="rId1"/>
  <headerFooter>
    <oddHeader>&amp;L&amp;G</oddHeader>
  </headerFooter>
  <colBreaks count="1" manualBreakCount="1">
    <brk id="14" max="34" man="1"/>
  </colBreaks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31"/>
  <sheetViews>
    <sheetView showGridLines="0" zoomScale="80" zoomScaleNormal="80" workbookViewId="0"/>
  </sheetViews>
  <sheetFormatPr defaultRowHeight="17.399999999999999"/>
  <cols>
    <col min="1" max="1" width="17.09765625" customWidth="1"/>
    <col min="2" max="2" width="16.59765625" customWidth="1"/>
    <col min="3" max="3" width="8" bestFit="1" customWidth="1"/>
    <col min="4" max="4" width="10.5" customWidth="1"/>
    <col min="5" max="5" width="20.59765625" customWidth="1"/>
    <col min="6" max="6" width="16.59765625" customWidth="1"/>
    <col min="7" max="7" width="17.8984375" customWidth="1"/>
  </cols>
  <sheetData>
    <row r="1" spans="1:7" ht="54" customHeight="1">
      <c r="A1" s="313" t="s">
        <v>384</v>
      </c>
      <c r="B1" s="1213" t="s">
        <v>243</v>
      </c>
      <c r="C1" s="1213"/>
      <c r="D1" s="1213"/>
      <c r="E1" s="1213"/>
      <c r="F1" s="1213"/>
      <c r="G1" s="1213"/>
    </row>
    <row r="2" spans="1:7" ht="15" customHeight="1" thickBot="1"/>
    <row r="3" spans="1:7" ht="30" customHeight="1">
      <c r="A3" s="1217" t="s">
        <v>242</v>
      </c>
      <c r="B3" s="1216" t="s">
        <v>235</v>
      </c>
      <c r="C3" s="1214"/>
      <c r="D3" s="1214"/>
      <c r="E3" s="168" t="s">
        <v>236</v>
      </c>
      <c r="F3" s="1214" t="s">
        <v>57</v>
      </c>
      <c r="G3" s="1215"/>
    </row>
    <row r="4" spans="1:7" ht="30" customHeight="1">
      <c r="A4" s="1218"/>
      <c r="B4" s="151" t="s">
        <v>50</v>
      </c>
      <c r="C4" s="942"/>
      <c r="D4" s="942"/>
      <c r="E4" s="942"/>
      <c r="F4" s="942"/>
      <c r="G4" s="1224"/>
    </row>
    <row r="5" spans="1:7" ht="30" customHeight="1">
      <c r="A5" s="1219"/>
      <c r="B5" s="152" t="s">
        <v>38</v>
      </c>
      <c r="C5" s="943" t="s">
        <v>36</v>
      </c>
      <c r="D5" s="943"/>
      <c r="E5" s="943"/>
      <c r="F5" s="943"/>
      <c r="G5" s="1225"/>
    </row>
    <row r="6" spans="1:7" s="2" customFormat="1" ht="45.75" customHeight="1">
      <c r="A6" s="169" t="s">
        <v>230</v>
      </c>
      <c r="B6" s="99"/>
      <c r="C6" s="84" t="s">
        <v>231</v>
      </c>
      <c r="D6" s="1223"/>
      <c r="E6" s="1223"/>
      <c r="F6" s="80" t="s">
        <v>232</v>
      </c>
      <c r="G6" s="170"/>
    </row>
    <row r="7" spans="1:7" s="2" customFormat="1" ht="122.25" customHeight="1">
      <c r="A7" s="160" t="s">
        <v>240</v>
      </c>
      <c r="B7" s="1220"/>
      <c r="C7" s="1221"/>
      <c r="D7" s="1221"/>
      <c r="E7" s="1221"/>
      <c r="F7" s="1221"/>
      <c r="G7" s="1222"/>
    </row>
    <row r="8" spans="1:7" s="2" customFormat="1" ht="20.100000000000001" customHeight="1">
      <c r="A8" s="1228" t="s">
        <v>234</v>
      </c>
      <c r="B8" s="733"/>
      <c r="C8" s="733"/>
      <c r="D8" s="733"/>
      <c r="E8" s="733"/>
      <c r="F8" s="733"/>
      <c r="G8" s="1229"/>
    </row>
    <row r="9" spans="1:7" s="62" customFormat="1" ht="30" customHeight="1">
      <c r="A9" s="171" t="s">
        <v>241</v>
      </c>
      <c r="B9" s="156" t="s">
        <v>237</v>
      </c>
      <c r="C9" s="467" t="s">
        <v>238</v>
      </c>
      <c r="D9" s="1230"/>
      <c r="E9" s="61" t="s">
        <v>233</v>
      </c>
      <c r="F9" s="156" t="s">
        <v>239</v>
      </c>
      <c r="G9" s="154" t="s">
        <v>238</v>
      </c>
    </row>
    <row r="10" spans="1:7" s="2" customFormat="1" ht="30" customHeight="1">
      <c r="A10" s="172"/>
      <c r="B10" s="159"/>
      <c r="C10" s="1053"/>
      <c r="D10" s="1054"/>
      <c r="E10" s="100"/>
      <c r="F10" s="159"/>
      <c r="G10" s="173"/>
    </row>
    <row r="11" spans="1:7" s="2" customFormat="1" ht="30" customHeight="1">
      <c r="A11" s="172"/>
      <c r="B11" s="159"/>
      <c r="C11" s="1053"/>
      <c r="D11" s="1054"/>
      <c r="E11" s="100"/>
      <c r="F11" s="159"/>
      <c r="G11" s="173"/>
    </row>
    <row r="12" spans="1:7" s="2" customFormat="1" ht="30" customHeight="1">
      <c r="A12" s="172"/>
      <c r="B12" s="159"/>
      <c r="C12" s="1053"/>
      <c r="D12" s="1054"/>
      <c r="E12" s="100"/>
      <c r="F12" s="159"/>
      <c r="G12" s="173"/>
    </row>
    <row r="13" spans="1:7" s="2" customFormat="1" ht="30" customHeight="1">
      <c r="A13" s="172"/>
      <c r="B13" s="159"/>
      <c r="C13" s="1053"/>
      <c r="D13" s="1054"/>
      <c r="E13" s="100"/>
      <c r="F13" s="159"/>
      <c r="G13" s="173"/>
    </row>
    <row r="14" spans="1:7" s="2" customFormat="1" ht="30" customHeight="1">
      <c r="A14" s="172"/>
      <c r="B14" s="159"/>
      <c r="C14" s="1053"/>
      <c r="D14" s="1054"/>
      <c r="E14" s="100"/>
      <c r="F14" s="159"/>
      <c r="G14" s="173"/>
    </row>
    <row r="15" spans="1:7" s="2" customFormat="1" ht="30" customHeight="1">
      <c r="A15" s="172"/>
      <c r="B15" s="159"/>
      <c r="C15" s="1053"/>
      <c r="D15" s="1054"/>
      <c r="E15" s="100"/>
      <c r="F15" s="159"/>
      <c r="G15" s="173"/>
    </row>
    <row r="16" spans="1:7" s="2" customFormat="1" ht="30" customHeight="1">
      <c r="A16" s="172"/>
      <c r="B16" s="159"/>
      <c r="C16" s="1053"/>
      <c r="D16" s="1054"/>
      <c r="E16" s="100"/>
      <c r="F16" s="159"/>
      <c r="G16" s="173"/>
    </row>
    <row r="17" spans="1:7" s="2" customFormat="1" ht="30" customHeight="1">
      <c r="A17" s="172"/>
      <c r="B17" s="159"/>
      <c r="C17" s="1053"/>
      <c r="D17" s="1054"/>
      <c r="E17" s="100"/>
      <c r="F17" s="159"/>
      <c r="G17" s="173"/>
    </row>
    <row r="18" spans="1:7" s="2" customFormat="1" ht="30" customHeight="1">
      <c r="A18" s="172"/>
      <c r="B18" s="159"/>
      <c r="C18" s="1053"/>
      <c r="D18" s="1054"/>
      <c r="E18" s="100"/>
      <c r="F18" s="159"/>
      <c r="G18" s="173"/>
    </row>
    <row r="19" spans="1:7" s="2" customFormat="1" ht="30" customHeight="1" thickBot="1">
      <c r="A19" s="174"/>
      <c r="B19" s="175"/>
      <c r="C19" s="1231"/>
      <c r="D19" s="1232"/>
      <c r="E19" s="176"/>
      <c r="F19" s="175"/>
      <c r="G19" s="177"/>
    </row>
    <row r="20" spans="1:7" s="2" customFormat="1" ht="15.6"/>
    <row r="21" spans="1:7" s="2" customFormat="1" ht="15.6">
      <c r="A21" s="1226" t="s">
        <v>565</v>
      </c>
      <c r="B21" s="1227"/>
      <c r="C21" s="1227"/>
      <c r="D21" s="1227"/>
      <c r="E21" s="1227"/>
      <c r="F21" s="1227"/>
      <c r="G21" s="1227"/>
    </row>
    <row r="22" spans="1:7" s="2" customFormat="1" ht="15.6">
      <c r="A22" s="1227"/>
      <c r="B22" s="1227"/>
      <c r="C22" s="1227"/>
      <c r="D22" s="1227"/>
      <c r="E22" s="1227"/>
      <c r="F22" s="1227"/>
      <c r="G22" s="1227"/>
    </row>
    <row r="23" spans="1:7" s="2" customFormat="1" ht="15.6">
      <c r="A23" s="1227"/>
      <c r="B23" s="1227"/>
      <c r="C23" s="1227"/>
      <c r="D23" s="1227"/>
      <c r="E23" s="1227"/>
      <c r="F23" s="1227"/>
      <c r="G23" s="1227"/>
    </row>
    <row r="24" spans="1:7" s="2" customFormat="1" ht="15.6">
      <c r="A24" s="1227"/>
      <c r="B24" s="1227"/>
      <c r="C24" s="1227"/>
      <c r="D24" s="1227"/>
      <c r="E24" s="1227"/>
      <c r="F24" s="1227"/>
      <c r="G24" s="1227"/>
    </row>
    <row r="25" spans="1:7" s="2" customFormat="1" ht="15.6"/>
    <row r="26" spans="1:7" s="2" customFormat="1" ht="15.6"/>
    <row r="27" spans="1:7" s="2" customFormat="1" ht="15.6"/>
    <row r="28" spans="1:7" s="2" customFormat="1" ht="15.6"/>
    <row r="29" spans="1:7" s="2" customFormat="1" ht="15.6"/>
    <row r="30" spans="1:7" s="2" customFormat="1" ht="15.6"/>
    <row r="31" spans="1:7" s="2" customFormat="1" ht="15.6"/>
  </sheetData>
  <sheetProtection insertRows="0"/>
  <protectedRanges>
    <protectedRange sqref="C4:G5" name="우수학술지 논문게재료_2"/>
    <protectedRange sqref="C4:D5 E4:G4" name="국제학술회의 참가경비_1_2"/>
  </protectedRanges>
  <mergeCells count="23">
    <mergeCell ref="A21:G24"/>
    <mergeCell ref="C11:D11"/>
    <mergeCell ref="C12:D12"/>
    <mergeCell ref="C13:D13"/>
    <mergeCell ref="A8:G8"/>
    <mergeCell ref="C9:D9"/>
    <mergeCell ref="C10:D10"/>
    <mergeCell ref="C17:D17"/>
    <mergeCell ref="C18:D18"/>
    <mergeCell ref="C19:D19"/>
    <mergeCell ref="C14:D14"/>
    <mergeCell ref="C15:D15"/>
    <mergeCell ref="C16:D16"/>
    <mergeCell ref="A3:A5"/>
    <mergeCell ref="E4:E5"/>
    <mergeCell ref="B7:G7"/>
    <mergeCell ref="D6:E6"/>
    <mergeCell ref="F4:G5"/>
    <mergeCell ref="B1:G1"/>
    <mergeCell ref="F3:G3"/>
    <mergeCell ref="B3:D3"/>
    <mergeCell ref="C5:D5"/>
    <mergeCell ref="C4:D4"/>
  </mergeCells>
  <phoneticPr fontId="1" type="noConversion"/>
  <dataValidations disablePrompts="1" count="1">
    <dataValidation allowBlank="1" showInputMessage="1" showErrorMessage="1" prompt="입력방법 yy-mm-dd" sqref="B6"/>
  </dataValidations>
  <printOptions horizontalCentered="1"/>
  <pageMargins left="0.11811023622047245" right="0.11811023622047245" top="0.59055118110236227" bottom="0.19685039370078741" header="0.11811023622047245" footer="0.11811023622047245"/>
  <pageSetup paperSize="9" scale="83" orientation="portrait" errors="blank" r:id="rId1"/>
  <headerFooter>
    <oddHeader>&amp;L&amp;G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J20"/>
  <sheetViews>
    <sheetView showGridLines="0" zoomScale="80" zoomScaleNormal="80" workbookViewId="0">
      <selection activeCell="B1" sqref="B1:J1"/>
    </sheetView>
  </sheetViews>
  <sheetFormatPr defaultRowHeight="17.399999999999999"/>
  <cols>
    <col min="1" max="1" width="14.5" customWidth="1"/>
    <col min="2" max="2" width="15.09765625" customWidth="1"/>
    <col min="3" max="3" width="8" bestFit="1" customWidth="1"/>
    <col min="4" max="4" width="10.5" customWidth="1"/>
    <col min="5" max="5" width="6.69921875" bestFit="1" customWidth="1"/>
    <col min="6" max="6" width="10.59765625" customWidth="1"/>
    <col min="7" max="7" width="8.59765625" customWidth="1"/>
    <col min="8" max="8" width="12.19921875" customWidth="1"/>
    <col min="9" max="9" width="8.59765625" customWidth="1"/>
    <col min="10" max="10" width="14.59765625" customWidth="1"/>
  </cols>
  <sheetData>
    <row r="1" spans="1:10" ht="52.5" customHeight="1">
      <c r="A1" s="313" t="s">
        <v>385</v>
      </c>
      <c r="B1" s="1213" t="s">
        <v>271</v>
      </c>
      <c r="C1" s="1213"/>
      <c r="D1" s="1213"/>
      <c r="E1" s="1213"/>
      <c r="F1" s="1213"/>
      <c r="G1" s="1213"/>
      <c r="H1" s="1213"/>
      <c r="I1" s="1213"/>
      <c r="J1" s="1213"/>
    </row>
    <row r="2" spans="1:10" ht="4.5" customHeight="1" thickBot="1"/>
    <row r="3" spans="1:10" ht="30" customHeight="1">
      <c r="A3" s="1217" t="s">
        <v>242</v>
      </c>
      <c r="B3" s="1216" t="s">
        <v>235</v>
      </c>
      <c r="C3" s="1214"/>
      <c r="D3" s="1214"/>
      <c r="E3" s="1233" t="s">
        <v>236</v>
      </c>
      <c r="F3" s="1216"/>
      <c r="G3" s="1233" t="s">
        <v>57</v>
      </c>
      <c r="H3" s="1234"/>
      <c r="I3" s="1234"/>
      <c r="J3" s="1235"/>
    </row>
    <row r="4" spans="1:10" ht="30" customHeight="1">
      <c r="A4" s="1218"/>
      <c r="B4" s="151" t="s">
        <v>50</v>
      </c>
      <c r="C4" s="942"/>
      <c r="D4" s="942"/>
      <c r="E4" s="996"/>
      <c r="F4" s="1187"/>
      <c r="G4" s="996"/>
      <c r="H4" s="944"/>
      <c r="I4" s="944"/>
      <c r="J4" s="1236" t="s">
        <v>278</v>
      </c>
    </row>
    <row r="5" spans="1:10" ht="30" customHeight="1">
      <c r="A5" s="1219"/>
      <c r="B5" s="152" t="s">
        <v>38</v>
      </c>
      <c r="C5" s="943"/>
      <c r="D5" s="943"/>
      <c r="E5" s="997"/>
      <c r="F5" s="1189"/>
      <c r="G5" s="997"/>
      <c r="H5" s="946"/>
      <c r="I5" s="946"/>
      <c r="J5" s="1237"/>
    </row>
    <row r="6" spans="1:10" s="2" customFormat="1" ht="34.799999999999997">
      <c r="A6" s="160" t="s">
        <v>282</v>
      </c>
      <c r="B6" s="101"/>
      <c r="C6" s="83" t="s">
        <v>257</v>
      </c>
      <c r="D6" s="1259"/>
      <c r="E6" s="1260"/>
      <c r="F6" s="84" t="s">
        <v>244</v>
      </c>
      <c r="G6" s="1261"/>
      <c r="H6" s="1061"/>
      <c r="I6" s="1061"/>
      <c r="J6" s="1262"/>
    </row>
    <row r="7" spans="1:10" s="2" customFormat="1" ht="30" customHeight="1">
      <c r="A7" s="1242" t="s">
        <v>245</v>
      </c>
      <c r="B7" s="1244" t="s">
        <v>146</v>
      </c>
      <c r="C7" s="1265"/>
      <c r="D7" s="1266"/>
      <c r="E7" s="413" t="s">
        <v>246</v>
      </c>
      <c r="F7" s="1267" t="s">
        <v>258</v>
      </c>
      <c r="G7" s="1267"/>
      <c r="H7" s="632" t="s">
        <v>141</v>
      </c>
      <c r="I7" s="1263"/>
      <c r="J7" s="1264"/>
    </row>
    <row r="8" spans="1:10" s="2" customFormat="1" ht="30" customHeight="1">
      <c r="A8" s="1243"/>
      <c r="B8" s="1028"/>
      <c r="C8" s="862"/>
      <c r="D8" s="863"/>
      <c r="E8" s="424"/>
      <c r="F8" s="1053"/>
      <c r="G8" s="1053"/>
      <c r="H8" s="634"/>
      <c r="I8" s="360"/>
      <c r="J8" s="361"/>
    </row>
    <row r="9" spans="1:10" s="2" customFormat="1" ht="30" customHeight="1">
      <c r="A9" s="1218"/>
      <c r="B9" s="151" t="s">
        <v>147</v>
      </c>
      <c r="C9" s="360"/>
      <c r="D9" s="360"/>
      <c r="E9" s="1010" t="s">
        <v>247</v>
      </c>
      <c r="F9" s="455"/>
      <c r="G9" s="1245"/>
      <c r="H9" s="1246"/>
      <c r="I9" s="1246"/>
      <c r="J9" s="1247"/>
    </row>
    <row r="10" spans="1:10" s="2" customFormat="1" ht="30" customHeight="1">
      <c r="A10" s="1219"/>
      <c r="B10" s="152" t="s">
        <v>249</v>
      </c>
      <c r="C10" s="439"/>
      <c r="D10" s="439"/>
      <c r="E10" s="439"/>
      <c r="F10" s="158" t="s">
        <v>248</v>
      </c>
      <c r="G10" s="1248"/>
      <c r="H10" s="1249"/>
      <c r="I10" s="1249"/>
      <c r="J10" s="1250"/>
    </row>
    <row r="11" spans="1:10" s="2" customFormat="1" ht="90" customHeight="1">
      <c r="A11" s="161" t="s">
        <v>279</v>
      </c>
      <c r="B11" s="1255"/>
      <c r="C11" s="1255"/>
      <c r="D11" s="1255"/>
      <c r="E11" s="1255"/>
      <c r="F11" s="1255"/>
      <c r="G11" s="1255"/>
      <c r="H11" s="1255"/>
      <c r="I11" s="1255"/>
      <c r="J11" s="1256"/>
    </row>
    <row r="12" spans="1:10" s="2" customFormat="1" ht="20.100000000000001" customHeight="1">
      <c r="A12" s="1238" t="s">
        <v>250</v>
      </c>
      <c r="B12" s="65" t="s">
        <v>251</v>
      </c>
      <c r="C12" s="1241">
        <v>0.55555555555555558</v>
      </c>
      <c r="D12" s="1241"/>
      <c r="E12" s="82" t="s">
        <v>253</v>
      </c>
      <c r="F12" s="1241">
        <v>0.72222222222222221</v>
      </c>
      <c r="G12" s="1241"/>
      <c r="H12" s="82" t="s">
        <v>255</v>
      </c>
      <c r="I12" s="1253">
        <f>F12-C12</f>
        <v>0.16666666666666663</v>
      </c>
      <c r="J12" s="1254"/>
    </row>
    <row r="13" spans="1:10" s="2" customFormat="1" ht="20.100000000000001" customHeight="1">
      <c r="A13" s="1239"/>
      <c r="B13" s="157" t="s">
        <v>252</v>
      </c>
      <c r="C13" s="1240">
        <v>45385</v>
      </c>
      <c r="D13" s="1240"/>
      <c r="E13" s="81" t="s">
        <v>254</v>
      </c>
      <c r="F13" s="1240">
        <v>45387</v>
      </c>
      <c r="G13" s="1240"/>
      <c r="H13" s="81" t="s">
        <v>256</v>
      </c>
      <c r="I13" s="1251">
        <f>F13-C13+1</f>
        <v>3</v>
      </c>
      <c r="J13" s="1252"/>
    </row>
    <row r="14" spans="1:10" s="2" customFormat="1" ht="15" customHeight="1">
      <c r="A14" s="539" t="s">
        <v>259</v>
      </c>
      <c r="B14" s="153" t="s">
        <v>274</v>
      </c>
      <c r="C14" s="1257"/>
      <c r="D14" s="1257"/>
      <c r="E14" s="505" t="s">
        <v>276</v>
      </c>
      <c r="F14" s="505"/>
      <c r="G14" s="1257"/>
      <c r="H14" s="1257"/>
      <c r="I14" s="858" t="s">
        <v>264</v>
      </c>
      <c r="J14" s="713"/>
    </row>
    <row r="15" spans="1:10" s="2" customFormat="1" ht="15" customHeight="1">
      <c r="A15" s="1271"/>
      <c r="B15" s="397" t="s">
        <v>275</v>
      </c>
      <c r="C15" s="1275"/>
      <c r="D15" s="1275"/>
      <c r="E15" s="494" t="s">
        <v>265</v>
      </c>
      <c r="F15" s="495"/>
      <c r="G15" s="1276"/>
      <c r="H15" s="1277"/>
      <c r="I15" s="1020"/>
      <c r="J15" s="1278"/>
    </row>
    <row r="16" spans="1:10" s="2" customFormat="1" ht="15" customHeight="1">
      <c r="A16" s="1271"/>
      <c r="B16" s="1055"/>
      <c r="C16" s="1275"/>
      <c r="D16" s="1275"/>
      <c r="E16" s="1258" t="s">
        <v>266</v>
      </c>
      <c r="F16" s="1258"/>
      <c r="G16" s="1284"/>
      <c r="H16" s="1284"/>
      <c r="I16" s="1276">
        <f>$C$14+$C$15+$G$14+$G$17</f>
        <v>0</v>
      </c>
      <c r="J16" s="1279"/>
    </row>
    <row r="17" spans="1:10" s="2" customFormat="1" ht="15" customHeight="1">
      <c r="A17" s="1271"/>
      <c r="B17" s="1055"/>
      <c r="C17" s="1275"/>
      <c r="D17" s="1275"/>
      <c r="E17" s="1282" t="s">
        <v>267</v>
      </c>
      <c r="F17" s="1282"/>
      <c r="G17" s="1283">
        <f>SUM(G15:H16)</f>
        <v>0</v>
      </c>
      <c r="H17" s="1283"/>
      <c r="I17" s="1280"/>
      <c r="J17" s="1281"/>
    </row>
    <row r="18" spans="1:10" s="2" customFormat="1" ht="30" customHeight="1">
      <c r="A18" s="1272"/>
      <c r="B18" s="157" t="s">
        <v>260</v>
      </c>
      <c r="C18" s="158" t="s">
        <v>263</v>
      </c>
      <c r="D18" s="439"/>
      <c r="E18" s="439"/>
      <c r="F18" s="158" t="s">
        <v>262</v>
      </c>
      <c r="G18" s="439"/>
      <c r="H18" s="439"/>
      <c r="I18" s="158" t="s">
        <v>261</v>
      </c>
      <c r="J18" s="162"/>
    </row>
    <row r="19" spans="1:10" s="2" customFormat="1" ht="352.5" customHeight="1">
      <c r="A19" s="155" t="s">
        <v>277</v>
      </c>
      <c r="B19" s="1273" t="s">
        <v>351</v>
      </c>
      <c r="C19" s="1273"/>
      <c r="D19" s="1273"/>
      <c r="E19" s="1273"/>
      <c r="F19" s="1273"/>
      <c r="G19" s="1273"/>
      <c r="H19" s="1273"/>
      <c r="I19" s="1273"/>
      <c r="J19" s="1274"/>
    </row>
    <row r="20" spans="1:10" s="2" customFormat="1" ht="34.5" customHeight="1" thickBot="1">
      <c r="A20" s="163" t="s">
        <v>280</v>
      </c>
      <c r="B20" s="164" t="s">
        <v>268</v>
      </c>
      <c r="C20" s="1268"/>
      <c r="D20" s="1269"/>
      <c r="E20" s="1269"/>
      <c r="F20" s="1269"/>
      <c r="G20" s="1270"/>
      <c r="H20" s="165" t="s">
        <v>281</v>
      </c>
      <c r="I20" s="166"/>
      <c r="J20" s="167" t="s">
        <v>269</v>
      </c>
    </row>
  </sheetData>
  <protectedRanges>
    <protectedRange sqref="C4:J5" name="우수학술지 논문게재료_2"/>
    <protectedRange sqref="C4:D5 E4:J4" name="국제학술회의 참가경비_1_2"/>
    <protectedRange sqref="H7:H9 I8:I9" name="우수학술지 논문게재료_1_1"/>
    <protectedRange sqref="H7:H8 I8" name="국제학술회의 참가경비_1_1_1"/>
  </protectedRanges>
  <mergeCells count="51">
    <mergeCell ref="C20:G20"/>
    <mergeCell ref="A14:A18"/>
    <mergeCell ref="D18:E18"/>
    <mergeCell ref="G18:H18"/>
    <mergeCell ref="C14:D14"/>
    <mergeCell ref="B19:J19"/>
    <mergeCell ref="C15:D17"/>
    <mergeCell ref="B15:B17"/>
    <mergeCell ref="E15:F15"/>
    <mergeCell ref="G15:H15"/>
    <mergeCell ref="I14:J15"/>
    <mergeCell ref="I16:J17"/>
    <mergeCell ref="E17:F17"/>
    <mergeCell ref="G17:H17"/>
    <mergeCell ref="E14:F14"/>
    <mergeCell ref="G16:H16"/>
    <mergeCell ref="G14:H14"/>
    <mergeCell ref="E16:F16"/>
    <mergeCell ref="D6:E6"/>
    <mergeCell ref="G6:J6"/>
    <mergeCell ref="I7:J8"/>
    <mergeCell ref="C7:D8"/>
    <mergeCell ref="E7:E8"/>
    <mergeCell ref="F8:G8"/>
    <mergeCell ref="H7:H8"/>
    <mergeCell ref="F7:G7"/>
    <mergeCell ref="A12:A13"/>
    <mergeCell ref="F13:G13"/>
    <mergeCell ref="F12:G12"/>
    <mergeCell ref="C10:E10"/>
    <mergeCell ref="C9:D9"/>
    <mergeCell ref="A7:A10"/>
    <mergeCell ref="C12:D12"/>
    <mergeCell ref="B7:B8"/>
    <mergeCell ref="C13:D13"/>
    <mergeCell ref="E9:F9"/>
    <mergeCell ref="G9:J9"/>
    <mergeCell ref="G10:J10"/>
    <mergeCell ref="I13:J13"/>
    <mergeCell ref="I12:J12"/>
    <mergeCell ref="B11:J11"/>
    <mergeCell ref="B1:J1"/>
    <mergeCell ref="A3:A5"/>
    <mergeCell ref="B3:D3"/>
    <mergeCell ref="C4:D4"/>
    <mergeCell ref="C5:D5"/>
    <mergeCell ref="E4:F5"/>
    <mergeCell ref="E3:F3"/>
    <mergeCell ref="G3:J3"/>
    <mergeCell ref="G4:I5"/>
    <mergeCell ref="J4:J5"/>
  </mergeCells>
  <phoneticPr fontId="1" type="noConversion"/>
  <dataValidations count="4">
    <dataValidation type="time" operator="notBetween" allowBlank="1" showInputMessage="1" showErrorMessage="1" prompt="시간만 입력_x000a_(예.15:00)" sqref="F12 C12">
      <formula1>0</formula1>
      <formula2>0</formula2>
    </dataValidation>
    <dataValidation allowBlank="1" showInputMessage="1" showErrorMessage="1" prompt="날짜만 입력(예.2011-01-03)" sqref="F13 C13"/>
    <dataValidation allowBlank="1" showInputMessage="1" showErrorMessage="1" prompt="입력방법 yy-mm-dd" sqref="B6 D6:E6"/>
    <dataValidation type="list" errorStyle="warning" allowBlank="1" showInputMessage="1" showErrorMessage="1" error="미입력 시 지급내역 자동 계산 불가" sqref="F7:G7">
      <formula1>"전임교원 이상, 전임교원 이하"</formula1>
    </dataValidation>
  </dataValidations>
  <printOptions horizontalCentered="1"/>
  <pageMargins left="0.11811023622047245" right="0.11811023622047245" top="0.59055118110236227" bottom="0.19685039370078741" header="0.11811023622047245" footer="0.11811023622047245"/>
  <pageSetup paperSize="9" scale="83" orientation="portrait" errors="blank" r:id="rId1"/>
  <headerFooter>
    <oddHeader>&amp;L&amp;G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43" r:id="rId5" name="Check Box 15">
              <controlPr defaultSize="0" autoFill="0" autoLine="0" autoPict="0" altText="동의함">
                <anchor>
                  <from>
                    <xdr:col>2</xdr:col>
                    <xdr:colOff>76200</xdr:colOff>
                    <xdr:row>18</xdr:row>
                    <xdr:rowOff>3954780</xdr:rowOff>
                  </from>
                  <to>
                    <xdr:col>3</xdr:col>
                    <xdr:colOff>769620</xdr:colOff>
                    <xdr:row>18</xdr:row>
                    <xdr:rowOff>4183380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6" name="Check Box 16">
              <controlPr defaultSize="0" autoFill="0" autoLine="0" autoPict="0">
                <anchor>
                  <from>
                    <xdr:col>5</xdr:col>
                    <xdr:colOff>373380</xdr:colOff>
                    <xdr:row>18</xdr:row>
                    <xdr:rowOff>3954780</xdr:rowOff>
                  </from>
                  <to>
                    <xdr:col>7</xdr:col>
                    <xdr:colOff>914400</xdr:colOff>
                    <xdr:row>18</xdr:row>
                    <xdr:rowOff>4183380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7" name="Check Box 19">
              <controlPr defaultSize="0" autoFill="0" autoLine="0" autoPict="0">
                <anchor moveWithCells="1">
                  <from>
                    <xdr:col>8</xdr:col>
                    <xdr:colOff>213360</xdr:colOff>
                    <xdr:row>19</xdr:row>
                    <xdr:rowOff>106680</xdr:rowOff>
                  </from>
                  <to>
                    <xdr:col>8</xdr:col>
                    <xdr:colOff>518160</xdr:colOff>
                    <xdr:row>19</xdr:row>
                    <xdr:rowOff>350520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7</vt:i4>
      </vt:variant>
    </vt:vector>
  </HeadingPairs>
  <TitlesOfParts>
    <vt:vector size="18" baseType="lpstr">
      <vt:lpstr>목차</vt:lpstr>
      <vt:lpstr>1</vt:lpstr>
      <vt:lpstr>2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'2'!Print_Area</vt:lpstr>
      <vt:lpstr>'4'!Print_Area</vt:lpstr>
      <vt:lpstr>'5'!Print_Area</vt:lpstr>
      <vt:lpstr>'6'!Print_Area</vt:lpstr>
      <vt:lpstr>'7'!Print_Area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2024-01-09T09:24:12Z</cp:lastPrinted>
  <dcterms:created xsi:type="dcterms:W3CDTF">2020-03-02T06:09:55Z</dcterms:created>
  <dcterms:modified xsi:type="dcterms:W3CDTF">2024-04-18T06:40:07Z</dcterms:modified>
</cp:coreProperties>
</file>