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7.xml" ContentType="application/vnd.openxmlformats-officedocument.spreadsheetml.comment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8.xml" ContentType="application/vnd.openxmlformats-officedocument.spreadsheetml.comment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5.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2.xml" ContentType="application/vnd.openxmlformats-officedocument.spreadsheetml.comments+xml"/>
  <Override PartName="/xl/drawings/drawing6.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7.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8.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20.xml" ContentType="application/vnd.openxmlformats-officedocument.spreadsheetml.comments+xml"/>
  <Override PartName="/xl/drawings/drawing9.xml" ContentType="application/vnd.openxmlformats-officedocument.drawing+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mc:AlternateContent xmlns:mc="http://schemas.openxmlformats.org/markup-compatibility/2006">
    <mc:Choice Requires="x15">
      <x15ac:absPath xmlns:x15ac="http://schemas.microsoft.com/office/spreadsheetml/2010/11/ac" url="D:\업무\01.연구비\4.양식\청구서식\"/>
    </mc:Choice>
  </mc:AlternateContent>
  <bookViews>
    <workbookView xWindow="0" yWindow="360" windowWidth="24000" windowHeight="13830" tabRatio="914" activeTab="1"/>
  </bookViews>
  <sheets>
    <sheet name="개정내용" sheetId="86" r:id="rId1"/>
    <sheet name="목차" sheetId="20" r:id="rId2"/>
    <sheet name="비목별 증빙서류 목록" sheetId="113" r:id="rId3"/>
    <sheet name="연구원 정보" sheetId="119" r:id="rId4"/>
    <sheet name="1" sheetId="52" r:id="rId5"/>
    <sheet name="1-1" sheetId="26" r:id="rId6"/>
    <sheet name="1-2" sheetId="15" r:id="rId7"/>
    <sheet name="2" sheetId="27" r:id="rId8"/>
    <sheet name="2-1" sheetId="104" r:id="rId9"/>
    <sheet name="인건비지급단가" sheetId="90" state="hidden" r:id="rId10"/>
    <sheet name="3" sheetId="72" r:id="rId11"/>
    <sheet name="3-1" sheetId="93" r:id="rId12"/>
    <sheet name="3-2" sheetId="34" r:id="rId13"/>
    <sheet name="3-3" sheetId="35" r:id="rId14"/>
    <sheet name="3-4" sheetId="42" r:id="rId15"/>
    <sheet name="3-5" sheetId="127" r:id="rId16"/>
    <sheet name="4" sheetId="71" r:id="rId17"/>
    <sheet name="4-1" sheetId="103" r:id="rId18"/>
    <sheet name="통상거리" sheetId="118" state="hidden" r:id="rId19"/>
    <sheet name="출장지" sheetId="78" state="hidden" r:id="rId20"/>
    <sheet name="출장비" sheetId="79" state="hidden" r:id="rId21"/>
    <sheet name="4-2" sheetId="88" r:id="rId22"/>
    <sheet name="4-3" sheetId="83" r:id="rId23"/>
    <sheet name="4-4" sheetId="68" r:id="rId24"/>
    <sheet name="5" sheetId="22" r:id="rId25"/>
    <sheet name="5-1" sheetId="89" r:id="rId26"/>
    <sheet name="5-2" sheetId="98" r:id="rId27"/>
    <sheet name="6" sheetId="84" r:id="rId28"/>
    <sheet name="7" sheetId="14" r:id="rId29"/>
    <sheet name="7-1" sheetId="30" r:id="rId30"/>
    <sheet name="7-2" sheetId="57" r:id="rId31"/>
    <sheet name="8" sheetId="11" r:id="rId32"/>
    <sheet name="9" sheetId="29" r:id="rId33"/>
    <sheet name="10" sheetId="109" r:id="rId34"/>
    <sheet name="11" sheetId="7" r:id="rId35"/>
    <sheet name="12" sheetId="74" r:id="rId36"/>
    <sheet name="12-1" sheetId="131" r:id="rId37"/>
    <sheet name="13" sheetId="120" r:id="rId38"/>
    <sheet name="산단계좌" sheetId="95" state="hidden" r:id="rId39"/>
    <sheet name="14" sheetId="126" r:id="rId40"/>
    <sheet name="15" sheetId="129" r:id="rId41"/>
    <sheet name="참고" sheetId="130" state="hidden" r:id="rId42"/>
  </sheets>
  <externalReferences>
    <externalReference r:id="rId43"/>
    <externalReference r:id="rId44"/>
    <externalReference r:id="rId45"/>
  </externalReferences>
  <definedNames>
    <definedName name="_xlnm._FilterDatabase" localSheetId="10" hidden="1">'3'!$A$13:$AV$44</definedName>
    <definedName name="_xlnm._FilterDatabase" localSheetId="25" hidden="1">'5-1'!$P$16:$AV$17</definedName>
    <definedName name="_xlnm._FilterDatabase" localSheetId="38" hidden="1">산단계좌!$B$2:$C$2</definedName>
    <definedName name="_xlnm.Print_Area" localSheetId="4">'1'!$A$1:$AV$29</definedName>
    <definedName name="_xlnm.Print_Area" localSheetId="33">'10'!$A$1:$AV$41,'10'!$BF$1:$DA$41</definedName>
    <definedName name="_xlnm.Print_Area" localSheetId="34">'11'!$A$1:$AV$38</definedName>
    <definedName name="_xlnm.Print_Area" localSheetId="5">'1-1'!$A$1:$AV$32</definedName>
    <definedName name="_xlnm.Print_Area" localSheetId="35">'12'!$A$1:$AV$59</definedName>
    <definedName name="_xlnm.Print_Area" localSheetId="6">'1-2'!$A$1:$AV$41</definedName>
    <definedName name="_xlnm.Print_Area" localSheetId="37">'13'!$A$1:$H$24</definedName>
    <definedName name="_xlnm.Print_Area" localSheetId="39">'14'!$A$2:$T$46,'14'!$V$2:$AB$13</definedName>
    <definedName name="_xlnm.Print_Area" localSheetId="40">'15'!$A$2:$G$32</definedName>
    <definedName name="_xlnm.Print_Area" localSheetId="7">'2'!$A$1:$AV$32</definedName>
    <definedName name="_xlnm.Print_Area" localSheetId="8">'2-1'!$A$1:$AW$44</definedName>
    <definedName name="_xlnm.Print_Area" localSheetId="10">'3'!$A$1:$AV$52</definedName>
    <definedName name="_xlnm.Print_Area" localSheetId="11">'3-1'!$A$1:$AY$58</definedName>
    <definedName name="_xlnm.Print_Area" localSheetId="12">'3-2'!$A$1:$AV$40</definedName>
    <definedName name="_xlnm.Print_Area" localSheetId="13">'3-3'!$A$1:$AC$78</definedName>
    <definedName name="_xlnm.Print_Area" localSheetId="14">'3-4'!$A$1:$CT$68</definedName>
    <definedName name="_xlnm.Print_Area" localSheetId="15">'3-5'!$A$3:$L$44,'3-5'!$N$3:$X$44</definedName>
    <definedName name="_xlnm.Print_Area" localSheetId="16">'4'!$A$1:$AV$40</definedName>
    <definedName name="_xlnm.Print_Area" localSheetId="17">'4-1'!$A$1:$AV$39</definedName>
    <definedName name="_xlnm.Print_Area" localSheetId="21">'4-2'!$A$1:$AV$38</definedName>
    <definedName name="_xlnm.Print_Area" localSheetId="22">'4-3'!$A$1:$CS$44</definedName>
    <definedName name="_xlnm.Print_Area" localSheetId="23">'4-4'!$A$1:$P$167</definedName>
    <definedName name="_xlnm.Print_Area" localSheetId="24">'5'!$A$1:$AV$23</definedName>
    <definedName name="_xlnm.Print_Area" localSheetId="25">'5-1'!$A$4:$BX$38</definedName>
    <definedName name="_xlnm.Print_Area" localSheetId="26">'5-2'!$A$1:$I$30</definedName>
    <definedName name="_xlnm.Print_Area" localSheetId="27">'6'!$A$1:$AX$39</definedName>
    <definedName name="_xlnm.Print_Area" localSheetId="28">'7'!$A$1:$AV$42</definedName>
    <definedName name="_xlnm.Print_Area" localSheetId="29">'7-1'!$A$1:$AV$24</definedName>
    <definedName name="_xlnm.Print_Area" localSheetId="30">'7-2'!$A$1:$AV$24</definedName>
    <definedName name="_xlnm.Print_Area" localSheetId="31">'8'!$A$1:$AV$22</definedName>
    <definedName name="_xlnm.Print_Area" localSheetId="32">'9'!$A$1:$AY$66</definedName>
    <definedName name="_xlnm.Print_Area" localSheetId="0">개정내용!$A$1:$D$10</definedName>
    <definedName name="_xlnm.Print_Area" localSheetId="9">인건비지급단가!$B$6:$O$10</definedName>
    <definedName name="_xlnm.Print_Titles" localSheetId="2">'비목별 증빙서류 목록'!$3:$5</definedName>
    <definedName name="가남·북아메리카주">출장지!$G$3:$G$14</definedName>
    <definedName name="가아시아·대양주">출장지!$B$3:$B$14</definedName>
    <definedName name="가유럽주">출장지!$L$3:$L$15</definedName>
    <definedName name="가중동·아프리카주">출장지!$Q$3:$Q$23</definedName>
    <definedName name="계좌목록">산단계좌!$B$3:$B$37</definedName>
    <definedName name="계좌번호">산단계좌!$C$3:$C$37</definedName>
    <definedName name="과학기술인번호">'연구원 정보'!$H$4:$H$200</definedName>
    <definedName name="교수">인건비지급단가!$B$7:$B$10</definedName>
    <definedName name="국가명">[1]Sheet2!$A$2:$A$267</definedName>
    <definedName name="나남·북아메리카주">출장지!$H$3:$H$14</definedName>
    <definedName name="나아시아·대양주">출장지!$C$3:$C$14</definedName>
    <definedName name="나유럽주">출장지!$M$3:$M$11</definedName>
    <definedName name="나중동·아프리카주">출장지!$R$3:$R$23</definedName>
    <definedName name="내선번호">'연구원 정보'!$N$3:$N$200</definedName>
    <definedName name="다남·북아메리카주">출장지!$I$3:$I$14</definedName>
    <definedName name="다아시아·대양주">출장지!$D$3:$D$14</definedName>
    <definedName name="다유럽주">출장지!$N$3:$N$11</definedName>
    <definedName name="다중동·아프리카주">출장지!$S$3:$S$23</definedName>
    <definedName name="도시" localSheetId="36">[2]통상거리!$D$2:$D$76</definedName>
    <definedName name="도시">통상거리!$D$2:$D$75</definedName>
    <definedName name="라남·북아메리카주">출장지!$J$3:$J$14</definedName>
    <definedName name="라아시아·대양주">출장지!$E$3:$E$14</definedName>
    <definedName name="라유럽주">출장지!$O$3:$O$11</definedName>
    <definedName name="라중동·아프리카주">출장지!$T$3:$T$23</definedName>
    <definedName name="박사과정">인건비지급단가!$K$7:$K$10</definedName>
    <definedName name="박사졸업">인건비지급단가!$G$7:$G$10</definedName>
    <definedName name="부교수">인건비지급단가!$C$7:$C$10</definedName>
    <definedName name="생년월일">'연구원 정보'!$I$4:$I$200</definedName>
    <definedName name="석사과정">인건비지급단가!$M$7:$M$10</definedName>
    <definedName name="석사졸업">인건비지급단가!$L$7:$L$10</definedName>
    <definedName name="선임연구원">인건비지급단가!$F$7:$F$10</definedName>
    <definedName name="성명">'연구원 정보'!$C$4:$C$200</definedName>
    <definedName name="세금">산단계좌!$B$25:$B$33</definedName>
    <definedName name="소속">'연구원 정보'!$D$4:$D$200</definedName>
    <definedName name="식대">출장비!$J$3:$K$6</definedName>
    <definedName name="실비상한">출장비!$B$4:$D$7</definedName>
    <definedName name="연건" localSheetId="36">[2]통상거리!$F$2:$F$76</definedName>
    <definedName name="연건">통상거리!$F$2:$F$75</definedName>
    <definedName name="연구실계좌번호">'연구원 정보'!$R$4:$R$200</definedName>
    <definedName name="연구실동">'연구원 정보'!$L$4:$L$200</definedName>
    <definedName name="연구실명">'연구원 정보'!$K$4:$K$200</definedName>
    <definedName name="연구실은행">'연구원 정보'!#REF!</definedName>
    <definedName name="연구실직위">'연구원 정보'!$F$4:$F$200</definedName>
    <definedName name="연구실호">'연구원 정보'!$M$4:$M$200</definedName>
    <definedName name="연수연구원">인건비지급단가!$I$7:$I$10</definedName>
    <definedName name="영문성명">'연구원 정보'!$E$4:$E$200</definedName>
    <definedName name="이름" localSheetId="36">'[2]3'!$B$12:$B$36</definedName>
    <definedName name="이름" localSheetId="15">#REF!</definedName>
    <definedName name="이름">#REF!</definedName>
    <definedName name="이름_">'[3]3'!$B$12:$B$36</definedName>
    <definedName name="이메일">'연구원 정보'!$Q$4:$Q$200</definedName>
    <definedName name="입출금">산단계좌!$B$3:$B$23</definedName>
    <definedName name="입출금계좌번호">산단계좌!$C$3:$C$23</definedName>
    <definedName name="조교수">인건비지급단가!$D$7:$D$10</definedName>
    <definedName name="주민등록뒤">'연구원 정보'!$J$4:$J$200</definedName>
    <definedName name="지체연구비">산단계좌!$B$24</definedName>
    <definedName name="직급">'연구원 정보'!$F$4:$F$53</definedName>
    <definedName name="직급.과정">'연구원 정보'!$F$4:$F$101</definedName>
    <definedName name="책임연구원">인건비지급단가!$E$7:$E$10</definedName>
    <definedName name="출장지" localSheetId="21">'4-2'!$S$10:$U$10&amp;'4-2'!$L$10:$R$10</definedName>
    <definedName name="출장지2" localSheetId="21">OFFSET(출장지!$A$3,0,MATCH('4-2'!출장지,출장지!$B$2:$T$2,0),COUNTA(INDIRECT('4-2'!출장지)),1)</definedName>
    <definedName name="카드">산단계좌!$B$35:$B$37</definedName>
    <definedName name="통상거리" localSheetId="36">[2]통상거리!$E$2:$E$76</definedName>
    <definedName name="통상거리">통상거리!$E$2:$E$75</definedName>
    <definedName name="학사과정">인건비지급단가!$O$7:$O$10</definedName>
    <definedName name="학사졸업">인건비지급단가!$N$7:$N$10</definedName>
    <definedName name="학생인건비">산단계좌!$B$34</definedName>
    <definedName name="할인정액">출장비!$E$4:$G$7</definedName>
    <definedName name="핸드폰">'연구원 정보'!$O$4:$O$200</definedName>
  </definedNames>
  <calcPr calcId="162913"/>
</workbook>
</file>

<file path=xl/calcChain.xml><?xml version="1.0" encoding="utf-8"?>
<calcChain xmlns="http://schemas.openxmlformats.org/spreadsheetml/2006/main">
  <c r="AA20" i="35" l="1"/>
  <c r="AA21" i="35"/>
  <c r="AA22" i="35"/>
  <c r="AA23" i="35"/>
  <c r="AA24" i="35"/>
  <c r="AA25" i="35"/>
  <c r="AA26" i="35"/>
  <c r="AA27" i="35"/>
  <c r="AA28" i="35"/>
  <c r="AA29" i="35"/>
  <c r="AA30" i="35"/>
  <c r="AA31" i="35"/>
  <c r="AA32" i="35"/>
  <c r="AA33" i="35"/>
  <c r="AA34" i="35"/>
  <c r="AA35" i="35"/>
  <c r="AA36" i="35"/>
  <c r="AA37" i="35"/>
  <c r="AA38" i="35"/>
  <c r="AA39" i="35"/>
  <c r="AA40" i="35"/>
  <c r="AA41" i="35"/>
  <c r="AA42" i="35"/>
  <c r="AA43" i="35"/>
  <c r="AA44" i="35"/>
  <c r="AA45" i="35"/>
  <c r="AA46" i="35"/>
  <c r="AA47" i="35"/>
  <c r="AA48" i="35"/>
  <c r="AA49" i="35"/>
  <c r="AA50" i="35"/>
  <c r="AA51" i="35"/>
  <c r="AA52" i="35"/>
  <c r="AA53" i="35"/>
  <c r="AA54" i="35"/>
  <c r="AA55" i="35"/>
  <c r="AA56" i="35"/>
  <c r="AA57" i="35"/>
  <c r="AA18" i="35"/>
  <c r="AA19" i="35"/>
  <c r="CT21" i="109" l="1"/>
  <c r="CX6" i="42"/>
  <c r="CW6" i="42"/>
  <c r="H56" i="35" l="1"/>
  <c r="D23" i="131" l="1"/>
  <c r="D21" i="131"/>
  <c r="D19" i="131"/>
  <c r="D13" i="131"/>
  <c r="D25" i="131" l="1"/>
  <c r="D27" i="131" s="1"/>
  <c r="D28" i="131" s="1"/>
  <c r="AJ10" i="103"/>
  <c r="E17" i="129"/>
  <c r="E19" i="129" s="1"/>
  <c r="E21" i="129" l="1"/>
  <c r="E23" i="129" s="1"/>
  <c r="CU13" i="109" l="1"/>
  <c r="CN7" i="109"/>
  <c r="BU7" i="109" s="1"/>
  <c r="AO21" i="109"/>
  <c r="AN13" i="109"/>
  <c r="B37" i="127" l="1"/>
  <c r="N34" i="127"/>
  <c r="A43" i="126" l="1"/>
  <c r="W58" i="35"/>
  <c r="Z53" i="35"/>
  <c r="F53" i="35"/>
  <c r="Z52" i="35"/>
  <c r="H52" i="35"/>
  <c r="W53" i="35" s="1"/>
  <c r="G52" i="35"/>
  <c r="F52" i="35"/>
  <c r="E52" i="35"/>
  <c r="Z51" i="35"/>
  <c r="F51" i="35"/>
  <c r="Z50" i="35"/>
  <c r="H50" i="35"/>
  <c r="W51" i="35" s="1"/>
  <c r="G50" i="35"/>
  <c r="F50" i="35"/>
  <c r="E50" i="35"/>
  <c r="C75" i="35"/>
  <c r="Z57" i="35" l="1"/>
  <c r="F57" i="35"/>
  <c r="Z56" i="35"/>
  <c r="W57" i="35"/>
  <c r="G56" i="35"/>
  <c r="F56" i="35"/>
  <c r="E56" i="35"/>
  <c r="Z55" i="35"/>
  <c r="F55" i="35"/>
  <c r="Z54" i="35"/>
  <c r="H54" i="35"/>
  <c r="W55" i="35" s="1"/>
  <c r="G54" i="35"/>
  <c r="F54" i="35"/>
  <c r="E54" i="35"/>
  <c r="Z49" i="35"/>
  <c r="F49" i="35"/>
  <c r="Z48" i="35"/>
  <c r="H48" i="35"/>
  <c r="W49" i="35" s="1"/>
  <c r="G48" i="35"/>
  <c r="F48" i="35"/>
  <c r="E48" i="35"/>
  <c r="Z47" i="35"/>
  <c r="F47" i="35"/>
  <c r="Z46" i="35"/>
  <c r="H46" i="35"/>
  <c r="W47" i="35" s="1"/>
  <c r="G46" i="35"/>
  <c r="F46" i="35"/>
  <c r="E46" i="35"/>
  <c r="Z45" i="35"/>
  <c r="F45" i="35"/>
  <c r="Z44" i="35"/>
  <c r="H44" i="35"/>
  <c r="W45" i="35" s="1"/>
  <c r="G44" i="35"/>
  <c r="F44" i="35"/>
  <c r="E44" i="35"/>
  <c r="Z43" i="35"/>
  <c r="F43" i="35"/>
  <c r="Z42" i="35"/>
  <c r="H42" i="35"/>
  <c r="W43" i="35" s="1"/>
  <c r="G42" i="35"/>
  <c r="F42" i="35"/>
  <c r="E42" i="35"/>
  <c r="Z41" i="35"/>
  <c r="F41" i="35"/>
  <c r="Z40" i="35"/>
  <c r="H40" i="35"/>
  <c r="W41" i="35" s="1"/>
  <c r="G40" i="35"/>
  <c r="F40" i="35"/>
  <c r="E40" i="35"/>
  <c r="Z39" i="35"/>
  <c r="F39" i="35"/>
  <c r="Z38" i="35"/>
  <c r="H38" i="35"/>
  <c r="W39" i="35" s="1"/>
  <c r="G38" i="35"/>
  <c r="F38" i="35"/>
  <c r="E38" i="35"/>
  <c r="Z37" i="35"/>
  <c r="F37" i="35"/>
  <c r="Z36" i="35"/>
  <c r="H36" i="35"/>
  <c r="W37" i="35" s="1"/>
  <c r="G36" i="35"/>
  <c r="F36" i="35"/>
  <c r="E36" i="35"/>
  <c r="Z35" i="35"/>
  <c r="F35" i="35"/>
  <c r="Z34" i="35"/>
  <c r="H34" i="35"/>
  <c r="W35" i="35" s="1"/>
  <c r="G34" i="35"/>
  <c r="F34" i="35"/>
  <c r="E34" i="35"/>
  <c r="Z33" i="35"/>
  <c r="F33" i="35"/>
  <c r="Z32" i="35"/>
  <c r="H32" i="35"/>
  <c r="W33" i="35" s="1"/>
  <c r="G32" i="35"/>
  <c r="F32" i="35"/>
  <c r="E32" i="35"/>
  <c r="Z31" i="35"/>
  <c r="F31" i="35"/>
  <c r="Z30" i="35"/>
  <c r="H30" i="35"/>
  <c r="W31" i="35" s="1"/>
  <c r="G30" i="35"/>
  <c r="F30" i="35"/>
  <c r="E30" i="35"/>
  <c r="Z29" i="35"/>
  <c r="F29" i="35"/>
  <c r="Z28" i="35"/>
  <c r="H28" i="35"/>
  <c r="W29" i="35" s="1"/>
  <c r="G28" i="35"/>
  <c r="F28" i="35"/>
  <c r="E28" i="35"/>
  <c r="Z27" i="35"/>
  <c r="F27" i="35"/>
  <c r="Z26" i="35"/>
  <c r="H26" i="35"/>
  <c r="W27" i="35" s="1"/>
  <c r="G26" i="35"/>
  <c r="F26" i="35"/>
  <c r="E26" i="35"/>
  <c r="Z25" i="35"/>
  <c r="F25" i="35"/>
  <c r="Z24" i="35"/>
  <c r="H24" i="35"/>
  <c r="W25" i="35" s="1"/>
  <c r="G24" i="35"/>
  <c r="F24" i="35"/>
  <c r="E24" i="35"/>
  <c r="Z23" i="35"/>
  <c r="F23" i="35"/>
  <c r="Z22" i="35"/>
  <c r="H22" i="35"/>
  <c r="W23" i="35" s="1"/>
  <c r="G22" i="35"/>
  <c r="F22" i="35"/>
  <c r="E22" i="35"/>
  <c r="Z21" i="35"/>
  <c r="F21" i="35"/>
  <c r="Z20" i="35"/>
  <c r="H20" i="35"/>
  <c r="W21" i="35" s="1"/>
  <c r="G20" i="35"/>
  <c r="F20" i="35"/>
  <c r="E20" i="35"/>
  <c r="F19" i="35"/>
  <c r="E6" i="35" l="1"/>
  <c r="AB49" i="93"/>
  <c r="AB47" i="93"/>
  <c r="AB45" i="93"/>
  <c r="AB43" i="93"/>
  <c r="AB41" i="93"/>
  <c r="AB39" i="93"/>
  <c r="AB37" i="93"/>
  <c r="AB31" i="93"/>
  <c r="AB29" i="93"/>
  <c r="AB27" i="93"/>
  <c r="AB25" i="93"/>
  <c r="AB23" i="93"/>
  <c r="AB21" i="93"/>
  <c r="AB19" i="93"/>
  <c r="Y43" i="72"/>
  <c r="Y41" i="72"/>
  <c r="Y39" i="72"/>
  <c r="Y37" i="72"/>
  <c r="Y35" i="72"/>
  <c r="Y33" i="72"/>
  <c r="Y31" i="72"/>
  <c r="Y29" i="72"/>
  <c r="Y27" i="72"/>
  <c r="Y25" i="72"/>
  <c r="Y23" i="72"/>
  <c r="Y21" i="72"/>
  <c r="Y19" i="72"/>
  <c r="Y17" i="72"/>
  <c r="Y15" i="72"/>
  <c r="AG20" i="89"/>
  <c r="AG9" i="88"/>
  <c r="AB28" i="103"/>
  <c r="AJ28" i="103" s="1"/>
  <c r="AG9" i="103"/>
  <c r="J28" i="26"/>
  <c r="J27" i="26"/>
  <c r="J26" i="26"/>
  <c r="J25" i="26"/>
  <c r="J24" i="26"/>
  <c r="J23" i="26"/>
  <c r="J22" i="26"/>
  <c r="J21" i="26"/>
  <c r="J20" i="26"/>
  <c r="J19" i="26"/>
  <c r="J18" i="26"/>
  <c r="J17" i="26"/>
  <c r="J16" i="26"/>
  <c r="J15" i="26"/>
  <c r="J14" i="26"/>
  <c r="J13" i="26"/>
  <c r="J12" i="26"/>
  <c r="H42" i="72"/>
  <c r="L42" i="72" s="1"/>
  <c r="AE42" i="72" s="1"/>
  <c r="H40" i="72"/>
  <c r="L40" i="72" s="1"/>
  <c r="AE40" i="72" s="1"/>
  <c r="H38" i="72"/>
  <c r="L38" i="72" s="1"/>
  <c r="AE38" i="72" s="1"/>
  <c r="H36" i="72"/>
  <c r="L36" i="72" s="1"/>
  <c r="AE36" i="72" s="1"/>
  <c r="H34" i="72"/>
  <c r="L34" i="72" s="1"/>
  <c r="AE34" i="72" s="1"/>
  <c r="H32" i="72"/>
  <c r="L32" i="72" s="1"/>
  <c r="AE32" i="72" s="1"/>
  <c r="H30" i="72"/>
  <c r="L30" i="72" s="1"/>
  <c r="AE30" i="72" s="1"/>
  <c r="H28" i="72"/>
  <c r="L28" i="72" s="1"/>
  <c r="AE28" i="72" s="1"/>
  <c r="H26" i="72"/>
  <c r="L26" i="72" s="1"/>
  <c r="AE26" i="72" s="1"/>
  <c r="H24" i="72"/>
  <c r="L24" i="72" s="1"/>
  <c r="AE24" i="72" s="1"/>
  <c r="H22" i="72"/>
  <c r="L22" i="72" s="1"/>
  <c r="AE22" i="72" s="1"/>
  <c r="H20" i="72"/>
  <c r="L20" i="72" s="1"/>
  <c r="AE20" i="72" s="1"/>
  <c r="H18" i="72"/>
  <c r="L18" i="72" s="1"/>
  <c r="AE18" i="72" s="1"/>
  <c r="H16" i="72"/>
  <c r="L16" i="72" s="1"/>
  <c r="AE16" i="72" s="1"/>
  <c r="H14" i="72"/>
  <c r="L14" i="72" s="1"/>
  <c r="AE14" i="72" s="1"/>
  <c r="G18" i="35"/>
  <c r="F18" i="35"/>
  <c r="Z19" i="35"/>
  <c r="Z18" i="35"/>
  <c r="H18" i="35"/>
  <c r="W19" i="35" s="1"/>
  <c r="E18" i="35"/>
  <c r="AC40" i="34"/>
  <c r="AC37" i="34"/>
  <c r="AC34" i="34"/>
  <c r="AC31" i="34"/>
  <c r="AC28" i="34"/>
  <c r="AC25" i="34"/>
  <c r="AC22" i="34"/>
  <c r="AC19" i="34"/>
  <c r="AC16" i="34"/>
  <c r="AC13" i="34"/>
  <c r="AC10" i="34"/>
  <c r="K48" i="93"/>
  <c r="O48" i="93" s="1"/>
  <c r="AH48" i="93" s="1"/>
  <c r="K46" i="93"/>
  <c r="O46" i="93" s="1"/>
  <c r="AH46" i="93" s="1"/>
  <c r="K44" i="93"/>
  <c r="O44" i="93" s="1"/>
  <c r="AH44" i="93" s="1"/>
  <c r="K42" i="93"/>
  <c r="O42" i="93" s="1"/>
  <c r="AH42" i="93" s="1"/>
  <c r="K40" i="93"/>
  <c r="O40" i="93" s="1"/>
  <c r="AH40" i="93" s="1"/>
  <c r="K38" i="93"/>
  <c r="O38" i="93" s="1"/>
  <c r="AH38" i="93" s="1"/>
  <c r="K36" i="93"/>
  <c r="O36" i="93" s="1"/>
  <c r="AH36" i="93" s="1"/>
  <c r="K30" i="93"/>
  <c r="O30" i="93" s="1"/>
  <c r="AH30" i="93" s="1"/>
  <c r="K28" i="93"/>
  <c r="O28" i="93" s="1"/>
  <c r="AH28" i="93" s="1"/>
  <c r="K26" i="93"/>
  <c r="O26" i="93" s="1"/>
  <c r="AH26" i="93" s="1"/>
  <c r="K24" i="93"/>
  <c r="O24" i="93" s="1"/>
  <c r="AH24" i="93" s="1"/>
  <c r="K22" i="93"/>
  <c r="O22" i="93" s="1"/>
  <c r="AH22" i="93" s="1"/>
  <c r="K20" i="93"/>
  <c r="O20" i="93" s="1"/>
  <c r="AH20" i="93" s="1"/>
  <c r="K18" i="93"/>
  <c r="O18" i="93" s="1"/>
  <c r="AH18" i="93" s="1"/>
  <c r="U14" i="22"/>
  <c r="AM16" i="27"/>
  <c r="AM17" i="27"/>
  <c r="AM18" i="27"/>
  <c r="AM19" i="27"/>
  <c r="AM23" i="27" s="1"/>
  <c r="AS23" i="27" s="1"/>
  <c r="AM20" i="27"/>
  <c r="AM21" i="27"/>
  <c r="AM22" i="27"/>
  <c r="AM15" i="27"/>
  <c r="AM14" i="27"/>
  <c r="G23" i="120"/>
  <c r="AJ57" i="74"/>
  <c r="AJ58" i="74"/>
  <c r="AJ38" i="84"/>
  <c r="AJ37" i="89"/>
  <c r="CG42" i="83"/>
  <c r="AJ42" i="83"/>
  <c r="AJ39" i="103"/>
  <c r="AJ37" i="71"/>
  <c r="AL58" i="93"/>
  <c r="AJ52" i="72"/>
  <c r="AM31" i="27"/>
  <c r="AJ43" i="104"/>
  <c r="AM30" i="27"/>
  <c r="AR12" i="88"/>
  <c r="AO12" i="88"/>
  <c r="AU27" i="84"/>
  <c r="AQ27" i="84"/>
  <c r="AQ26" i="84"/>
  <c r="AU25" i="84"/>
  <c r="AQ25" i="84"/>
  <c r="AQ24" i="84"/>
  <c r="AU23" i="84"/>
  <c r="AQ23" i="84"/>
  <c r="AQ22" i="84"/>
  <c r="AU21" i="84"/>
  <c r="AQ21" i="84"/>
  <c r="AQ20" i="84"/>
  <c r="AU19" i="84"/>
  <c r="AQ19" i="84"/>
  <c r="AQ18" i="84"/>
  <c r="AU17" i="84"/>
  <c r="AQ17" i="84"/>
  <c r="AQ16" i="84"/>
  <c r="AU15" i="84"/>
  <c r="AQ15" i="84"/>
  <c r="AQ14" i="84"/>
  <c r="AU13" i="84"/>
  <c r="AQ13" i="84"/>
  <c r="AQ12" i="84"/>
  <c r="AU11" i="84"/>
  <c r="AQ11" i="84"/>
  <c r="AQ10" i="84"/>
  <c r="AU9" i="84"/>
  <c r="AQ9" i="84"/>
  <c r="AQ8" i="84"/>
  <c r="C4" i="120"/>
  <c r="H5" i="14"/>
  <c r="AC4" i="14"/>
  <c r="H4" i="14"/>
  <c r="AP3" i="14"/>
  <c r="AC3" i="14"/>
  <c r="H3" i="14"/>
  <c r="T21" i="89"/>
  <c r="N21" i="89"/>
  <c r="H21" i="89"/>
  <c r="H8" i="22"/>
  <c r="AC7" i="22"/>
  <c r="H7" i="22"/>
  <c r="AP6" i="22"/>
  <c r="AC6" i="22"/>
  <c r="H6" i="22"/>
  <c r="AB7" i="14"/>
  <c r="AJ8" i="11"/>
  <c r="G22" i="120"/>
  <c r="C8" i="120"/>
  <c r="C6" i="120"/>
  <c r="C5" i="120"/>
  <c r="A20" i="120"/>
  <c r="W8" i="7"/>
  <c r="BG18" i="42"/>
  <c r="CL17" i="42"/>
  <c r="BX17" i="42"/>
  <c r="BG17" i="42"/>
  <c r="J24" i="42"/>
  <c r="AO23" i="42"/>
  <c r="AA23" i="42"/>
  <c r="J23" i="42"/>
  <c r="AD8" i="14"/>
  <c r="O22" i="22"/>
  <c r="AN11" i="103"/>
  <c r="AD27" i="103"/>
  <c r="AJ27" i="103"/>
  <c r="P25" i="103"/>
  <c r="G25" i="103"/>
  <c r="P24" i="103"/>
  <c r="AD24" i="103" s="1"/>
  <c r="P23" i="103"/>
  <c r="AD22" i="103"/>
  <c r="AJ22" i="103" s="1"/>
  <c r="P20" i="103"/>
  <c r="G20" i="103"/>
  <c r="P19" i="103"/>
  <c r="P18" i="103"/>
  <c r="AO12" i="103"/>
  <c r="AR12" i="103"/>
  <c r="AO13" i="103"/>
  <c r="W24" i="103" s="1"/>
  <c r="AR13" i="103"/>
  <c r="W20" i="103" s="1"/>
  <c r="AD20" i="103" s="1"/>
  <c r="AJ20" i="103" s="1"/>
  <c r="W25" i="103"/>
  <c r="AD25" i="103" s="1"/>
  <c r="AJ25" i="103" s="1"/>
  <c r="H6" i="27"/>
  <c r="AC5" i="27"/>
  <c r="H5" i="27"/>
  <c r="AP4" i="27"/>
  <c r="AC4" i="27"/>
  <c r="H4" i="27"/>
  <c r="R28" i="27"/>
  <c r="AG23" i="27"/>
  <c r="V23" i="27"/>
  <c r="P23" i="27"/>
  <c r="J23" i="27"/>
  <c r="AS22" i="27"/>
  <c r="AS21" i="27"/>
  <c r="AS20" i="27"/>
  <c r="AS18" i="27"/>
  <c r="AS17" i="27"/>
  <c r="AS16" i="27"/>
  <c r="AS15" i="27"/>
  <c r="AS14" i="27"/>
  <c r="W19" i="103"/>
  <c r="W18" i="103"/>
  <c r="AD19" i="103"/>
  <c r="AJ19" i="103" s="1"/>
  <c r="CE19" i="42"/>
  <c r="AH25" i="42"/>
  <c r="AA23" i="27"/>
  <c r="AD18" i="103"/>
  <c r="AJ18" i="103" s="1"/>
  <c r="J11" i="26"/>
  <c r="J10" i="26"/>
  <c r="AF33" i="74"/>
  <c r="AF32" i="74"/>
  <c r="AF31" i="74"/>
  <c r="AF30" i="74"/>
  <c r="AF29" i="74"/>
  <c r="AF28" i="74"/>
  <c r="AF27" i="74"/>
  <c r="AF26" i="74"/>
  <c r="AF25" i="74"/>
  <c r="AF24" i="74"/>
  <c r="AF23" i="74"/>
  <c r="AF22" i="74"/>
  <c r="AF21" i="74"/>
  <c r="AF20" i="74"/>
  <c r="AF19" i="74"/>
  <c r="AF18" i="74"/>
  <c r="AK7" i="7"/>
  <c r="H9" i="89"/>
  <c r="AC8" i="89"/>
  <c r="H8" i="89"/>
  <c r="AP7" i="89"/>
  <c r="AC7" i="89"/>
  <c r="H7" i="89"/>
  <c r="H6" i="88"/>
  <c r="AC5" i="88"/>
  <c r="H5" i="88"/>
  <c r="AP4" i="88"/>
  <c r="AC4" i="88"/>
  <c r="H4" i="88"/>
  <c r="H11" i="72"/>
  <c r="AC10" i="72"/>
  <c r="H10" i="72"/>
  <c r="AP9" i="72"/>
  <c r="AC9" i="72"/>
  <c r="H9" i="72"/>
  <c r="H10" i="104"/>
  <c r="AC9" i="104"/>
  <c r="H9" i="104"/>
  <c r="AP8" i="104"/>
  <c r="AC8" i="104"/>
  <c r="H8" i="104"/>
  <c r="H5" i="15"/>
  <c r="AC4" i="15"/>
  <c r="H4" i="15"/>
  <c r="AP3" i="15"/>
  <c r="AC3" i="15"/>
  <c r="H3" i="15"/>
  <c r="CQ11" i="83"/>
  <c r="CN11" i="83"/>
  <c r="CI11" i="83"/>
  <c r="BW11" i="83"/>
  <c r="BA11" i="83"/>
  <c r="CQ10" i="83"/>
  <c r="CN10" i="83"/>
  <c r="CI10" i="83"/>
  <c r="BW10" i="83"/>
  <c r="BA10" i="83"/>
  <c r="CQ9" i="83"/>
  <c r="CN9" i="83"/>
  <c r="CI9" i="83"/>
  <c r="BW9" i="83"/>
  <c r="BA9" i="83"/>
  <c r="CQ8" i="83"/>
  <c r="CN8" i="83"/>
  <c r="CI8" i="83"/>
  <c r="BW8" i="83"/>
  <c r="BA8" i="83"/>
  <c r="CQ7" i="83"/>
  <c r="CN7" i="83"/>
  <c r="CI7" i="83"/>
  <c r="BW7" i="83"/>
  <c r="BA7" i="83"/>
  <c r="CQ6" i="83"/>
  <c r="CN6" i="83"/>
  <c r="CI6" i="83"/>
  <c r="BW6" i="83"/>
  <c r="BA6" i="83"/>
  <c r="AT11" i="83"/>
  <c r="AQ11" i="83"/>
  <c r="AL11" i="83"/>
  <c r="Z11" i="83"/>
  <c r="D11" i="83"/>
  <c r="AT10" i="83"/>
  <c r="AQ10" i="83"/>
  <c r="AL10" i="83"/>
  <c r="Z10" i="83"/>
  <c r="D10" i="83"/>
  <c r="AT9" i="83"/>
  <c r="AQ9" i="83"/>
  <c r="AL9" i="83"/>
  <c r="Z9" i="83"/>
  <c r="D9" i="83"/>
  <c r="AT8" i="83"/>
  <c r="AQ8" i="83"/>
  <c r="AL8" i="83"/>
  <c r="Z8" i="83"/>
  <c r="D8" i="83"/>
  <c r="AT7" i="83"/>
  <c r="AQ7" i="83"/>
  <c r="AL7" i="83"/>
  <c r="Z7" i="83"/>
  <c r="D7" i="83"/>
  <c r="AT6" i="83"/>
  <c r="AQ6" i="83"/>
  <c r="AL6" i="83"/>
  <c r="Z6" i="83"/>
  <c r="D6" i="83"/>
  <c r="AT12" i="71"/>
  <c r="AQ12" i="71"/>
  <c r="AL12" i="71"/>
  <c r="Z12" i="71"/>
  <c r="D12" i="71"/>
  <c r="AT11" i="71"/>
  <c r="AQ11" i="71"/>
  <c r="AL11" i="71"/>
  <c r="Z11" i="71"/>
  <c r="D11" i="71"/>
  <c r="AT10" i="71"/>
  <c r="AQ10" i="71"/>
  <c r="AL10" i="71"/>
  <c r="Z10" i="71"/>
  <c r="D10" i="71"/>
  <c r="AT9" i="71"/>
  <c r="AQ9" i="71"/>
  <c r="AL9" i="71"/>
  <c r="Z9" i="71"/>
  <c r="D9" i="71"/>
  <c r="AT8" i="71"/>
  <c r="AQ8" i="71"/>
  <c r="AL8" i="71"/>
  <c r="Z8" i="71"/>
  <c r="D8" i="71"/>
  <c r="AT7" i="71"/>
  <c r="AQ7" i="71"/>
  <c r="AL7" i="71"/>
  <c r="Z7" i="71"/>
  <c r="D7" i="71"/>
  <c r="H3" i="34"/>
  <c r="S40" i="34"/>
  <c r="G40" i="34"/>
  <c r="AO39" i="34"/>
  <c r="AO38" i="34"/>
  <c r="Z38" i="34"/>
  <c r="S38" i="34"/>
  <c r="S37" i="34"/>
  <c r="G37" i="34"/>
  <c r="AO36" i="34"/>
  <c r="AO35" i="34"/>
  <c r="Z35" i="34"/>
  <c r="S35" i="34"/>
  <c r="S34" i="34"/>
  <c r="G34" i="34"/>
  <c r="AO33" i="34"/>
  <c r="AO32" i="34"/>
  <c r="Z32" i="34"/>
  <c r="S32" i="34"/>
  <c r="S31" i="34"/>
  <c r="G31" i="34"/>
  <c r="AO30" i="34"/>
  <c r="AO29" i="34"/>
  <c r="Z29" i="34"/>
  <c r="S29" i="34"/>
  <c r="S28" i="34"/>
  <c r="G28" i="34"/>
  <c r="AO27" i="34"/>
  <c r="AO26" i="34"/>
  <c r="Z26" i="34"/>
  <c r="S26" i="34"/>
  <c r="S25" i="34"/>
  <c r="G25" i="34"/>
  <c r="AO24" i="34"/>
  <c r="AO23" i="34"/>
  <c r="Z23" i="34"/>
  <c r="S23" i="34"/>
  <c r="S22" i="34"/>
  <c r="G22" i="34"/>
  <c r="AO21" i="34"/>
  <c r="AO20" i="34"/>
  <c r="Z20" i="34"/>
  <c r="S20" i="34"/>
  <c r="S19" i="34"/>
  <c r="G19" i="34"/>
  <c r="AO18" i="34"/>
  <c r="AO17" i="34"/>
  <c r="Z17" i="34"/>
  <c r="S17" i="34"/>
  <c r="S16" i="34"/>
  <c r="G16" i="34"/>
  <c r="AO15" i="34"/>
  <c r="AO14" i="34"/>
  <c r="Z14" i="34"/>
  <c r="S14" i="34"/>
  <c r="S13" i="34"/>
  <c r="G13" i="34"/>
  <c r="AO12" i="34"/>
  <c r="AO11" i="34"/>
  <c r="Z11" i="34"/>
  <c r="S11" i="34"/>
  <c r="G10" i="34"/>
  <c r="S10" i="34"/>
  <c r="AO9" i="34"/>
  <c r="AO8" i="34"/>
  <c r="Z8" i="34"/>
  <c r="S8" i="34"/>
  <c r="AK48" i="93"/>
  <c r="AK46" i="93"/>
  <c r="AK44" i="93"/>
  <c r="AK42" i="93"/>
  <c r="AK40" i="93"/>
  <c r="AK38" i="93"/>
  <c r="AK36" i="93"/>
  <c r="AK30" i="93"/>
  <c r="AK28" i="93"/>
  <c r="AK26" i="93"/>
  <c r="AK24" i="93"/>
  <c r="AK22" i="93"/>
  <c r="AK20" i="93"/>
  <c r="AK18" i="93"/>
  <c r="AH18" i="72"/>
  <c r="AH20" i="72"/>
  <c r="AH22" i="72"/>
  <c r="AH24" i="72"/>
  <c r="AH26" i="72"/>
  <c r="AH28" i="72"/>
  <c r="AH30" i="72"/>
  <c r="AH32" i="72"/>
  <c r="AH34" i="72"/>
  <c r="AH36" i="72"/>
  <c r="AH38" i="72"/>
  <c r="AH40" i="72"/>
  <c r="AH42" i="72"/>
  <c r="AH16" i="72"/>
  <c r="AH14" i="72"/>
  <c r="N105" i="68"/>
  <c r="N104" i="68"/>
  <c r="N103" i="68"/>
  <c r="N102" i="68"/>
  <c r="N101" i="68"/>
  <c r="N100" i="68"/>
  <c r="N99" i="68"/>
  <c r="N98" i="68"/>
  <c r="N97" i="68"/>
  <c r="N96" i="68"/>
  <c r="N95" i="68"/>
  <c r="N94" i="68"/>
  <c r="N93" i="68"/>
  <c r="N92" i="68"/>
  <c r="N91" i="68"/>
  <c r="N90" i="68"/>
  <c r="N89" i="68"/>
  <c r="N88" i="68"/>
  <c r="N87" i="68"/>
  <c r="N86" i="68"/>
  <c r="N85" i="68"/>
  <c r="N84" i="68"/>
  <c r="N83" i="68"/>
  <c r="N82" i="68"/>
  <c r="N81" i="68"/>
  <c r="N80" i="68"/>
  <c r="N79" i="68"/>
  <c r="N78" i="68"/>
  <c r="N77" i="68"/>
  <c r="N76" i="68"/>
  <c r="N75" i="68"/>
  <c r="N74" i="68"/>
  <c r="N73" i="68"/>
  <c r="N72" i="68"/>
  <c r="N71" i="68"/>
  <c r="N70" i="68"/>
  <c r="N69" i="68"/>
  <c r="N30" i="68"/>
  <c r="N31" i="68"/>
  <c r="N32" i="68"/>
  <c r="N33" i="68"/>
  <c r="N34" i="68"/>
  <c r="N35" i="68"/>
  <c r="N36" i="68"/>
  <c r="N37" i="68"/>
  <c r="N38" i="68"/>
  <c r="N39" i="68"/>
  <c r="N40" i="68"/>
  <c r="N41" i="68"/>
  <c r="N42" i="68"/>
  <c r="N43" i="68"/>
  <c r="N44" i="68"/>
  <c r="N45" i="68"/>
  <c r="N46" i="68"/>
  <c r="N47" i="68"/>
  <c r="N48" i="68"/>
  <c r="N49" i="68"/>
  <c r="N50" i="68"/>
  <c r="N51" i="68"/>
  <c r="N52" i="68"/>
  <c r="N53" i="68"/>
  <c r="N54" i="68"/>
  <c r="N55" i="68"/>
  <c r="N56" i="68"/>
  <c r="N57" i="68"/>
  <c r="N58" i="68"/>
  <c r="N59" i="68"/>
  <c r="N60" i="68"/>
  <c r="N61" i="68"/>
  <c r="N62" i="68"/>
  <c r="N63" i="68"/>
  <c r="N64" i="68"/>
  <c r="N65" i="68"/>
  <c r="N29" i="68"/>
  <c r="G31" i="68"/>
  <c r="G32" i="68"/>
  <c r="G33" i="68"/>
  <c r="G34" i="68"/>
  <c r="G35" i="68"/>
  <c r="G36" i="68"/>
  <c r="G37" i="68"/>
  <c r="G38" i="68"/>
  <c r="G39" i="68"/>
  <c r="G40" i="68"/>
  <c r="G41" i="68"/>
  <c r="G42" i="68"/>
  <c r="G43" i="68"/>
  <c r="G44" i="68"/>
  <c r="G45" i="68"/>
  <c r="G46" i="68"/>
  <c r="G47" i="68"/>
  <c r="G48" i="68"/>
  <c r="G49" i="68"/>
  <c r="G50" i="68"/>
  <c r="G51" i="68"/>
  <c r="G52" i="68"/>
  <c r="G53" i="68"/>
  <c r="G54" i="68"/>
  <c r="G55" i="68"/>
  <c r="G56" i="68"/>
  <c r="G57" i="68"/>
  <c r="G58" i="68"/>
  <c r="G59" i="68"/>
  <c r="G60" i="68"/>
  <c r="G61" i="68"/>
  <c r="G62" i="68"/>
  <c r="G63" i="68"/>
  <c r="G64" i="68"/>
  <c r="G65" i="68"/>
  <c r="G30" i="68"/>
  <c r="O25" i="88"/>
  <c r="AD25" i="88" s="1"/>
  <c r="AJ25" i="88" s="1"/>
  <c r="O23" i="88"/>
  <c r="AI7" i="109"/>
  <c r="P7" i="109" s="1"/>
  <c r="BG4" i="83"/>
  <c r="J4" i="83"/>
  <c r="CG41" i="83"/>
  <c r="AJ41" i="83"/>
  <c r="AF13" i="52"/>
  <c r="AR12" i="83"/>
  <c r="AO12" i="83"/>
  <c r="H6" i="103"/>
  <c r="AC5" i="103"/>
  <c r="H5" i="103"/>
  <c r="AP4" i="103"/>
  <c r="AC4" i="103"/>
  <c r="H4" i="103"/>
  <c r="AM12" i="42"/>
  <c r="CE66" i="42"/>
  <c r="BL66" i="42"/>
  <c r="AM63" i="42"/>
  <c r="T63" i="42" s="1"/>
  <c r="AJ38" i="103"/>
  <c r="AJ51" i="72"/>
  <c r="AL57" i="93"/>
  <c r="AJ42" i="104"/>
  <c r="AE41" i="74"/>
  <c r="Y41" i="74"/>
  <c r="S41" i="74"/>
  <c r="M41" i="74"/>
  <c r="H5" i="109"/>
  <c r="AC4" i="109"/>
  <c r="H4" i="109"/>
  <c r="AP3" i="109"/>
  <c r="AC3" i="109"/>
  <c r="H3" i="109"/>
  <c r="AJ36" i="89"/>
  <c r="AJ35" i="89" s="1"/>
  <c r="A33" i="89"/>
  <c r="J5" i="71"/>
  <c r="Q40" i="104"/>
  <c r="H5" i="26"/>
  <c r="AC4" i="26"/>
  <c r="H4" i="26"/>
  <c r="AP3" i="26"/>
  <c r="AC3" i="26"/>
  <c r="H3" i="26"/>
  <c r="AE9" i="93"/>
  <c r="AR8" i="93"/>
  <c r="AE8" i="93"/>
  <c r="I10" i="93"/>
  <c r="I8" i="93"/>
  <c r="I9" i="93"/>
  <c r="A36" i="103"/>
  <c r="A55" i="74"/>
  <c r="W12" i="74" s="1"/>
  <c r="AE50" i="74"/>
  <c r="Y50" i="74"/>
  <c r="S50" i="74"/>
  <c r="M50" i="74"/>
  <c r="AK49" i="74"/>
  <c r="AQ49" i="74" s="1"/>
  <c r="U32" i="74" s="1"/>
  <c r="F49" i="74"/>
  <c r="A49" i="74"/>
  <c r="AK48" i="74"/>
  <c r="AQ48" i="74" s="1"/>
  <c r="U30" i="74" s="1"/>
  <c r="F48" i="74"/>
  <c r="A48" i="74"/>
  <c r="AK47" i="74"/>
  <c r="AQ47" i="74" s="1"/>
  <c r="U28" i="74" s="1"/>
  <c r="F47" i="74"/>
  <c r="A47" i="74"/>
  <c r="AK46" i="74"/>
  <c r="AQ46" i="74" s="1"/>
  <c r="U26" i="74" s="1"/>
  <c r="F46" i="74"/>
  <c r="A46" i="74"/>
  <c r="AK45" i="74"/>
  <c r="AQ45" i="74" s="1"/>
  <c r="U24" i="74" s="1"/>
  <c r="F45" i="74"/>
  <c r="A45" i="74"/>
  <c r="AK44" i="74"/>
  <c r="AQ44" i="74" s="1"/>
  <c r="U22" i="74" s="1"/>
  <c r="F44" i="74"/>
  <c r="A44" i="74"/>
  <c r="AK43" i="74"/>
  <c r="AQ43" i="74" s="1"/>
  <c r="U20" i="74" s="1"/>
  <c r="F43" i="74"/>
  <c r="A43" i="74"/>
  <c r="AK42" i="74"/>
  <c r="F42" i="74"/>
  <c r="A42" i="74"/>
  <c r="O18" i="74"/>
  <c r="H10" i="74"/>
  <c r="AC9" i="74"/>
  <c r="H9" i="74"/>
  <c r="AP8" i="74"/>
  <c r="AC8" i="74"/>
  <c r="H8" i="74"/>
  <c r="O7" i="7"/>
  <c r="H5" i="7"/>
  <c r="AC4" i="7"/>
  <c r="H4" i="7"/>
  <c r="AP3" i="7"/>
  <c r="AC3" i="7"/>
  <c r="H3" i="7"/>
  <c r="AH20" i="11"/>
  <c r="N8" i="11"/>
  <c r="H5" i="11"/>
  <c r="AC4" i="11"/>
  <c r="H4" i="11"/>
  <c r="AP3" i="11"/>
  <c r="AC3" i="11"/>
  <c r="H3" i="11"/>
  <c r="AF19" i="57"/>
  <c r="H6" i="57"/>
  <c r="AC5" i="57"/>
  <c r="H5" i="57"/>
  <c r="AP4" i="57"/>
  <c r="AC4" i="57"/>
  <c r="H4" i="57"/>
  <c r="AJ37" i="84"/>
  <c r="A34" i="84"/>
  <c r="AE28" i="84"/>
  <c r="Z28" i="84"/>
  <c r="AI26" i="84"/>
  <c r="AI24" i="84"/>
  <c r="AI22" i="84"/>
  <c r="AI20" i="84"/>
  <c r="AI18" i="84"/>
  <c r="AI16" i="84"/>
  <c r="AI14" i="84"/>
  <c r="AI12" i="84"/>
  <c r="AI10" i="84"/>
  <c r="AI8" i="84"/>
  <c r="H5" i="84"/>
  <c r="AC4" i="84"/>
  <c r="H4" i="84"/>
  <c r="AP3" i="84"/>
  <c r="AC3" i="84"/>
  <c r="H3" i="84"/>
  <c r="C19" i="98"/>
  <c r="G18" i="98"/>
  <c r="D10" i="98"/>
  <c r="H9" i="98"/>
  <c r="G7" i="98"/>
  <c r="G6" i="98"/>
  <c r="B5" i="98"/>
  <c r="B4" i="98"/>
  <c r="CO12" i="83"/>
  <c r="CL12" i="83"/>
  <c r="AJ37" i="88"/>
  <c r="A35" i="88"/>
  <c r="AI28" i="88"/>
  <c r="AD27" i="88"/>
  <c r="G25" i="88"/>
  <c r="O24" i="88"/>
  <c r="AD22" i="88"/>
  <c r="O20" i="88"/>
  <c r="G20" i="88"/>
  <c r="O19" i="88"/>
  <c r="O18" i="88"/>
  <c r="AR13" i="88"/>
  <c r="Z18" i="88"/>
  <c r="AD18" i="88" s="1"/>
  <c r="AO13" i="88"/>
  <c r="Z19" i="88" s="1"/>
  <c r="AD19" i="88" s="1"/>
  <c r="AJ36" i="71"/>
  <c r="AR14" i="71"/>
  <c r="AO14" i="71"/>
  <c r="H5" i="34"/>
  <c r="AC4" i="34"/>
  <c r="H4" i="34"/>
  <c r="AP3" i="34"/>
  <c r="AC3" i="34"/>
  <c r="A55" i="93"/>
  <c r="T50" i="93"/>
  <c r="T32" i="93"/>
  <c r="A49" i="72"/>
  <c r="Q44" i="72"/>
  <c r="AI29" i="26"/>
  <c r="T24" i="52"/>
  <c r="X16" i="52"/>
  <c r="Q16" i="52"/>
  <c r="AF15" i="52"/>
  <c r="AF14" i="52"/>
  <c r="AF12" i="52"/>
  <c r="AF11" i="52"/>
  <c r="AF10" i="52"/>
  <c r="AF9" i="52"/>
  <c r="AF16" i="52" s="1"/>
  <c r="AJ36" i="84"/>
  <c r="AI28" i="84"/>
  <c r="Z25" i="88"/>
  <c r="Z20" i="88"/>
  <c r="AD20" i="88"/>
  <c r="AJ20" i="88"/>
  <c r="Z23" i="88"/>
  <c r="AD23" i="88"/>
  <c r="AJ23" i="88"/>
  <c r="Z30" i="74" l="1"/>
  <c r="Z20" i="74"/>
  <c r="AK41" i="74"/>
  <c r="AQ41" i="74" s="1"/>
  <c r="AK50" i="74"/>
  <c r="Z32" i="74"/>
  <c r="AJ24" i="103"/>
  <c r="AJ32" i="103" s="1"/>
  <c r="AC32" i="103"/>
  <c r="AJ19" i="88"/>
  <c r="AJ18" i="88"/>
  <c r="AC30" i="88"/>
  <c r="Z28" i="74"/>
  <c r="AQ42" i="74"/>
  <c r="Z24" i="74"/>
  <c r="Z24" i="88"/>
  <c r="AD24" i="88" s="1"/>
  <c r="Z22" i="74"/>
  <c r="Z26" i="74"/>
  <c r="W23" i="103"/>
  <c r="AD23" i="103" s="1"/>
  <c r="AS19" i="27"/>
  <c r="AJ23" i="103" l="1"/>
  <c r="AC30" i="103"/>
  <c r="AC31" i="103"/>
  <c r="AJ24" i="88"/>
  <c r="AC31" i="88"/>
  <c r="AC29" i="88"/>
  <c r="U18" i="74"/>
  <c r="Z18" i="74" s="1"/>
  <c r="Z34" i="74" s="1"/>
  <c r="AQ50" i="74"/>
  <c r="AJ29" i="88"/>
  <c r="AJ30" i="88"/>
  <c r="AJ31" i="88"/>
  <c r="AJ30" i="103" l="1"/>
  <c r="AJ31" i="103"/>
</calcChain>
</file>

<file path=xl/comments1.xml><?xml version="1.0" encoding="utf-8"?>
<comments xmlns="http://schemas.openxmlformats.org/spreadsheetml/2006/main">
  <authors>
    <author>강지숙</author>
  </authors>
  <commentList>
    <comment ref="AQ10" authorId="0" shapeId="0">
      <text>
        <r>
          <rPr>
            <sz val="9"/>
            <color indexed="81"/>
            <rFont val="굴림"/>
            <family val="3"/>
            <charset val="129"/>
          </rPr>
          <t>입금자 별도 요청시 기재 요망</t>
        </r>
      </text>
    </comment>
  </commentList>
</comments>
</file>

<file path=xl/comments10.xml><?xml version="1.0" encoding="utf-8"?>
<comments xmlns="http://schemas.openxmlformats.org/spreadsheetml/2006/main">
  <authors>
    <author>박현아</author>
    <author>user</author>
  </authors>
  <commentList>
    <comment ref="I12" authorId="0" shapeId="0">
      <text>
        <r>
          <rPr>
            <sz val="9"/>
            <color indexed="81"/>
            <rFont val="돋움"/>
            <family val="3"/>
            <charset val="129"/>
          </rPr>
          <t>입력예 : 2011-1-3</t>
        </r>
      </text>
    </comment>
    <comment ref="Z12" authorId="0" shapeId="0">
      <text>
        <r>
          <rPr>
            <sz val="9"/>
            <color indexed="81"/>
            <rFont val="돋움"/>
            <family val="3"/>
            <charset val="129"/>
          </rPr>
          <t>입력예 : 2011-1-3</t>
        </r>
      </text>
    </comment>
    <comment ref="AO12" authorId="1" shapeId="0">
      <text>
        <r>
          <rPr>
            <sz val="9"/>
            <color indexed="81"/>
            <rFont val="돋움"/>
            <family val="3"/>
            <charset val="129"/>
          </rPr>
          <t>자동계산되므로</t>
        </r>
        <r>
          <rPr>
            <sz val="9"/>
            <color indexed="81"/>
            <rFont val="Tahoma"/>
            <family val="2"/>
          </rPr>
          <t xml:space="preserve"> </t>
        </r>
        <r>
          <rPr>
            <sz val="9"/>
            <color indexed="81"/>
            <rFont val="돋움"/>
            <family val="3"/>
            <charset val="129"/>
          </rPr>
          <t>미기재</t>
        </r>
      </text>
    </comment>
    <comment ref="BF12" authorId="0" shapeId="0">
      <text>
        <r>
          <rPr>
            <sz val="9"/>
            <color indexed="81"/>
            <rFont val="돋움"/>
            <family val="3"/>
            <charset val="129"/>
          </rPr>
          <t>입력예 : 2011-1-3</t>
        </r>
      </text>
    </comment>
    <comment ref="BW12" authorId="0" shapeId="0">
      <text>
        <r>
          <rPr>
            <sz val="9"/>
            <color indexed="81"/>
            <rFont val="돋움"/>
            <family val="3"/>
            <charset val="129"/>
          </rPr>
          <t>입력예 : 2011-1-3</t>
        </r>
      </text>
    </comment>
    <comment ref="CL12" authorId="1" shapeId="0">
      <text>
        <r>
          <rPr>
            <sz val="9"/>
            <color indexed="81"/>
            <rFont val="돋움"/>
            <family val="3"/>
            <charset val="129"/>
          </rPr>
          <t>자동계산되므로</t>
        </r>
        <r>
          <rPr>
            <sz val="9"/>
            <color indexed="81"/>
            <rFont val="Tahoma"/>
            <family val="2"/>
          </rPr>
          <t xml:space="preserve"> </t>
        </r>
        <r>
          <rPr>
            <sz val="9"/>
            <color indexed="81"/>
            <rFont val="돋움"/>
            <family val="3"/>
            <charset val="129"/>
          </rPr>
          <t>미기재</t>
        </r>
      </text>
    </comment>
  </commentList>
</comments>
</file>

<file path=xl/comments11.xml><?xml version="1.0" encoding="utf-8"?>
<comments xmlns="http://schemas.openxmlformats.org/spreadsheetml/2006/main">
  <authors>
    <author>user</author>
    <author>myhome</author>
  </authors>
  <commentList>
    <comment ref="AN16" authorId="0" shapeId="0">
      <text>
        <r>
          <rPr>
            <sz val="9"/>
            <color indexed="81"/>
            <rFont val="돋움"/>
            <family val="3"/>
            <charset val="129"/>
          </rPr>
          <t>입력</t>
        </r>
        <r>
          <rPr>
            <sz val="9"/>
            <color indexed="81"/>
            <rFont val="Tahoma"/>
            <family val="2"/>
          </rPr>
          <t xml:space="preserve"> </t>
        </r>
        <r>
          <rPr>
            <sz val="9"/>
            <color indexed="81"/>
            <rFont val="돋움"/>
            <family val="3"/>
            <charset val="129"/>
          </rPr>
          <t>예</t>
        </r>
        <r>
          <rPr>
            <sz val="9"/>
            <color indexed="81"/>
            <rFont val="Tahoma"/>
            <family val="2"/>
          </rPr>
          <t>)2013-5-30</t>
        </r>
      </text>
    </comment>
    <comment ref="AD17" authorId="1" shapeId="0">
      <text>
        <r>
          <rPr>
            <sz val="9"/>
            <color indexed="81"/>
            <rFont val="돋움"/>
            <family val="3"/>
            <charset val="129"/>
          </rPr>
          <t>수량</t>
        </r>
      </text>
    </comment>
    <comment ref="AG17" authorId="1" shapeId="0">
      <text>
        <r>
          <rPr>
            <sz val="9"/>
            <color indexed="81"/>
            <rFont val="돋움"/>
            <family val="3"/>
            <charset val="129"/>
          </rPr>
          <t>단위</t>
        </r>
      </text>
    </comment>
  </commentList>
</comments>
</file>

<file path=xl/comments12.xml><?xml version="1.0" encoding="utf-8"?>
<comments xmlns="http://schemas.openxmlformats.org/spreadsheetml/2006/main">
  <authors>
    <author>user</author>
  </authors>
  <commentList>
    <comment ref="AM21" authorId="0" shapeId="0">
      <text>
        <r>
          <rPr>
            <sz val="9"/>
            <color indexed="81"/>
            <rFont val="돋움"/>
            <family val="3"/>
            <charset val="129"/>
          </rPr>
          <t>입력</t>
        </r>
        <r>
          <rPr>
            <sz val="9"/>
            <color indexed="81"/>
            <rFont val="Tahoma"/>
            <family val="2"/>
          </rPr>
          <t xml:space="preserve"> </t>
        </r>
        <r>
          <rPr>
            <sz val="9"/>
            <color indexed="81"/>
            <rFont val="돋움"/>
            <family val="3"/>
            <charset val="129"/>
          </rPr>
          <t>예</t>
        </r>
        <r>
          <rPr>
            <sz val="9"/>
            <color indexed="81"/>
            <rFont val="Tahoma"/>
            <family val="2"/>
          </rPr>
          <t>)2013-5-30</t>
        </r>
      </text>
    </comment>
  </commentList>
</comments>
</file>

<file path=xl/comments13.xml><?xml version="1.0" encoding="utf-8"?>
<comments xmlns="http://schemas.openxmlformats.org/spreadsheetml/2006/main">
  <authors>
    <author>박현아</author>
  </authors>
  <commentList>
    <comment ref="G6" authorId="0" shapeId="0">
      <text>
        <r>
          <rPr>
            <sz val="9"/>
            <color indexed="81"/>
            <rFont val="돋움"/>
            <family val="3"/>
            <charset val="129"/>
          </rPr>
          <t>개월</t>
        </r>
        <r>
          <rPr>
            <sz val="9"/>
            <color indexed="81"/>
            <rFont val="Tahoma"/>
            <family val="2"/>
          </rPr>
          <t xml:space="preserve"> </t>
        </r>
        <r>
          <rPr>
            <sz val="9"/>
            <color indexed="81"/>
            <rFont val="돋움"/>
            <family val="3"/>
            <charset val="129"/>
          </rPr>
          <t>수</t>
        </r>
        <r>
          <rPr>
            <sz val="9"/>
            <color indexed="81"/>
            <rFont val="Tahoma"/>
            <family val="2"/>
          </rPr>
          <t xml:space="preserve"> </t>
        </r>
        <r>
          <rPr>
            <sz val="9"/>
            <color indexed="81"/>
            <rFont val="돋움"/>
            <family val="3"/>
            <charset val="129"/>
          </rPr>
          <t>자동</t>
        </r>
      </text>
    </comment>
    <comment ref="I19" authorId="0" shapeId="0">
      <text>
        <r>
          <rPr>
            <sz val="9"/>
            <color indexed="81"/>
            <rFont val="Tahoma"/>
            <family val="2"/>
          </rPr>
          <t xml:space="preserve">OSOS </t>
        </r>
        <r>
          <rPr>
            <sz val="9"/>
            <color indexed="81"/>
            <rFont val="돋움"/>
            <family val="3"/>
            <charset val="129"/>
          </rPr>
          <t>자산등재</t>
        </r>
        <r>
          <rPr>
            <sz val="9"/>
            <color indexed="81"/>
            <rFont val="Tahoma"/>
            <family val="2"/>
          </rPr>
          <t xml:space="preserve"> </t>
        </r>
        <r>
          <rPr>
            <sz val="9"/>
            <color indexed="81"/>
            <rFont val="돋움"/>
            <family val="3"/>
            <charset val="129"/>
          </rPr>
          <t>후</t>
        </r>
        <r>
          <rPr>
            <sz val="9"/>
            <color indexed="81"/>
            <rFont val="Tahoma"/>
            <family val="2"/>
          </rPr>
          <t xml:space="preserve"> 
</t>
        </r>
        <r>
          <rPr>
            <sz val="9"/>
            <color indexed="81"/>
            <rFont val="돋움"/>
            <family val="3"/>
            <charset val="129"/>
          </rPr>
          <t>번호입력</t>
        </r>
        <r>
          <rPr>
            <sz val="9"/>
            <color indexed="81"/>
            <rFont val="Tahoma"/>
            <family val="2"/>
          </rPr>
          <t>(</t>
        </r>
        <r>
          <rPr>
            <sz val="9"/>
            <color indexed="81"/>
            <rFont val="돋움"/>
            <family val="3"/>
            <charset val="129"/>
          </rPr>
          <t>예</t>
        </r>
        <r>
          <rPr>
            <sz val="9"/>
            <color indexed="81"/>
            <rFont val="Tahoma"/>
            <family val="2"/>
          </rPr>
          <t>:R000000000)</t>
        </r>
      </text>
    </comment>
    <comment ref="C20" authorId="0" shapeId="0">
      <text>
        <r>
          <rPr>
            <sz val="9"/>
            <color indexed="81"/>
            <rFont val="돋움"/>
            <family val="3"/>
            <charset val="129"/>
          </rPr>
          <t>붙임자료</t>
        </r>
        <r>
          <rPr>
            <sz val="9"/>
            <color indexed="81"/>
            <rFont val="Tahoma"/>
            <family val="2"/>
          </rPr>
          <t xml:space="preserve"> </t>
        </r>
        <r>
          <rPr>
            <sz val="9"/>
            <color indexed="81"/>
            <rFont val="돋움"/>
            <family val="3"/>
            <charset val="129"/>
          </rPr>
          <t>참조</t>
        </r>
        <r>
          <rPr>
            <sz val="9"/>
            <color indexed="81"/>
            <rFont val="Tahoma"/>
            <family val="2"/>
          </rPr>
          <t>(</t>
        </r>
        <r>
          <rPr>
            <sz val="9"/>
            <color indexed="81"/>
            <rFont val="돋움"/>
            <family val="3"/>
            <charset val="129"/>
          </rPr>
          <t>단독활용만</t>
        </r>
        <r>
          <rPr>
            <sz val="9"/>
            <color indexed="81"/>
            <rFont val="Tahoma"/>
            <family val="2"/>
          </rPr>
          <t xml:space="preserve"> </t>
        </r>
        <r>
          <rPr>
            <sz val="9"/>
            <color indexed="81"/>
            <rFont val="돋움"/>
            <family val="3"/>
            <charset val="129"/>
          </rPr>
          <t>가능일</t>
        </r>
        <r>
          <rPr>
            <sz val="9"/>
            <color indexed="81"/>
            <rFont val="Tahoma"/>
            <family val="2"/>
          </rPr>
          <t xml:space="preserve"> </t>
        </r>
        <r>
          <rPr>
            <sz val="9"/>
            <color indexed="81"/>
            <rFont val="돋움"/>
            <family val="3"/>
            <charset val="129"/>
          </rPr>
          <t>경우</t>
        </r>
        <r>
          <rPr>
            <sz val="9"/>
            <color indexed="81"/>
            <rFont val="Tahoma"/>
            <family val="2"/>
          </rPr>
          <t xml:space="preserve"> </t>
        </r>
        <r>
          <rPr>
            <sz val="9"/>
            <color indexed="81"/>
            <rFont val="돋움"/>
            <family val="3"/>
            <charset val="129"/>
          </rPr>
          <t>사유는</t>
        </r>
        <r>
          <rPr>
            <sz val="9"/>
            <color indexed="81"/>
            <rFont val="Tahoma"/>
            <family val="2"/>
          </rPr>
          <t xml:space="preserve"> </t>
        </r>
        <r>
          <rPr>
            <sz val="9"/>
            <color indexed="81"/>
            <rFont val="돋움"/>
            <family val="3"/>
            <charset val="129"/>
          </rPr>
          <t>필수입력사항</t>
        </r>
        <r>
          <rPr>
            <sz val="9"/>
            <color indexed="81"/>
            <rFont val="Tahoma"/>
            <family val="2"/>
          </rPr>
          <t>)</t>
        </r>
      </text>
    </comment>
    <comment ref="C21" authorId="0" shapeId="0">
      <text>
        <r>
          <rPr>
            <sz val="9"/>
            <color indexed="81"/>
            <rFont val="돋움"/>
            <family val="3"/>
            <charset val="129"/>
          </rPr>
          <t>붙임자료</t>
        </r>
        <r>
          <rPr>
            <sz val="9"/>
            <color indexed="81"/>
            <rFont val="Tahoma"/>
            <family val="2"/>
          </rPr>
          <t xml:space="preserve"> </t>
        </r>
        <r>
          <rPr>
            <sz val="9"/>
            <color indexed="81"/>
            <rFont val="돋움"/>
            <family val="3"/>
            <charset val="129"/>
          </rPr>
          <t>참조</t>
        </r>
      </text>
    </comment>
    <comment ref="C22" authorId="0" shapeId="0">
      <text>
        <r>
          <rPr>
            <sz val="9"/>
            <color indexed="81"/>
            <rFont val="돋움"/>
            <family val="3"/>
            <charset val="129"/>
          </rPr>
          <t>붙임자료</t>
        </r>
        <r>
          <rPr>
            <sz val="9"/>
            <color indexed="81"/>
            <rFont val="Tahoma"/>
            <family val="2"/>
          </rPr>
          <t xml:space="preserve"> </t>
        </r>
        <r>
          <rPr>
            <sz val="9"/>
            <color indexed="81"/>
            <rFont val="돋움"/>
            <family val="3"/>
            <charset val="129"/>
          </rPr>
          <t>참조</t>
        </r>
      </text>
    </comment>
    <comment ref="C24" authorId="0" shapeId="0">
      <text>
        <r>
          <rPr>
            <sz val="9"/>
            <color indexed="81"/>
            <rFont val="돋움"/>
            <family val="3"/>
            <charset val="129"/>
          </rPr>
          <t>외자일</t>
        </r>
        <r>
          <rPr>
            <sz val="9"/>
            <color indexed="81"/>
            <rFont val="Tahoma"/>
            <family val="2"/>
          </rPr>
          <t xml:space="preserve"> </t>
        </r>
        <r>
          <rPr>
            <sz val="9"/>
            <color indexed="81"/>
            <rFont val="돋움"/>
            <family val="3"/>
            <charset val="129"/>
          </rPr>
          <t>경우</t>
        </r>
        <r>
          <rPr>
            <sz val="9"/>
            <color indexed="81"/>
            <rFont val="Tahoma"/>
            <family val="2"/>
          </rPr>
          <t xml:space="preserve"> </t>
        </r>
        <r>
          <rPr>
            <sz val="9"/>
            <color indexed="81"/>
            <rFont val="돋움"/>
            <family val="3"/>
            <charset val="129"/>
          </rPr>
          <t>국내</t>
        </r>
        <r>
          <rPr>
            <sz val="9"/>
            <color indexed="81"/>
            <rFont val="Tahoma"/>
            <family val="2"/>
          </rPr>
          <t xml:space="preserve"> </t>
        </r>
        <r>
          <rPr>
            <sz val="9"/>
            <color indexed="81"/>
            <rFont val="돋움"/>
            <family val="3"/>
            <charset val="129"/>
          </rPr>
          <t>대리점이
아닌</t>
        </r>
        <r>
          <rPr>
            <sz val="9"/>
            <color indexed="81"/>
            <rFont val="Tahoma"/>
            <family val="2"/>
          </rPr>
          <t xml:space="preserve"> </t>
        </r>
        <r>
          <rPr>
            <sz val="9"/>
            <color indexed="81"/>
            <rFont val="돋움"/>
            <family val="3"/>
            <charset val="129"/>
          </rPr>
          <t>물품이</t>
        </r>
        <r>
          <rPr>
            <sz val="9"/>
            <color indexed="81"/>
            <rFont val="Tahoma"/>
            <family val="2"/>
          </rPr>
          <t xml:space="preserve"> </t>
        </r>
        <r>
          <rPr>
            <sz val="9"/>
            <color indexed="81"/>
            <rFont val="돋움"/>
            <family val="3"/>
            <charset val="129"/>
          </rPr>
          <t>제작되는</t>
        </r>
        <r>
          <rPr>
            <sz val="9"/>
            <color indexed="81"/>
            <rFont val="Tahoma"/>
            <family val="2"/>
          </rPr>
          <t xml:space="preserve"> </t>
        </r>
        <r>
          <rPr>
            <sz val="9"/>
            <color indexed="81"/>
            <rFont val="돋움"/>
            <family val="3"/>
            <charset val="129"/>
          </rPr>
          <t>외국본사</t>
        </r>
      </text>
    </comment>
    <comment ref="D25" authorId="0" shapeId="0">
      <text>
        <r>
          <rPr>
            <sz val="9"/>
            <color indexed="81"/>
            <rFont val="돋움"/>
            <family val="3"/>
            <charset val="129"/>
          </rPr>
          <t>[국가과학기술표준분류표]
연구비 담당자에게 별도 파일 요청</t>
        </r>
      </text>
    </comment>
  </commentList>
</comments>
</file>

<file path=xl/comments14.xml><?xml version="1.0" encoding="utf-8"?>
<comments xmlns="http://schemas.openxmlformats.org/spreadsheetml/2006/main">
  <authors>
    <author>user</author>
    <author>박현아</author>
  </authors>
  <commentList>
    <comment ref="AH7" authorId="0" shapeId="0">
      <text>
        <r>
          <rPr>
            <sz val="9"/>
            <color indexed="81"/>
            <rFont val="맑은 고딕"/>
            <family val="3"/>
            <charset val="129"/>
          </rPr>
          <t>연구책임자 서명 또는 도장 필수</t>
        </r>
      </text>
    </comment>
    <comment ref="H8" authorId="1" shapeId="0">
      <text>
        <r>
          <rPr>
            <sz val="8"/>
            <color indexed="81"/>
            <rFont val="돋움"/>
            <family val="3"/>
            <charset val="129"/>
          </rPr>
          <t>날짜만</t>
        </r>
        <r>
          <rPr>
            <sz val="8"/>
            <color indexed="81"/>
            <rFont val="Tahoma"/>
            <family val="2"/>
          </rPr>
          <t xml:space="preserve"> </t>
        </r>
        <r>
          <rPr>
            <sz val="8"/>
            <color indexed="81"/>
            <rFont val="돋움"/>
            <family val="3"/>
            <charset val="129"/>
          </rPr>
          <t>입력</t>
        </r>
        <r>
          <rPr>
            <sz val="8"/>
            <color indexed="81"/>
            <rFont val="Tahoma"/>
            <family val="2"/>
          </rPr>
          <t>(</t>
        </r>
        <r>
          <rPr>
            <sz val="8"/>
            <color indexed="81"/>
            <rFont val="돋움"/>
            <family val="3"/>
            <charset val="129"/>
          </rPr>
          <t>예</t>
        </r>
        <r>
          <rPr>
            <sz val="8"/>
            <color indexed="81"/>
            <rFont val="Tahoma"/>
            <family val="2"/>
          </rPr>
          <t>.2011-01-03)</t>
        </r>
      </text>
    </comment>
    <comment ref="AD8" authorId="1" shapeId="0">
      <text>
        <r>
          <rPr>
            <sz val="8"/>
            <color indexed="81"/>
            <rFont val="돋움"/>
            <family val="3"/>
            <charset val="129"/>
          </rPr>
          <t>자동계산</t>
        </r>
        <r>
          <rPr>
            <sz val="8"/>
            <color indexed="81"/>
            <rFont val="Tahoma"/>
            <family val="2"/>
          </rPr>
          <t>(</t>
        </r>
        <r>
          <rPr>
            <sz val="8"/>
            <color indexed="81"/>
            <rFont val="돋움"/>
            <family val="3"/>
            <charset val="129"/>
          </rPr>
          <t>미입력</t>
        </r>
        <r>
          <rPr>
            <sz val="8"/>
            <color indexed="81"/>
            <rFont val="Tahoma"/>
            <family val="2"/>
          </rPr>
          <t>)</t>
        </r>
      </text>
    </comment>
    <comment ref="H10" authorId="0" shapeId="0">
      <text>
        <r>
          <rPr>
            <sz val="9"/>
            <color indexed="81"/>
            <rFont val="돋움"/>
            <family val="3"/>
            <charset val="129"/>
          </rPr>
          <t>서울대</t>
        </r>
        <r>
          <rPr>
            <sz val="9"/>
            <color indexed="81"/>
            <rFont val="Tahoma"/>
            <family val="2"/>
          </rPr>
          <t xml:space="preserve"> </t>
        </r>
        <r>
          <rPr>
            <sz val="9"/>
            <color indexed="81"/>
            <rFont val="돋움"/>
            <family val="3"/>
            <charset val="129"/>
          </rPr>
          <t>소속</t>
        </r>
        <r>
          <rPr>
            <sz val="9"/>
            <color indexed="81"/>
            <rFont val="Tahoma"/>
            <family val="2"/>
          </rPr>
          <t xml:space="preserve"> </t>
        </r>
        <r>
          <rPr>
            <sz val="9"/>
            <color indexed="81"/>
            <rFont val="돋움"/>
            <family val="3"/>
            <charset val="129"/>
          </rPr>
          <t>비참여연구원은</t>
        </r>
        <r>
          <rPr>
            <sz val="9"/>
            <color indexed="81"/>
            <rFont val="Tahoma"/>
            <family val="2"/>
          </rPr>
          <t xml:space="preserve"> </t>
        </r>
        <r>
          <rPr>
            <sz val="9"/>
            <color indexed="81"/>
            <rFont val="돋움"/>
            <family val="3"/>
            <charset val="129"/>
          </rPr>
          <t>외부참석자가</t>
        </r>
        <r>
          <rPr>
            <sz val="9"/>
            <color indexed="81"/>
            <rFont val="Tahoma"/>
            <family val="2"/>
          </rPr>
          <t xml:space="preserve"> </t>
        </r>
        <r>
          <rPr>
            <sz val="9"/>
            <color indexed="81"/>
            <rFont val="돋움"/>
            <family val="3"/>
            <charset val="129"/>
          </rPr>
          <t>아니므로</t>
        </r>
        <r>
          <rPr>
            <sz val="9"/>
            <color indexed="81"/>
            <rFont val="Tahoma"/>
            <family val="2"/>
          </rPr>
          <t xml:space="preserve"> </t>
        </r>
        <r>
          <rPr>
            <sz val="9"/>
            <color indexed="81"/>
            <rFont val="돋움"/>
            <family val="3"/>
            <charset val="129"/>
          </rPr>
          <t>정부과제의</t>
        </r>
        <r>
          <rPr>
            <sz val="9"/>
            <color indexed="81"/>
            <rFont val="Tahoma"/>
            <family val="2"/>
          </rPr>
          <t xml:space="preserve"> </t>
        </r>
        <r>
          <rPr>
            <sz val="9"/>
            <color indexed="81"/>
            <rFont val="돋움"/>
            <family val="3"/>
            <charset val="129"/>
          </rPr>
          <t>경우</t>
        </r>
        <r>
          <rPr>
            <sz val="9"/>
            <color indexed="81"/>
            <rFont val="Tahoma"/>
            <family val="2"/>
          </rPr>
          <t xml:space="preserve"> </t>
        </r>
        <r>
          <rPr>
            <sz val="9"/>
            <color indexed="81"/>
            <rFont val="돋움"/>
            <family val="3"/>
            <charset val="129"/>
          </rPr>
          <t>내부참석자끼리</t>
        </r>
        <r>
          <rPr>
            <sz val="9"/>
            <color indexed="81"/>
            <rFont val="Tahoma"/>
            <family val="2"/>
          </rPr>
          <t xml:space="preserve"> </t>
        </r>
        <r>
          <rPr>
            <sz val="9"/>
            <color indexed="81"/>
            <rFont val="돋움"/>
            <family val="3"/>
            <charset val="129"/>
          </rPr>
          <t>회의</t>
        </r>
        <r>
          <rPr>
            <sz val="9"/>
            <color indexed="81"/>
            <rFont val="Tahoma"/>
            <family val="2"/>
          </rPr>
          <t xml:space="preserve"> </t>
        </r>
        <r>
          <rPr>
            <sz val="9"/>
            <color indexed="81"/>
            <rFont val="돋움"/>
            <family val="3"/>
            <charset val="129"/>
          </rPr>
          <t>시</t>
        </r>
        <r>
          <rPr>
            <sz val="9"/>
            <color indexed="81"/>
            <rFont val="Tahoma"/>
            <family val="2"/>
          </rPr>
          <t xml:space="preserve"> </t>
        </r>
        <r>
          <rPr>
            <sz val="9"/>
            <color indexed="81"/>
            <rFont val="돋움"/>
            <family val="3"/>
            <charset val="129"/>
          </rPr>
          <t>불인정</t>
        </r>
      </text>
    </comment>
  </commentList>
</comments>
</file>

<file path=xl/comments15.xml><?xml version="1.0" encoding="utf-8"?>
<comments xmlns="http://schemas.openxmlformats.org/spreadsheetml/2006/main">
  <authors>
    <author>박현아</author>
    <author>user</author>
  </authors>
  <commentList>
    <comment ref="H8" authorId="0" shapeId="0">
      <text>
        <r>
          <rPr>
            <sz val="9"/>
            <color indexed="81"/>
            <rFont val="돋움"/>
            <family val="3"/>
            <charset val="129"/>
          </rPr>
          <t>날짜만</t>
        </r>
        <r>
          <rPr>
            <sz val="9"/>
            <color indexed="81"/>
            <rFont val="Tahoma"/>
            <family val="2"/>
          </rPr>
          <t xml:space="preserve"> </t>
        </r>
        <r>
          <rPr>
            <sz val="9"/>
            <color indexed="81"/>
            <rFont val="돋움"/>
            <family val="3"/>
            <charset val="129"/>
          </rPr>
          <t>입력</t>
        </r>
        <r>
          <rPr>
            <sz val="9"/>
            <color indexed="81"/>
            <rFont val="Tahoma"/>
            <family val="2"/>
          </rPr>
          <t>(</t>
        </r>
        <r>
          <rPr>
            <sz val="9"/>
            <color indexed="81"/>
            <rFont val="돋움"/>
            <family val="3"/>
            <charset val="129"/>
          </rPr>
          <t>예</t>
        </r>
        <r>
          <rPr>
            <sz val="9"/>
            <color indexed="81"/>
            <rFont val="Tahoma"/>
            <family val="2"/>
          </rPr>
          <t>.2011-01-03)</t>
        </r>
      </text>
    </comment>
    <comment ref="AA8" authorId="0" shapeId="0">
      <text>
        <r>
          <rPr>
            <sz val="9"/>
            <color indexed="81"/>
            <rFont val="돋움"/>
            <family val="3"/>
            <charset val="129"/>
          </rPr>
          <t>회의 장소(식사 장소가 아닌 회의실 입력)</t>
        </r>
      </text>
    </comment>
    <comment ref="H10" authorId="1" shapeId="0">
      <text>
        <r>
          <rPr>
            <sz val="9"/>
            <color indexed="81"/>
            <rFont val="돋움"/>
            <family val="3"/>
            <charset val="129"/>
          </rPr>
          <t>서울대</t>
        </r>
        <r>
          <rPr>
            <sz val="9"/>
            <color indexed="81"/>
            <rFont val="Tahoma"/>
            <family val="2"/>
          </rPr>
          <t xml:space="preserve"> </t>
        </r>
        <r>
          <rPr>
            <sz val="9"/>
            <color indexed="81"/>
            <rFont val="돋움"/>
            <family val="3"/>
            <charset val="129"/>
          </rPr>
          <t>소속</t>
        </r>
        <r>
          <rPr>
            <sz val="9"/>
            <color indexed="81"/>
            <rFont val="Tahoma"/>
            <family val="2"/>
          </rPr>
          <t xml:space="preserve"> </t>
        </r>
        <r>
          <rPr>
            <sz val="9"/>
            <color indexed="81"/>
            <rFont val="돋움"/>
            <family val="3"/>
            <charset val="129"/>
          </rPr>
          <t>비참여연구원은</t>
        </r>
        <r>
          <rPr>
            <sz val="9"/>
            <color indexed="81"/>
            <rFont val="Tahoma"/>
            <family val="2"/>
          </rPr>
          <t xml:space="preserve"> </t>
        </r>
        <r>
          <rPr>
            <sz val="9"/>
            <color indexed="81"/>
            <rFont val="돋움"/>
            <family val="3"/>
            <charset val="129"/>
          </rPr>
          <t>외부참석자가</t>
        </r>
        <r>
          <rPr>
            <sz val="9"/>
            <color indexed="81"/>
            <rFont val="Tahoma"/>
            <family val="2"/>
          </rPr>
          <t xml:space="preserve"> </t>
        </r>
        <r>
          <rPr>
            <sz val="9"/>
            <color indexed="81"/>
            <rFont val="돋움"/>
            <family val="3"/>
            <charset val="129"/>
          </rPr>
          <t>아니므로</t>
        </r>
        <r>
          <rPr>
            <sz val="9"/>
            <color indexed="81"/>
            <rFont val="Tahoma"/>
            <family val="2"/>
          </rPr>
          <t xml:space="preserve"> </t>
        </r>
        <r>
          <rPr>
            <sz val="9"/>
            <color indexed="81"/>
            <rFont val="돋움"/>
            <family val="3"/>
            <charset val="129"/>
          </rPr>
          <t>정부과제의</t>
        </r>
        <r>
          <rPr>
            <sz val="9"/>
            <color indexed="81"/>
            <rFont val="Tahoma"/>
            <family val="2"/>
          </rPr>
          <t xml:space="preserve"> </t>
        </r>
        <r>
          <rPr>
            <sz val="9"/>
            <color indexed="81"/>
            <rFont val="돋움"/>
            <family val="3"/>
            <charset val="129"/>
          </rPr>
          <t>경우</t>
        </r>
        <r>
          <rPr>
            <sz val="9"/>
            <color indexed="81"/>
            <rFont val="Tahoma"/>
            <family val="2"/>
          </rPr>
          <t xml:space="preserve"> </t>
        </r>
        <r>
          <rPr>
            <sz val="9"/>
            <color indexed="81"/>
            <rFont val="돋움"/>
            <family val="3"/>
            <charset val="129"/>
          </rPr>
          <t>내부참석자끼리</t>
        </r>
        <r>
          <rPr>
            <sz val="9"/>
            <color indexed="81"/>
            <rFont val="Tahoma"/>
            <family val="2"/>
          </rPr>
          <t xml:space="preserve"> </t>
        </r>
        <r>
          <rPr>
            <sz val="9"/>
            <color indexed="81"/>
            <rFont val="돋움"/>
            <family val="3"/>
            <charset val="129"/>
          </rPr>
          <t>회의</t>
        </r>
        <r>
          <rPr>
            <sz val="9"/>
            <color indexed="81"/>
            <rFont val="Tahoma"/>
            <family val="2"/>
          </rPr>
          <t xml:space="preserve"> </t>
        </r>
        <r>
          <rPr>
            <sz val="9"/>
            <color indexed="81"/>
            <rFont val="돋움"/>
            <family val="3"/>
            <charset val="129"/>
          </rPr>
          <t>시</t>
        </r>
        <r>
          <rPr>
            <sz val="9"/>
            <color indexed="81"/>
            <rFont val="Tahoma"/>
            <family val="2"/>
          </rPr>
          <t xml:space="preserve"> </t>
        </r>
        <r>
          <rPr>
            <sz val="9"/>
            <color indexed="81"/>
            <rFont val="돋움"/>
            <family val="3"/>
            <charset val="129"/>
          </rPr>
          <t>불인정</t>
        </r>
      </text>
    </comment>
    <comment ref="H13" authorId="0" shapeId="0">
      <text>
        <r>
          <rPr>
            <sz val="9"/>
            <color indexed="81"/>
            <rFont val="돋움"/>
            <family val="3"/>
            <charset val="129"/>
          </rPr>
          <t>원거리</t>
        </r>
        <r>
          <rPr>
            <sz val="9"/>
            <color indexed="81"/>
            <rFont val="Tahoma"/>
            <family val="2"/>
          </rPr>
          <t xml:space="preserve"> </t>
        </r>
        <r>
          <rPr>
            <sz val="9"/>
            <color indexed="81"/>
            <rFont val="돋움"/>
            <family val="3"/>
            <charset val="129"/>
          </rPr>
          <t>회의</t>
        </r>
        <r>
          <rPr>
            <sz val="9"/>
            <color indexed="81"/>
            <rFont val="Tahoma"/>
            <family val="2"/>
          </rPr>
          <t xml:space="preserve">, </t>
        </r>
        <r>
          <rPr>
            <sz val="9"/>
            <color indexed="81"/>
            <rFont val="돋움"/>
            <family val="3"/>
            <charset val="129"/>
          </rPr>
          <t>주말</t>
        </r>
        <r>
          <rPr>
            <sz val="9"/>
            <color indexed="81"/>
            <rFont val="Tahoma"/>
            <family val="2"/>
          </rPr>
          <t xml:space="preserve"> </t>
        </r>
        <r>
          <rPr>
            <sz val="9"/>
            <color indexed="81"/>
            <rFont val="돋움"/>
            <family val="3"/>
            <charset val="129"/>
          </rPr>
          <t>및</t>
        </r>
        <r>
          <rPr>
            <sz val="9"/>
            <color indexed="81"/>
            <rFont val="Tahoma"/>
            <family val="2"/>
          </rPr>
          <t xml:space="preserve"> </t>
        </r>
        <r>
          <rPr>
            <sz val="9"/>
            <color indexed="81"/>
            <rFont val="돋움"/>
            <family val="3"/>
            <charset val="129"/>
          </rPr>
          <t>공휴일에 회의를 집행한 사유</t>
        </r>
      </text>
    </comment>
    <comment ref="AB17" authorId="0" shapeId="0">
      <text>
        <r>
          <rPr>
            <sz val="9"/>
            <color indexed="81"/>
            <rFont val="돋움"/>
            <family val="3"/>
            <charset val="129"/>
          </rPr>
          <t>출장일보다 사전에 신청하셔야 함으로 신청일 기재시 유의하시기 바랍니다.</t>
        </r>
      </text>
    </comment>
  </commentList>
</comments>
</file>

<file path=xl/comments16.xml><?xml version="1.0" encoding="utf-8"?>
<comments xmlns="http://schemas.openxmlformats.org/spreadsheetml/2006/main">
  <authors>
    <author>박현아</author>
    <author>user</author>
  </authors>
  <commentList>
    <comment ref="H9" authorId="0" shapeId="0">
      <text>
        <r>
          <rPr>
            <sz val="9"/>
            <color indexed="81"/>
            <rFont val="돋움"/>
            <family val="3"/>
            <charset val="129"/>
          </rPr>
          <t>날짜만 입력(예.2011-01-03)</t>
        </r>
      </text>
    </comment>
    <comment ref="T9" authorId="0" shapeId="0">
      <text>
        <r>
          <rPr>
            <sz val="8"/>
            <color indexed="81"/>
            <rFont val="돋움"/>
            <family val="3"/>
            <charset val="129"/>
          </rPr>
          <t>행사시작</t>
        </r>
      </text>
    </comment>
    <comment ref="Y9" authorId="1" shapeId="0">
      <text>
        <r>
          <rPr>
            <sz val="8"/>
            <color indexed="81"/>
            <rFont val="돋움"/>
            <family val="3"/>
            <charset val="129"/>
          </rPr>
          <t>행사종료</t>
        </r>
      </text>
    </comment>
    <comment ref="H12" authorId="1" shapeId="0">
      <text>
        <r>
          <rPr>
            <sz val="9"/>
            <color indexed="81"/>
            <rFont val="돋움"/>
            <family val="3"/>
            <charset val="129"/>
          </rPr>
          <t>서울대</t>
        </r>
        <r>
          <rPr>
            <sz val="9"/>
            <color indexed="81"/>
            <rFont val="Tahoma"/>
            <family val="2"/>
          </rPr>
          <t xml:space="preserve"> </t>
        </r>
        <r>
          <rPr>
            <sz val="9"/>
            <color indexed="81"/>
            <rFont val="돋움"/>
            <family val="3"/>
            <charset val="129"/>
          </rPr>
          <t>소속</t>
        </r>
        <r>
          <rPr>
            <sz val="9"/>
            <color indexed="81"/>
            <rFont val="Tahoma"/>
            <family val="2"/>
          </rPr>
          <t xml:space="preserve"> </t>
        </r>
        <r>
          <rPr>
            <sz val="9"/>
            <color indexed="81"/>
            <rFont val="돋움"/>
            <family val="3"/>
            <charset val="129"/>
          </rPr>
          <t>비참여연구원은</t>
        </r>
        <r>
          <rPr>
            <sz val="9"/>
            <color indexed="81"/>
            <rFont val="Tahoma"/>
            <family val="2"/>
          </rPr>
          <t xml:space="preserve"> </t>
        </r>
        <r>
          <rPr>
            <sz val="9"/>
            <color indexed="81"/>
            <rFont val="돋움"/>
            <family val="3"/>
            <charset val="129"/>
          </rPr>
          <t>외부참석자가</t>
        </r>
        <r>
          <rPr>
            <sz val="9"/>
            <color indexed="81"/>
            <rFont val="Tahoma"/>
            <family val="2"/>
          </rPr>
          <t xml:space="preserve"> </t>
        </r>
        <r>
          <rPr>
            <sz val="9"/>
            <color indexed="81"/>
            <rFont val="돋움"/>
            <family val="3"/>
            <charset val="129"/>
          </rPr>
          <t>아니므로</t>
        </r>
        <r>
          <rPr>
            <sz val="9"/>
            <color indexed="81"/>
            <rFont val="Tahoma"/>
            <family val="2"/>
          </rPr>
          <t xml:space="preserve"> </t>
        </r>
        <r>
          <rPr>
            <sz val="9"/>
            <color indexed="81"/>
            <rFont val="돋움"/>
            <family val="3"/>
            <charset val="129"/>
          </rPr>
          <t>정부과제의</t>
        </r>
        <r>
          <rPr>
            <sz val="9"/>
            <color indexed="81"/>
            <rFont val="Tahoma"/>
            <family val="2"/>
          </rPr>
          <t xml:space="preserve"> </t>
        </r>
        <r>
          <rPr>
            <sz val="9"/>
            <color indexed="81"/>
            <rFont val="돋움"/>
            <family val="3"/>
            <charset val="129"/>
          </rPr>
          <t>경우</t>
        </r>
        <r>
          <rPr>
            <sz val="9"/>
            <color indexed="81"/>
            <rFont val="Tahoma"/>
            <family val="2"/>
          </rPr>
          <t xml:space="preserve"> </t>
        </r>
        <r>
          <rPr>
            <sz val="9"/>
            <color indexed="81"/>
            <rFont val="돋움"/>
            <family val="3"/>
            <charset val="129"/>
          </rPr>
          <t>내부참석자끼리</t>
        </r>
        <r>
          <rPr>
            <sz val="9"/>
            <color indexed="81"/>
            <rFont val="Tahoma"/>
            <family val="2"/>
          </rPr>
          <t xml:space="preserve"> </t>
        </r>
        <r>
          <rPr>
            <sz val="9"/>
            <color indexed="81"/>
            <rFont val="돋움"/>
            <family val="3"/>
            <charset val="129"/>
          </rPr>
          <t>회의</t>
        </r>
        <r>
          <rPr>
            <sz val="9"/>
            <color indexed="81"/>
            <rFont val="Tahoma"/>
            <family val="2"/>
          </rPr>
          <t xml:space="preserve"> </t>
        </r>
        <r>
          <rPr>
            <sz val="9"/>
            <color indexed="81"/>
            <rFont val="돋움"/>
            <family val="3"/>
            <charset val="129"/>
          </rPr>
          <t>시</t>
        </r>
        <r>
          <rPr>
            <sz val="9"/>
            <color indexed="81"/>
            <rFont val="Tahoma"/>
            <family val="2"/>
          </rPr>
          <t xml:space="preserve"> </t>
        </r>
        <r>
          <rPr>
            <sz val="9"/>
            <color indexed="81"/>
            <rFont val="돋움"/>
            <family val="3"/>
            <charset val="129"/>
          </rPr>
          <t>불인정</t>
        </r>
      </text>
    </comment>
  </commentList>
</comments>
</file>

<file path=xl/comments17.xml><?xml version="1.0" encoding="utf-8"?>
<comments xmlns="http://schemas.openxmlformats.org/spreadsheetml/2006/main">
  <authors>
    <author>user</author>
  </authors>
  <commentList>
    <comment ref="M13" authorId="0" shapeId="0">
      <text>
        <r>
          <rPr>
            <sz val="9"/>
            <color indexed="81"/>
            <rFont val="Tahoma"/>
            <family val="2"/>
          </rPr>
          <t>yyyy-mm-dd</t>
        </r>
        <r>
          <rPr>
            <sz val="9"/>
            <color indexed="81"/>
            <rFont val="돋움"/>
            <family val="3"/>
            <charset val="129"/>
          </rPr>
          <t>입력</t>
        </r>
      </text>
    </comment>
    <comment ref="BR13" authorId="0" shapeId="0">
      <text>
        <r>
          <rPr>
            <sz val="9"/>
            <color indexed="81"/>
            <rFont val="Tahoma"/>
            <family val="2"/>
          </rPr>
          <t>yyyy-mm-dd</t>
        </r>
        <r>
          <rPr>
            <sz val="9"/>
            <color indexed="81"/>
            <rFont val="돋움"/>
            <family val="3"/>
            <charset val="129"/>
          </rPr>
          <t>입력</t>
        </r>
      </text>
    </comment>
  </commentList>
</comments>
</file>

<file path=xl/comments18.xml><?xml version="1.0" encoding="utf-8"?>
<comments xmlns="http://schemas.openxmlformats.org/spreadsheetml/2006/main">
  <authors>
    <author>user</author>
  </authors>
  <commentList>
    <comment ref="W8" authorId="0" shapeId="0">
      <text>
        <r>
          <rPr>
            <sz val="9"/>
            <color indexed="81"/>
            <rFont val="돋움"/>
            <family val="3"/>
            <charset val="129"/>
          </rPr>
          <t>야근식대</t>
        </r>
        <r>
          <rPr>
            <sz val="9"/>
            <color indexed="81"/>
            <rFont val="Tahoma"/>
            <family val="2"/>
          </rPr>
          <t xml:space="preserve"> </t>
        </r>
        <r>
          <rPr>
            <sz val="9"/>
            <color indexed="81"/>
            <rFont val="돋움"/>
            <family val="3"/>
            <charset val="129"/>
          </rPr>
          <t>첫번쨰</t>
        </r>
        <r>
          <rPr>
            <sz val="9"/>
            <color indexed="81"/>
            <rFont val="Tahoma"/>
            <family val="2"/>
          </rPr>
          <t xml:space="preserve"> </t>
        </r>
        <r>
          <rPr>
            <sz val="9"/>
            <color indexed="81"/>
            <rFont val="돋움"/>
            <family val="3"/>
            <charset val="129"/>
          </rPr>
          <t>성명에</t>
        </r>
        <r>
          <rPr>
            <sz val="9"/>
            <color indexed="81"/>
            <rFont val="Tahoma"/>
            <family val="2"/>
          </rPr>
          <t xml:space="preserve"> </t>
        </r>
        <r>
          <rPr>
            <sz val="9"/>
            <color indexed="81"/>
            <rFont val="돋움"/>
            <family val="3"/>
            <charset val="129"/>
          </rPr>
          <t>대한</t>
        </r>
        <r>
          <rPr>
            <sz val="9"/>
            <color indexed="81"/>
            <rFont val="Tahoma"/>
            <family val="2"/>
          </rPr>
          <t xml:space="preserve"> </t>
        </r>
        <r>
          <rPr>
            <sz val="9"/>
            <color indexed="81"/>
            <rFont val="돋움"/>
            <family val="3"/>
            <charset val="129"/>
          </rPr>
          <t>연구실</t>
        </r>
        <r>
          <rPr>
            <sz val="9"/>
            <color indexed="81"/>
            <rFont val="Tahoma"/>
            <family val="2"/>
          </rPr>
          <t xml:space="preserve"> </t>
        </r>
        <r>
          <rPr>
            <sz val="9"/>
            <color indexed="81"/>
            <rFont val="돋움"/>
            <family val="3"/>
            <charset val="129"/>
          </rPr>
          <t>정보를</t>
        </r>
        <r>
          <rPr>
            <sz val="9"/>
            <color indexed="81"/>
            <rFont val="Tahoma"/>
            <family val="2"/>
          </rPr>
          <t xml:space="preserve"> </t>
        </r>
        <r>
          <rPr>
            <sz val="9"/>
            <color indexed="81"/>
            <rFont val="돋움"/>
            <family val="3"/>
            <charset val="129"/>
          </rPr>
          <t>불러옴</t>
        </r>
      </text>
    </comment>
  </commentList>
</comments>
</file>

<file path=xl/comments19.xml><?xml version="1.0" encoding="utf-8"?>
<comments xmlns="http://schemas.openxmlformats.org/spreadsheetml/2006/main">
  <authors>
    <author>박현아</author>
    <author>user</author>
  </authors>
  <commentList>
    <comment ref="J11" authorId="0" shapeId="0">
      <text>
        <r>
          <rPr>
            <sz val="9"/>
            <color indexed="81"/>
            <rFont val="돋움"/>
            <family val="3"/>
            <charset val="129"/>
          </rPr>
          <t>필수 입력</t>
        </r>
      </text>
    </comment>
    <comment ref="AE11" authorId="0" shapeId="0">
      <text>
        <r>
          <rPr>
            <sz val="9"/>
            <color indexed="81"/>
            <rFont val="돋움"/>
            <family val="3"/>
            <charset val="129"/>
          </rPr>
          <t>필수 입력</t>
        </r>
      </text>
    </comment>
    <comment ref="W12" authorId="1" shapeId="0">
      <text>
        <r>
          <rPr>
            <sz val="8"/>
            <color indexed="81"/>
            <rFont val="맑은 고딕"/>
            <family val="3"/>
            <charset val="129"/>
          </rPr>
          <t>제출일 이전 날짜로 기재</t>
        </r>
      </text>
    </comment>
    <comment ref="I18" authorId="0" shapeId="0">
      <text>
        <r>
          <rPr>
            <sz val="9"/>
            <color indexed="81"/>
            <rFont val="돋움"/>
            <family val="3"/>
            <charset val="129"/>
          </rPr>
          <t>입력 시 하단에 있는 평가 내용 정보 자동 입력</t>
        </r>
      </text>
    </comment>
    <comment ref="AF18" authorId="0" shapeId="0">
      <text>
        <r>
          <rPr>
            <sz val="9"/>
            <color indexed="81"/>
            <rFont val="돋움"/>
            <family val="3"/>
            <charset val="129"/>
          </rPr>
          <t>굵은</t>
        </r>
        <r>
          <rPr>
            <sz val="9"/>
            <color indexed="81"/>
            <rFont val="Tahoma"/>
            <family val="2"/>
          </rPr>
          <t xml:space="preserve"> </t>
        </r>
        <r>
          <rPr>
            <sz val="9"/>
            <color indexed="81"/>
            <rFont val="돋움"/>
            <family val="3"/>
            <charset val="129"/>
          </rPr>
          <t>테두리</t>
        </r>
        <r>
          <rPr>
            <sz val="9"/>
            <color indexed="81"/>
            <rFont val="Tahoma"/>
            <family val="2"/>
          </rPr>
          <t xml:space="preserve"> </t>
        </r>
        <r>
          <rPr>
            <sz val="9"/>
            <color indexed="81"/>
            <rFont val="돋움"/>
            <family val="3"/>
            <charset val="129"/>
          </rPr>
          <t>안에만</t>
        </r>
        <r>
          <rPr>
            <sz val="9"/>
            <color indexed="81"/>
            <rFont val="Tahoma"/>
            <family val="2"/>
          </rPr>
          <t xml:space="preserve"> </t>
        </r>
        <r>
          <rPr>
            <sz val="9"/>
            <color indexed="81"/>
            <rFont val="돋움"/>
            <family val="3"/>
            <charset val="129"/>
          </rPr>
          <t>입력</t>
        </r>
        <r>
          <rPr>
            <sz val="9"/>
            <color indexed="81"/>
            <rFont val="Tahoma"/>
            <family val="2"/>
          </rPr>
          <t xml:space="preserve"> </t>
        </r>
        <r>
          <rPr>
            <sz val="9"/>
            <color indexed="81"/>
            <rFont val="돋움"/>
            <family val="3"/>
            <charset val="129"/>
          </rPr>
          <t>요청</t>
        </r>
      </text>
    </comment>
    <comment ref="AE41" authorId="0" shapeId="0">
      <text>
        <r>
          <rPr>
            <sz val="9"/>
            <color indexed="81"/>
            <rFont val="돋움"/>
            <family val="3"/>
            <charset val="129"/>
          </rPr>
          <t>굵은</t>
        </r>
        <r>
          <rPr>
            <sz val="9"/>
            <color indexed="81"/>
            <rFont val="Tahoma"/>
            <family val="2"/>
          </rPr>
          <t xml:space="preserve"> </t>
        </r>
        <r>
          <rPr>
            <sz val="9"/>
            <color indexed="81"/>
            <rFont val="돋움"/>
            <family val="3"/>
            <charset val="129"/>
          </rPr>
          <t>테두리</t>
        </r>
        <r>
          <rPr>
            <sz val="9"/>
            <color indexed="81"/>
            <rFont val="Tahoma"/>
            <family val="2"/>
          </rPr>
          <t xml:space="preserve"> </t>
        </r>
        <r>
          <rPr>
            <sz val="9"/>
            <color indexed="81"/>
            <rFont val="돋움"/>
            <family val="3"/>
            <charset val="129"/>
          </rPr>
          <t>안에만</t>
        </r>
        <r>
          <rPr>
            <sz val="9"/>
            <color indexed="81"/>
            <rFont val="Tahoma"/>
            <family val="2"/>
          </rPr>
          <t xml:space="preserve"> </t>
        </r>
        <r>
          <rPr>
            <sz val="9"/>
            <color indexed="81"/>
            <rFont val="돋움"/>
            <family val="3"/>
            <charset val="129"/>
          </rPr>
          <t>입력</t>
        </r>
        <r>
          <rPr>
            <sz val="9"/>
            <color indexed="81"/>
            <rFont val="Tahoma"/>
            <family val="2"/>
          </rPr>
          <t xml:space="preserve"> </t>
        </r>
        <r>
          <rPr>
            <sz val="9"/>
            <color indexed="81"/>
            <rFont val="돋움"/>
            <family val="3"/>
            <charset val="129"/>
          </rPr>
          <t>요청</t>
        </r>
      </text>
    </comment>
  </commentList>
</comments>
</file>

<file path=xl/comments2.xml><?xml version="1.0" encoding="utf-8"?>
<comments xmlns="http://schemas.openxmlformats.org/spreadsheetml/2006/main">
  <authors>
    <author>XP</author>
  </authors>
  <commentList>
    <comment ref="B9" authorId="0" shapeId="0">
      <text>
        <r>
          <rPr>
            <sz val="9"/>
            <color indexed="81"/>
            <rFont val="굴림"/>
            <family val="3"/>
            <charset val="129"/>
          </rPr>
          <t xml:space="preserve">증감사유는 </t>
        </r>
        <r>
          <rPr>
            <b/>
            <sz val="9"/>
            <color indexed="81"/>
            <rFont val="굴림"/>
            <family val="3"/>
            <charset val="129"/>
          </rPr>
          <t>구체적으로 기재 요망</t>
        </r>
        <r>
          <rPr>
            <sz val="9"/>
            <color indexed="81"/>
            <rFont val="굴림"/>
            <family val="3"/>
            <charset val="129"/>
          </rPr>
          <t>(SRnD 시스템 적용으로 미기재시 반려될 수 있음)</t>
        </r>
      </text>
    </comment>
  </commentList>
</comments>
</file>

<file path=xl/comments20.xml><?xml version="1.0" encoding="utf-8"?>
<comments xmlns="http://schemas.openxmlformats.org/spreadsheetml/2006/main">
  <authors>
    <author>srnd</author>
  </authors>
  <commentList>
    <comment ref="A1" authorId="0" shapeId="0">
      <text>
        <r>
          <rPr>
            <b/>
            <sz val="11"/>
            <color indexed="10"/>
            <rFont val="맑은 고딕"/>
            <family val="3"/>
            <charset val="129"/>
          </rPr>
          <t xml:space="preserve">※ USD, JPY, EUR를 제외한 기타 통화는 반드시 </t>
        </r>
        <r>
          <rPr>
            <b/>
            <u/>
            <sz val="14"/>
            <color indexed="10"/>
            <rFont val="맑은 고딕"/>
            <family val="3"/>
            <charset val="129"/>
          </rPr>
          <t>당일 오후 3시 30분까지</t>
        </r>
        <r>
          <rPr>
            <b/>
            <sz val="11"/>
            <color indexed="10"/>
            <rFont val="맑은 고딕"/>
            <family val="3"/>
            <charset val="129"/>
          </rPr>
          <t xml:space="preserve"> 결제금액 이체를 완료해야 합니다.</t>
        </r>
        <r>
          <rPr>
            <sz val="9"/>
            <color indexed="81"/>
            <rFont val="Tahoma"/>
            <family val="2"/>
          </rPr>
          <t xml:space="preserve">
</t>
        </r>
      </text>
    </comment>
    <comment ref="C26" authorId="0" shapeId="0">
      <text>
        <r>
          <rPr>
            <b/>
            <sz val="9"/>
            <color indexed="81"/>
            <rFont val="Tahoma"/>
            <family val="2"/>
          </rPr>
          <t>SWIFT BIC(SWIFT CODE)</t>
        </r>
        <r>
          <rPr>
            <sz val="9"/>
            <color indexed="81"/>
            <rFont val="Tahoma"/>
            <family val="2"/>
          </rPr>
          <t xml:space="preserve">: </t>
        </r>
        <r>
          <rPr>
            <sz val="9"/>
            <color indexed="81"/>
            <rFont val="돋움"/>
            <family val="3"/>
            <charset val="129"/>
          </rPr>
          <t>국제적으로</t>
        </r>
        <r>
          <rPr>
            <sz val="9"/>
            <color indexed="81"/>
            <rFont val="Tahoma"/>
            <family val="2"/>
          </rPr>
          <t xml:space="preserve"> </t>
        </r>
        <r>
          <rPr>
            <sz val="9"/>
            <color indexed="81"/>
            <rFont val="돋움"/>
            <family val="3"/>
            <charset val="129"/>
          </rPr>
          <t>사용되는</t>
        </r>
        <r>
          <rPr>
            <sz val="9"/>
            <color indexed="81"/>
            <rFont val="Tahoma"/>
            <family val="2"/>
          </rPr>
          <t xml:space="preserve"> </t>
        </r>
        <r>
          <rPr>
            <sz val="9"/>
            <color indexed="81"/>
            <rFont val="돋움"/>
            <family val="3"/>
            <charset val="129"/>
          </rPr>
          <t>은행</t>
        </r>
        <r>
          <rPr>
            <sz val="9"/>
            <color indexed="81"/>
            <rFont val="Tahoma"/>
            <family val="2"/>
          </rPr>
          <t xml:space="preserve"> </t>
        </r>
        <r>
          <rPr>
            <sz val="9"/>
            <color indexed="81"/>
            <rFont val="돋움"/>
            <family val="3"/>
            <charset val="129"/>
          </rPr>
          <t>식별코드</t>
        </r>
        <r>
          <rPr>
            <sz val="9"/>
            <color indexed="81"/>
            <rFont val="Tahoma"/>
            <family val="2"/>
          </rPr>
          <t xml:space="preserve">
</t>
        </r>
      </text>
    </comment>
    <comment ref="Q30" authorId="0" shapeId="0">
      <text>
        <r>
          <rPr>
            <b/>
            <sz val="9"/>
            <color indexed="81"/>
            <rFont val="돋움"/>
            <family val="3"/>
            <charset val="129"/>
          </rPr>
          <t>해외학회</t>
        </r>
        <r>
          <rPr>
            <b/>
            <sz val="9"/>
            <color indexed="81"/>
            <rFont val="Tahoma"/>
            <family val="2"/>
          </rPr>
          <t xml:space="preserve"> </t>
        </r>
        <r>
          <rPr>
            <b/>
            <sz val="9"/>
            <color indexed="81"/>
            <rFont val="돋움"/>
            <family val="3"/>
            <charset val="129"/>
          </rPr>
          <t>참가비</t>
        </r>
        <r>
          <rPr>
            <b/>
            <sz val="9"/>
            <color indexed="81"/>
            <rFont val="Tahoma"/>
            <family val="2"/>
          </rPr>
          <t xml:space="preserve"> </t>
        </r>
        <r>
          <rPr>
            <b/>
            <sz val="9"/>
            <color indexed="81"/>
            <rFont val="돋움"/>
            <family val="3"/>
            <charset val="129"/>
          </rPr>
          <t>송금</t>
        </r>
        <r>
          <rPr>
            <b/>
            <sz val="9"/>
            <color indexed="81"/>
            <rFont val="Tahoma"/>
            <family val="2"/>
          </rPr>
          <t xml:space="preserve"> </t>
        </r>
        <r>
          <rPr>
            <b/>
            <sz val="9"/>
            <color indexed="81"/>
            <rFont val="돋움"/>
            <family val="3"/>
            <charset val="129"/>
          </rPr>
          <t>시</t>
        </r>
        <r>
          <rPr>
            <b/>
            <sz val="9"/>
            <color indexed="81"/>
            <rFont val="Tahoma"/>
            <family val="2"/>
          </rPr>
          <t xml:space="preserve"> </t>
        </r>
        <r>
          <rPr>
            <b/>
            <sz val="9"/>
            <color indexed="81"/>
            <rFont val="돋움"/>
            <family val="3"/>
            <charset val="129"/>
          </rPr>
          <t>참가자</t>
        </r>
        <r>
          <rPr>
            <b/>
            <sz val="9"/>
            <color indexed="81"/>
            <rFont val="Tahoma"/>
            <family val="2"/>
          </rPr>
          <t xml:space="preserve"> </t>
        </r>
        <r>
          <rPr>
            <b/>
            <sz val="9"/>
            <color indexed="81"/>
            <rFont val="돋움"/>
            <family val="3"/>
            <charset val="129"/>
          </rPr>
          <t>인적사항</t>
        </r>
        <r>
          <rPr>
            <b/>
            <sz val="9"/>
            <color indexed="81"/>
            <rFont val="Tahoma"/>
            <family val="2"/>
          </rPr>
          <t xml:space="preserve"> </t>
        </r>
        <r>
          <rPr>
            <b/>
            <sz val="9"/>
            <color indexed="81"/>
            <rFont val="돋움"/>
            <family val="3"/>
            <charset val="129"/>
          </rPr>
          <t>등은</t>
        </r>
        <r>
          <rPr>
            <b/>
            <sz val="9"/>
            <color indexed="81"/>
            <rFont val="Tahoma"/>
            <family val="2"/>
          </rPr>
          <t xml:space="preserve"> </t>
        </r>
        <r>
          <rPr>
            <b/>
            <sz val="9"/>
            <color indexed="81"/>
            <rFont val="돋움"/>
            <family val="3"/>
            <charset val="129"/>
          </rPr>
          <t>이곳에</t>
        </r>
        <r>
          <rPr>
            <b/>
            <sz val="9"/>
            <color indexed="81"/>
            <rFont val="Tahoma"/>
            <family val="2"/>
          </rPr>
          <t xml:space="preserve"> </t>
        </r>
        <r>
          <rPr>
            <b/>
            <sz val="9"/>
            <color indexed="81"/>
            <rFont val="돋움"/>
            <family val="3"/>
            <charset val="129"/>
          </rPr>
          <t>기재</t>
        </r>
        <r>
          <rPr>
            <sz val="9"/>
            <color indexed="81"/>
            <rFont val="Tahoma"/>
            <family val="2"/>
          </rPr>
          <t xml:space="preserve">
</t>
        </r>
      </text>
    </comment>
  </commentList>
</comments>
</file>

<file path=xl/comments3.xml><?xml version="1.0" encoding="utf-8"?>
<comments xmlns="http://schemas.openxmlformats.org/spreadsheetml/2006/main">
  <authors>
    <author>rsc_lt</author>
    <author>박현아</author>
  </authors>
  <commentList>
    <comment ref="Q14" authorId="0" shapeId="0">
      <text>
        <r>
          <rPr>
            <sz val="9"/>
            <color indexed="81"/>
            <rFont val="돋움"/>
            <family val="3"/>
            <charset val="129"/>
          </rPr>
          <t>학생연구원일 경우 금액 미기재</t>
        </r>
      </text>
    </comment>
    <comment ref="V14" authorId="1" shapeId="0">
      <text>
        <r>
          <rPr>
            <sz val="9"/>
            <color indexed="81"/>
            <rFont val="Tahoma"/>
            <family val="2"/>
          </rPr>
          <t xml:space="preserve">yy-mm-dd </t>
        </r>
        <r>
          <rPr>
            <sz val="9"/>
            <color indexed="81"/>
            <rFont val="돋움"/>
            <family val="3"/>
            <charset val="129"/>
          </rPr>
          <t>모두</t>
        </r>
        <r>
          <rPr>
            <sz val="9"/>
            <color indexed="81"/>
            <rFont val="Tahoma"/>
            <family val="2"/>
          </rPr>
          <t xml:space="preserve"> </t>
        </r>
        <r>
          <rPr>
            <sz val="9"/>
            <color indexed="81"/>
            <rFont val="돋움"/>
            <family val="3"/>
            <charset val="129"/>
          </rPr>
          <t>기재</t>
        </r>
      </text>
    </comment>
  </commentList>
</comments>
</file>

<file path=xl/comments4.xml><?xml version="1.0" encoding="utf-8"?>
<comments xmlns="http://schemas.openxmlformats.org/spreadsheetml/2006/main">
  <authors>
    <author>rsc_lt</author>
    <author>박현아</author>
  </authors>
  <commentList>
    <comment ref="T18" authorId="0" shapeId="0">
      <text>
        <r>
          <rPr>
            <sz val="9"/>
            <color indexed="81"/>
            <rFont val="돋움"/>
            <family val="3"/>
            <charset val="129"/>
          </rPr>
          <t>학생연구원일 경우 금액 미기재</t>
        </r>
      </text>
    </comment>
    <comment ref="Y18" authorId="1" shapeId="0">
      <text>
        <r>
          <rPr>
            <sz val="9"/>
            <color indexed="81"/>
            <rFont val="Tahoma"/>
            <family val="2"/>
          </rPr>
          <t xml:space="preserve">yy-mm-dd </t>
        </r>
        <r>
          <rPr>
            <sz val="9"/>
            <color indexed="81"/>
            <rFont val="돋움"/>
            <family val="3"/>
            <charset val="129"/>
          </rPr>
          <t>모두</t>
        </r>
        <r>
          <rPr>
            <sz val="9"/>
            <color indexed="81"/>
            <rFont val="Tahoma"/>
            <family val="2"/>
          </rPr>
          <t xml:space="preserve"> </t>
        </r>
        <r>
          <rPr>
            <sz val="9"/>
            <color indexed="81"/>
            <rFont val="돋움"/>
            <family val="3"/>
            <charset val="129"/>
          </rPr>
          <t>기재</t>
        </r>
      </text>
    </comment>
    <comment ref="T36" authorId="0" shapeId="0">
      <text>
        <r>
          <rPr>
            <sz val="9"/>
            <color indexed="81"/>
            <rFont val="돋움"/>
            <family val="3"/>
            <charset val="129"/>
          </rPr>
          <t>학생연구원일 경우 금액 미기재</t>
        </r>
      </text>
    </comment>
    <comment ref="Y36" authorId="1" shapeId="0">
      <text>
        <r>
          <rPr>
            <sz val="9"/>
            <color indexed="81"/>
            <rFont val="Tahoma"/>
            <family val="2"/>
          </rPr>
          <t xml:space="preserve">yy-mm-dd </t>
        </r>
        <r>
          <rPr>
            <sz val="9"/>
            <color indexed="81"/>
            <rFont val="돋움"/>
            <family val="3"/>
            <charset val="129"/>
          </rPr>
          <t>모두</t>
        </r>
        <r>
          <rPr>
            <sz val="9"/>
            <color indexed="81"/>
            <rFont val="Tahoma"/>
            <family val="2"/>
          </rPr>
          <t xml:space="preserve"> </t>
        </r>
        <r>
          <rPr>
            <sz val="9"/>
            <color indexed="81"/>
            <rFont val="돋움"/>
            <family val="3"/>
            <charset val="129"/>
          </rPr>
          <t>기재</t>
        </r>
      </text>
    </comment>
  </commentList>
</comments>
</file>

<file path=xl/comments5.xml><?xml version="1.0" encoding="utf-8"?>
<comments xmlns="http://schemas.openxmlformats.org/spreadsheetml/2006/main">
  <authors>
    <author>user</author>
  </authors>
  <commentList>
    <comment ref="AC10" authorId="0" shapeId="0">
      <text>
        <r>
          <rPr>
            <sz val="9"/>
            <color indexed="81"/>
            <rFont val="맑은 고딕"/>
            <family val="3"/>
            <charset val="129"/>
          </rPr>
          <t>* 서울대 소속이 아닌 경우 타기관명 소속 기재</t>
        </r>
      </text>
    </comment>
  </commentList>
</comments>
</file>

<file path=xl/comments6.xml><?xml version="1.0" encoding="utf-8"?>
<comments xmlns="http://schemas.openxmlformats.org/spreadsheetml/2006/main">
  <authors>
    <author>user</author>
  </authors>
  <commentList>
    <comment ref="C9" authorId="0" shapeId="0">
      <text>
        <r>
          <rPr>
            <b/>
            <sz val="9"/>
            <color indexed="81"/>
            <rFont val="돋움"/>
            <family val="3"/>
            <charset val="129"/>
          </rPr>
          <t>연구시작일</t>
        </r>
        <r>
          <rPr>
            <b/>
            <sz val="9"/>
            <color indexed="81"/>
            <rFont val="Tahoma"/>
            <family val="2"/>
          </rPr>
          <t xml:space="preserve"> </t>
        </r>
        <r>
          <rPr>
            <b/>
            <sz val="9"/>
            <color indexed="81"/>
            <rFont val="돋움"/>
            <family val="3"/>
            <charset val="129"/>
          </rPr>
          <t xml:space="preserve">입력
</t>
        </r>
        <r>
          <rPr>
            <b/>
            <sz val="9"/>
            <color indexed="81"/>
            <rFont val="Tahoma"/>
            <family val="2"/>
          </rPr>
          <t>yyyy-mm-dd</t>
        </r>
      </text>
    </comment>
  </commentList>
</comments>
</file>

<file path=xl/comments7.xml><?xml version="1.0" encoding="utf-8"?>
<comments xmlns="http://schemas.openxmlformats.org/spreadsheetml/2006/main">
  <authors>
    <author>박현아</author>
    <author>user</author>
  </authors>
  <commentList>
    <comment ref="I14" authorId="0" shapeId="0">
      <text>
        <r>
          <rPr>
            <sz val="9"/>
            <color indexed="81"/>
            <rFont val="돋움"/>
            <family val="3"/>
            <charset val="129"/>
          </rPr>
          <t>입력예 : 2011-1-3</t>
        </r>
      </text>
    </comment>
    <comment ref="Z14" authorId="0" shapeId="0">
      <text>
        <r>
          <rPr>
            <sz val="9"/>
            <color indexed="81"/>
            <rFont val="돋움"/>
            <family val="3"/>
            <charset val="129"/>
          </rPr>
          <t>입력예 : 2011-1-3</t>
        </r>
      </text>
    </comment>
    <comment ref="AO14" authorId="1" shapeId="0">
      <text>
        <r>
          <rPr>
            <sz val="9"/>
            <color indexed="81"/>
            <rFont val="돋움"/>
            <family val="3"/>
            <charset val="129"/>
          </rPr>
          <t>자동계산되므로</t>
        </r>
        <r>
          <rPr>
            <sz val="9"/>
            <color indexed="81"/>
            <rFont val="Tahoma"/>
            <family val="2"/>
          </rPr>
          <t xml:space="preserve"> </t>
        </r>
        <r>
          <rPr>
            <sz val="9"/>
            <color indexed="81"/>
            <rFont val="돋움"/>
            <family val="3"/>
            <charset val="129"/>
          </rPr>
          <t>미기재</t>
        </r>
      </text>
    </comment>
    <comment ref="Q20" authorId="0" shapeId="0">
      <text>
        <r>
          <rPr>
            <sz val="9"/>
            <color indexed="81"/>
            <rFont val="돋움"/>
            <family val="3"/>
            <charset val="129"/>
          </rPr>
          <t>자가용 이용 시 사유 기재</t>
        </r>
      </text>
    </comment>
    <comment ref="Q21" authorId="0" shapeId="0">
      <text>
        <r>
          <rPr>
            <sz val="9"/>
            <color indexed="81"/>
            <rFont val="돋움"/>
            <family val="3"/>
            <charset val="129"/>
          </rPr>
          <t>제주도만 항공기 이용 가능하므로 제주도 이외의 출장지를 항공기 이용 시 사유 기재</t>
        </r>
      </text>
    </comment>
    <comment ref="AF34" authorId="0" shapeId="0">
      <text>
        <r>
          <rPr>
            <sz val="9"/>
            <color indexed="81"/>
            <rFont val="돋움"/>
            <family val="3"/>
            <charset val="129"/>
          </rPr>
          <t>출장일보다 사전에 신청하셔야 함으로 신청일 기재시 유의하시기 바랍니다.</t>
        </r>
      </text>
    </comment>
  </commentList>
</comments>
</file>

<file path=xl/comments8.xml><?xml version="1.0" encoding="utf-8"?>
<comments xmlns="http://schemas.openxmlformats.org/spreadsheetml/2006/main">
  <authors>
    <author>박현아</author>
    <author>rsc_lt</author>
    <author>user</author>
    <author>XP</author>
  </authors>
  <commentList>
    <comment ref="AG9" authorId="0" shapeId="0">
      <text>
        <r>
          <rPr>
            <sz val="9"/>
            <color indexed="81"/>
            <rFont val="돋움"/>
            <family val="3"/>
            <charset val="129"/>
          </rPr>
          <t>복수 입력 가능</t>
        </r>
      </text>
    </comment>
    <comment ref="R10" authorId="0" shapeId="0">
      <text>
        <r>
          <rPr>
            <sz val="9"/>
            <color indexed="81"/>
            <rFont val="돋움"/>
            <family val="3"/>
            <charset val="129"/>
          </rPr>
          <t>출발지
캠퍼스</t>
        </r>
      </text>
    </comment>
    <comment ref="X10" authorId="0" shapeId="0">
      <text>
        <r>
          <rPr>
            <sz val="9"/>
            <color indexed="81"/>
            <rFont val="돋움"/>
            <family val="3"/>
            <charset val="129"/>
          </rPr>
          <t>도착
도시</t>
        </r>
      </text>
    </comment>
    <comment ref="AA11" authorId="1" shapeId="0">
      <text>
        <r>
          <rPr>
            <sz val="9"/>
            <color indexed="81"/>
            <rFont val="굴림"/>
            <family val="3"/>
            <charset val="129"/>
          </rPr>
          <t>시내만 입력
이지바로 사용시 시.내외 필수</t>
        </r>
      </text>
    </comment>
    <comment ref="AN11" authorId="1" shapeId="0">
      <text>
        <r>
          <rPr>
            <sz val="9"/>
            <color indexed="81"/>
            <rFont val="굴림"/>
            <family val="3"/>
            <charset val="129"/>
          </rPr>
          <t>자동입력</t>
        </r>
      </text>
    </comment>
    <comment ref="AP20" authorId="2" shapeId="0">
      <text>
        <r>
          <rPr>
            <sz val="9"/>
            <color indexed="81"/>
            <rFont val="돋움"/>
            <family val="3"/>
            <charset val="129"/>
          </rPr>
          <t>식대제공 시 체크 후
제공 횟수 기재 시
실신청액에 자동 계산</t>
        </r>
      </text>
    </comment>
    <comment ref="AB28" authorId="0" shapeId="0">
      <text>
        <r>
          <rPr>
            <sz val="9"/>
            <color indexed="81"/>
            <rFont val="돋움"/>
            <family val="3"/>
            <charset val="129"/>
          </rPr>
          <t>출장지의 출발지, 도착도시 입력시
통상거리 자동 입력
통상거리로 미청구 시 직접 기재</t>
        </r>
      </text>
    </comment>
    <comment ref="AB31" authorId="3" shapeId="0">
      <text>
        <r>
          <rPr>
            <b/>
            <sz val="9"/>
            <color indexed="81"/>
            <rFont val="굴림"/>
            <family val="3"/>
            <charset val="129"/>
          </rPr>
          <t xml:space="preserve">Tip) </t>
        </r>
        <r>
          <rPr>
            <sz val="9"/>
            <color indexed="81"/>
            <rFont val="굴림"/>
            <family val="3"/>
            <charset val="129"/>
          </rPr>
          <t>연구비(법인)카드를 사용한 금액을 제외한 금액을 기재</t>
        </r>
      </text>
    </comment>
    <comment ref="AB32" authorId="3" shapeId="0">
      <text>
        <r>
          <rPr>
            <b/>
            <sz val="9"/>
            <color indexed="81"/>
            <rFont val="굴림"/>
            <family val="3"/>
            <charset val="129"/>
          </rPr>
          <t xml:space="preserve">Tip) </t>
        </r>
        <r>
          <rPr>
            <sz val="9"/>
            <color indexed="81"/>
            <rFont val="굴림"/>
            <family val="3"/>
            <charset val="129"/>
          </rPr>
          <t>연구비(법인)카드를 사용한 금액을 금액을 기재</t>
        </r>
      </text>
    </comment>
  </commentList>
</comments>
</file>

<file path=xl/comments9.xml><?xml version="1.0" encoding="utf-8"?>
<comments xmlns="http://schemas.openxmlformats.org/spreadsheetml/2006/main">
  <authors>
    <author>user</author>
    <author>박현아</author>
    <author>XP</author>
  </authors>
  <commentList>
    <comment ref="L10" authorId="0" shapeId="0">
      <text>
        <r>
          <rPr>
            <sz val="9"/>
            <color indexed="81"/>
            <rFont val="돋움"/>
            <family val="3"/>
            <charset val="129"/>
          </rPr>
          <t>대륙</t>
        </r>
      </text>
    </comment>
    <comment ref="S10" authorId="0" shapeId="0">
      <text>
        <r>
          <rPr>
            <sz val="9"/>
            <color indexed="81"/>
            <rFont val="돋움"/>
            <family val="3"/>
            <charset val="129"/>
          </rPr>
          <t>등급</t>
        </r>
      </text>
    </comment>
    <comment ref="V10" authorId="0" shapeId="0">
      <text>
        <r>
          <rPr>
            <sz val="9"/>
            <color indexed="81"/>
            <rFont val="돋움"/>
            <family val="3"/>
            <charset val="129"/>
          </rPr>
          <t>나라</t>
        </r>
      </text>
    </comment>
    <comment ref="AE10" authorId="0" shapeId="0">
      <text>
        <r>
          <rPr>
            <sz val="9"/>
            <color indexed="81"/>
            <rFont val="돋움"/>
            <family val="3"/>
            <charset val="129"/>
          </rPr>
          <t>장소</t>
        </r>
        <r>
          <rPr>
            <sz val="9"/>
            <color indexed="81"/>
            <rFont val="Tahoma"/>
            <family val="2"/>
          </rPr>
          <t xml:space="preserve"> </t>
        </r>
        <r>
          <rPr>
            <sz val="9"/>
            <color indexed="81"/>
            <rFont val="돋움"/>
            <family val="3"/>
            <charset val="129"/>
          </rPr>
          <t>입력</t>
        </r>
      </text>
    </comment>
    <comment ref="T18" authorId="1" shapeId="0">
      <text>
        <r>
          <rPr>
            <b/>
            <sz val="9"/>
            <color indexed="81"/>
            <rFont val="돋움"/>
            <family val="3"/>
            <charset val="129"/>
          </rPr>
          <t>외환은행 홈페이지를 참고하여, 고시환율 적용
사전 청구일 경우 연구비 청구서,
여비신청서 제출일 환율(동일 날짜로 제출 요청)
사후 청구일 경우 출장 당일 환율 적용
외환은행 홈페이지 주소 참고
(http://www.keb.co.kr)</t>
        </r>
      </text>
    </comment>
    <comment ref="AJ19" authorId="1" shapeId="0">
      <text>
        <r>
          <rPr>
            <sz val="9"/>
            <color indexed="81"/>
            <rFont val="돋움"/>
            <family val="3"/>
            <charset val="129"/>
          </rPr>
          <t>실비상한</t>
        </r>
        <r>
          <rPr>
            <sz val="9"/>
            <color indexed="81"/>
            <rFont val="Tahoma"/>
            <family val="2"/>
          </rPr>
          <t xml:space="preserve"> </t>
        </r>
        <r>
          <rPr>
            <sz val="9"/>
            <color indexed="81"/>
            <rFont val="돋움"/>
            <family val="3"/>
            <charset val="129"/>
          </rPr>
          <t>시</t>
        </r>
        <r>
          <rPr>
            <sz val="9"/>
            <color indexed="81"/>
            <rFont val="Tahoma"/>
            <family val="2"/>
          </rPr>
          <t xml:space="preserve"> </t>
        </r>
        <r>
          <rPr>
            <sz val="9"/>
            <color indexed="81"/>
            <rFont val="돋움"/>
            <family val="3"/>
            <charset val="129"/>
          </rPr>
          <t>부득이한</t>
        </r>
        <r>
          <rPr>
            <sz val="9"/>
            <color indexed="81"/>
            <rFont val="Tahoma"/>
            <family val="2"/>
          </rPr>
          <t xml:space="preserve"> </t>
        </r>
        <r>
          <rPr>
            <sz val="9"/>
            <color indexed="81"/>
            <rFont val="돋움"/>
            <family val="3"/>
            <charset val="129"/>
          </rPr>
          <t>경우</t>
        </r>
        <r>
          <rPr>
            <sz val="9"/>
            <color indexed="81"/>
            <rFont val="Tahoma"/>
            <family val="2"/>
          </rPr>
          <t xml:space="preserve"> 150%</t>
        </r>
        <r>
          <rPr>
            <sz val="9"/>
            <color indexed="81"/>
            <rFont val="돋움"/>
            <family val="3"/>
            <charset val="129"/>
          </rPr>
          <t>까지</t>
        </r>
        <r>
          <rPr>
            <sz val="9"/>
            <color indexed="81"/>
            <rFont val="Tahoma"/>
            <family val="2"/>
          </rPr>
          <t xml:space="preserve"> </t>
        </r>
        <r>
          <rPr>
            <sz val="9"/>
            <color indexed="81"/>
            <rFont val="돋움"/>
            <family val="3"/>
            <charset val="129"/>
          </rPr>
          <t>청구</t>
        </r>
        <r>
          <rPr>
            <sz val="9"/>
            <color indexed="81"/>
            <rFont val="Tahoma"/>
            <family val="2"/>
          </rPr>
          <t xml:space="preserve"> </t>
        </r>
        <r>
          <rPr>
            <sz val="9"/>
            <color indexed="81"/>
            <rFont val="돋움"/>
            <family val="3"/>
            <charset val="129"/>
          </rPr>
          <t>가능</t>
        </r>
      </text>
    </comment>
    <comment ref="AP20" authorId="0" shapeId="0">
      <text>
        <r>
          <rPr>
            <sz val="9"/>
            <color indexed="81"/>
            <rFont val="돋움"/>
            <family val="3"/>
            <charset val="129"/>
          </rPr>
          <t>식대제공</t>
        </r>
        <r>
          <rPr>
            <sz val="9"/>
            <color indexed="81"/>
            <rFont val="Tahoma"/>
            <family val="2"/>
          </rPr>
          <t xml:space="preserve"> </t>
        </r>
        <r>
          <rPr>
            <sz val="9"/>
            <color indexed="81"/>
            <rFont val="돋움"/>
            <family val="3"/>
            <charset val="129"/>
          </rPr>
          <t>시</t>
        </r>
        <r>
          <rPr>
            <sz val="9"/>
            <color indexed="81"/>
            <rFont val="Tahoma"/>
            <family val="2"/>
          </rPr>
          <t xml:space="preserve"> </t>
        </r>
        <r>
          <rPr>
            <sz val="9"/>
            <color indexed="81"/>
            <rFont val="돋움"/>
            <family val="3"/>
            <charset val="129"/>
          </rPr>
          <t>체크</t>
        </r>
        <r>
          <rPr>
            <sz val="9"/>
            <color indexed="81"/>
            <rFont val="Tahoma"/>
            <family val="2"/>
          </rPr>
          <t xml:space="preserve"> </t>
        </r>
        <r>
          <rPr>
            <sz val="9"/>
            <color indexed="81"/>
            <rFont val="돋움"/>
            <family val="3"/>
            <charset val="129"/>
          </rPr>
          <t>후
제공</t>
        </r>
        <r>
          <rPr>
            <sz val="9"/>
            <color indexed="81"/>
            <rFont val="Tahoma"/>
            <family val="2"/>
          </rPr>
          <t xml:space="preserve"> </t>
        </r>
        <r>
          <rPr>
            <sz val="9"/>
            <color indexed="81"/>
            <rFont val="돋움"/>
            <family val="3"/>
            <charset val="129"/>
          </rPr>
          <t>횟수</t>
        </r>
        <r>
          <rPr>
            <sz val="9"/>
            <color indexed="81"/>
            <rFont val="Tahoma"/>
            <family val="2"/>
          </rPr>
          <t xml:space="preserve"> </t>
        </r>
        <r>
          <rPr>
            <sz val="9"/>
            <color indexed="81"/>
            <rFont val="돋움"/>
            <family val="3"/>
            <charset val="129"/>
          </rPr>
          <t>기재</t>
        </r>
        <r>
          <rPr>
            <sz val="9"/>
            <color indexed="81"/>
            <rFont val="Tahoma"/>
            <family val="2"/>
          </rPr>
          <t xml:space="preserve"> </t>
        </r>
        <r>
          <rPr>
            <sz val="9"/>
            <color indexed="81"/>
            <rFont val="돋움"/>
            <family val="3"/>
            <charset val="129"/>
          </rPr>
          <t>시
실신청액에</t>
        </r>
        <r>
          <rPr>
            <sz val="9"/>
            <color indexed="81"/>
            <rFont val="Tahoma"/>
            <family val="2"/>
          </rPr>
          <t xml:space="preserve"> </t>
        </r>
        <r>
          <rPr>
            <sz val="9"/>
            <color indexed="81"/>
            <rFont val="돋움"/>
            <family val="3"/>
            <charset val="129"/>
          </rPr>
          <t>자동</t>
        </r>
        <r>
          <rPr>
            <sz val="9"/>
            <color indexed="81"/>
            <rFont val="Tahoma"/>
            <family val="2"/>
          </rPr>
          <t xml:space="preserve"> </t>
        </r>
        <r>
          <rPr>
            <sz val="9"/>
            <color indexed="81"/>
            <rFont val="돋움"/>
            <family val="3"/>
            <charset val="129"/>
          </rPr>
          <t>계산</t>
        </r>
      </text>
    </comment>
    <comment ref="T23" authorId="1" shapeId="0">
      <text>
        <r>
          <rPr>
            <b/>
            <sz val="9"/>
            <color indexed="81"/>
            <rFont val="돋움"/>
            <family val="3"/>
            <charset val="129"/>
          </rPr>
          <t>외환은행 홈페이지를 참고하여, 고시환율 적용
사전 청구일 경우 연구비 청구서,
여비신청서 제출일 환율(동일 날짜로 제출 요청)
사후 청구일 경우 출장 당일 환율 적용
외환은행 홈페이지 주소 참고
(http://www.keb.co.kr)</t>
        </r>
      </text>
    </comment>
    <comment ref="AP25" authorId="0" shapeId="0">
      <text>
        <r>
          <rPr>
            <sz val="9"/>
            <color indexed="81"/>
            <rFont val="돋움"/>
            <family val="3"/>
            <charset val="129"/>
          </rPr>
          <t>식대제공 시 체크 후
횟수 기재 시
실신청액에 자동 계산</t>
        </r>
      </text>
    </comment>
    <comment ref="AC30" authorId="2" shapeId="0">
      <text>
        <r>
          <rPr>
            <b/>
            <sz val="9"/>
            <color indexed="81"/>
            <rFont val="굴림"/>
            <family val="3"/>
            <charset val="129"/>
          </rPr>
          <t xml:space="preserve">Tip) </t>
        </r>
        <r>
          <rPr>
            <sz val="9"/>
            <color indexed="81"/>
            <rFont val="굴림"/>
            <family val="3"/>
            <charset val="129"/>
          </rPr>
          <t>연구비(법인)카드를 사용한 금액을 제외한 금액을 기재</t>
        </r>
      </text>
    </comment>
    <comment ref="AJ30" authorId="1" shapeId="0">
      <text>
        <r>
          <rPr>
            <sz val="9"/>
            <color indexed="81"/>
            <rFont val="돋움"/>
            <family val="3"/>
            <charset val="129"/>
          </rPr>
          <t>실비상한인</t>
        </r>
        <r>
          <rPr>
            <sz val="9"/>
            <color indexed="81"/>
            <rFont val="Tahoma"/>
            <family val="2"/>
          </rPr>
          <t xml:space="preserve"> </t>
        </r>
        <r>
          <rPr>
            <sz val="9"/>
            <color indexed="81"/>
            <rFont val="돋움"/>
            <family val="3"/>
            <charset val="129"/>
          </rPr>
          <t>경우</t>
        </r>
        <r>
          <rPr>
            <sz val="9"/>
            <color indexed="81"/>
            <rFont val="Tahoma"/>
            <family val="2"/>
          </rPr>
          <t xml:space="preserve"> </t>
        </r>
        <r>
          <rPr>
            <sz val="9"/>
            <color indexed="81"/>
            <rFont val="돋움"/>
            <family val="3"/>
            <charset val="129"/>
          </rPr>
          <t>숙박비</t>
        </r>
        <r>
          <rPr>
            <sz val="9"/>
            <color indexed="81"/>
            <rFont val="Tahoma"/>
            <family val="2"/>
          </rPr>
          <t xml:space="preserve">, </t>
        </r>
        <r>
          <rPr>
            <sz val="9"/>
            <color indexed="81"/>
            <rFont val="돋움"/>
            <family val="3"/>
            <charset val="129"/>
          </rPr>
          <t>운임</t>
        </r>
        <r>
          <rPr>
            <sz val="9"/>
            <color indexed="81"/>
            <rFont val="Tahoma"/>
            <family val="2"/>
          </rPr>
          <t xml:space="preserve"> </t>
        </r>
        <r>
          <rPr>
            <sz val="9"/>
            <color indexed="81"/>
            <rFont val="돋움"/>
            <family val="3"/>
            <charset val="129"/>
          </rPr>
          <t>제외한</t>
        </r>
        <r>
          <rPr>
            <sz val="9"/>
            <color indexed="81"/>
            <rFont val="Tahoma"/>
            <family val="2"/>
          </rPr>
          <t xml:space="preserve"> </t>
        </r>
        <r>
          <rPr>
            <sz val="9"/>
            <color indexed="81"/>
            <rFont val="돋움"/>
            <family val="3"/>
            <charset val="129"/>
          </rPr>
          <t>금액</t>
        </r>
        <r>
          <rPr>
            <sz val="9"/>
            <color indexed="81"/>
            <rFont val="Tahoma"/>
            <family val="2"/>
          </rPr>
          <t xml:space="preserve"> </t>
        </r>
        <r>
          <rPr>
            <sz val="9"/>
            <color indexed="81"/>
            <rFont val="돋움"/>
            <family val="3"/>
            <charset val="129"/>
          </rPr>
          <t>자동계산
할인정액인</t>
        </r>
        <r>
          <rPr>
            <sz val="9"/>
            <color indexed="81"/>
            <rFont val="Tahoma"/>
            <family val="2"/>
          </rPr>
          <t xml:space="preserve"> </t>
        </r>
        <r>
          <rPr>
            <sz val="9"/>
            <color indexed="81"/>
            <rFont val="돋움"/>
            <family val="3"/>
            <charset val="129"/>
          </rPr>
          <t>경우</t>
        </r>
        <r>
          <rPr>
            <sz val="9"/>
            <color indexed="81"/>
            <rFont val="Tahoma"/>
            <family val="2"/>
          </rPr>
          <t xml:space="preserve"> </t>
        </r>
        <r>
          <rPr>
            <sz val="9"/>
            <color indexed="81"/>
            <rFont val="돋움"/>
            <family val="3"/>
            <charset val="129"/>
          </rPr>
          <t>운임을</t>
        </r>
        <r>
          <rPr>
            <sz val="9"/>
            <color indexed="81"/>
            <rFont val="Tahoma"/>
            <family val="2"/>
          </rPr>
          <t xml:space="preserve"> </t>
        </r>
        <r>
          <rPr>
            <sz val="9"/>
            <color indexed="81"/>
            <rFont val="돋움"/>
            <family val="3"/>
            <charset val="129"/>
          </rPr>
          <t>제외한</t>
        </r>
        <r>
          <rPr>
            <sz val="9"/>
            <color indexed="81"/>
            <rFont val="Tahoma"/>
            <family val="2"/>
          </rPr>
          <t xml:space="preserve"> </t>
        </r>
        <r>
          <rPr>
            <sz val="9"/>
            <color indexed="81"/>
            <rFont val="돋움"/>
            <family val="3"/>
            <charset val="129"/>
          </rPr>
          <t>금액</t>
        </r>
        <r>
          <rPr>
            <sz val="9"/>
            <color indexed="81"/>
            <rFont val="Tahoma"/>
            <family val="2"/>
          </rPr>
          <t xml:space="preserve"> </t>
        </r>
        <r>
          <rPr>
            <sz val="9"/>
            <color indexed="81"/>
            <rFont val="돋움"/>
            <family val="3"/>
            <charset val="129"/>
          </rPr>
          <t>자동</t>
        </r>
        <r>
          <rPr>
            <sz val="9"/>
            <color indexed="81"/>
            <rFont val="Tahoma"/>
            <family val="2"/>
          </rPr>
          <t xml:space="preserve"> </t>
        </r>
        <r>
          <rPr>
            <sz val="9"/>
            <color indexed="81"/>
            <rFont val="돋움"/>
            <family val="3"/>
            <charset val="129"/>
          </rPr>
          <t>계산</t>
        </r>
      </text>
    </comment>
    <comment ref="AC31" authorId="2" shapeId="0">
      <text>
        <r>
          <rPr>
            <b/>
            <sz val="9"/>
            <color indexed="81"/>
            <rFont val="굴림"/>
            <family val="3"/>
            <charset val="129"/>
          </rPr>
          <t xml:space="preserve">Tip) </t>
        </r>
        <r>
          <rPr>
            <sz val="9"/>
            <color indexed="81"/>
            <rFont val="굴림"/>
            <family val="3"/>
            <charset val="129"/>
          </rPr>
          <t>연구비(법인)카드를 사용한 금액을 금액을 기재</t>
        </r>
      </text>
    </comment>
    <comment ref="AJ31" authorId="1" shapeId="0">
      <text>
        <r>
          <rPr>
            <sz val="9"/>
            <color indexed="81"/>
            <rFont val="돋움"/>
            <family val="3"/>
            <charset val="129"/>
          </rPr>
          <t>실비상한인</t>
        </r>
        <r>
          <rPr>
            <sz val="9"/>
            <color indexed="81"/>
            <rFont val="Tahoma"/>
            <family val="2"/>
          </rPr>
          <t xml:space="preserve"> </t>
        </r>
        <r>
          <rPr>
            <sz val="9"/>
            <color indexed="81"/>
            <rFont val="돋움"/>
            <family val="3"/>
            <charset val="129"/>
          </rPr>
          <t>경우</t>
        </r>
        <r>
          <rPr>
            <sz val="9"/>
            <color indexed="81"/>
            <rFont val="Tahoma"/>
            <family val="2"/>
          </rPr>
          <t xml:space="preserve"> </t>
        </r>
        <r>
          <rPr>
            <sz val="9"/>
            <color indexed="81"/>
            <rFont val="돋움"/>
            <family val="3"/>
            <charset val="129"/>
          </rPr>
          <t>숙박비</t>
        </r>
        <r>
          <rPr>
            <sz val="9"/>
            <color indexed="81"/>
            <rFont val="Tahoma"/>
            <family val="2"/>
          </rPr>
          <t xml:space="preserve">, </t>
        </r>
        <r>
          <rPr>
            <sz val="9"/>
            <color indexed="81"/>
            <rFont val="돋움"/>
            <family val="3"/>
            <charset val="129"/>
          </rPr>
          <t>운임</t>
        </r>
        <r>
          <rPr>
            <sz val="9"/>
            <color indexed="81"/>
            <rFont val="Tahoma"/>
            <family val="2"/>
          </rPr>
          <t xml:space="preserve"> </t>
        </r>
        <r>
          <rPr>
            <sz val="9"/>
            <color indexed="81"/>
            <rFont val="돋움"/>
            <family val="3"/>
            <charset val="129"/>
          </rPr>
          <t>금액</t>
        </r>
        <r>
          <rPr>
            <sz val="9"/>
            <color indexed="81"/>
            <rFont val="Tahoma"/>
            <family val="2"/>
          </rPr>
          <t xml:space="preserve"> </t>
        </r>
        <r>
          <rPr>
            <sz val="9"/>
            <color indexed="81"/>
            <rFont val="돋움"/>
            <family val="3"/>
            <charset val="129"/>
          </rPr>
          <t>자동계산
할인정액인</t>
        </r>
        <r>
          <rPr>
            <sz val="9"/>
            <color indexed="81"/>
            <rFont val="Tahoma"/>
            <family val="2"/>
          </rPr>
          <t xml:space="preserve"> </t>
        </r>
        <r>
          <rPr>
            <sz val="9"/>
            <color indexed="81"/>
            <rFont val="돋움"/>
            <family val="3"/>
            <charset val="129"/>
          </rPr>
          <t>경우</t>
        </r>
        <r>
          <rPr>
            <sz val="9"/>
            <color indexed="81"/>
            <rFont val="Tahoma"/>
            <family val="2"/>
          </rPr>
          <t xml:space="preserve"> </t>
        </r>
        <r>
          <rPr>
            <sz val="9"/>
            <color indexed="81"/>
            <rFont val="돋움"/>
            <family val="3"/>
            <charset val="129"/>
          </rPr>
          <t>운임을</t>
        </r>
        <r>
          <rPr>
            <sz val="9"/>
            <color indexed="81"/>
            <rFont val="Tahoma"/>
            <family val="2"/>
          </rPr>
          <t xml:space="preserve"> </t>
        </r>
        <r>
          <rPr>
            <sz val="9"/>
            <color indexed="81"/>
            <rFont val="돋움"/>
            <family val="3"/>
            <charset val="129"/>
          </rPr>
          <t>제외한</t>
        </r>
        <r>
          <rPr>
            <sz val="9"/>
            <color indexed="81"/>
            <rFont val="Tahoma"/>
            <family val="2"/>
          </rPr>
          <t xml:space="preserve"> </t>
        </r>
        <r>
          <rPr>
            <sz val="9"/>
            <color indexed="81"/>
            <rFont val="돋움"/>
            <family val="3"/>
            <charset val="129"/>
          </rPr>
          <t>금액</t>
        </r>
        <r>
          <rPr>
            <sz val="9"/>
            <color indexed="81"/>
            <rFont val="Tahoma"/>
            <family val="2"/>
          </rPr>
          <t xml:space="preserve"> </t>
        </r>
        <r>
          <rPr>
            <sz val="9"/>
            <color indexed="81"/>
            <rFont val="돋움"/>
            <family val="3"/>
            <charset val="129"/>
          </rPr>
          <t>자동</t>
        </r>
        <r>
          <rPr>
            <sz val="9"/>
            <color indexed="81"/>
            <rFont val="Tahoma"/>
            <family val="2"/>
          </rPr>
          <t xml:space="preserve"> </t>
        </r>
        <r>
          <rPr>
            <sz val="9"/>
            <color indexed="81"/>
            <rFont val="돋움"/>
            <family val="3"/>
            <charset val="129"/>
          </rPr>
          <t>계산</t>
        </r>
      </text>
    </comment>
  </commentList>
</comments>
</file>

<file path=xl/sharedStrings.xml><?xml version="1.0" encoding="utf-8"?>
<sst xmlns="http://schemas.openxmlformats.org/spreadsheetml/2006/main" count="3618" uniqueCount="2236">
  <si>
    <t>나. 국가연구개발사업의 관리 등에 관한 규정 제16조(연구개발사업의 보안)</t>
    <phoneticPr fontId="7" type="noConversion"/>
  </si>
  <si>
    <t>위탁연구개발비</t>
    <phoneticPr fontId="7" type="noConversion"/>
  </si>
  <si>
    <t>신   청   합   계</t>
    <phoneticPr fontId="7" type="noConversion"/>
  </si>
  <si>
    <t>-</t>
    <phoneticPr fontId="7" type="noConversion"/>
  </si>
  <si>
    <t>연락처</t>
    <phoneticPr fontId="7" type="noConversion"/>
  </si>
  <si>
    <t>휴대폰</t>
    <phoneticPr fontId="7" type="noConversion"/>
  </si>
  <si>
    <t>성  명</t>
    <phoneticPr fontId="7" type="noConversion"/>
  </si>
  <si>
    <t>소  속</t>
    <phoneticPr fontId="7" type="noConversion"/>
  </si>
  <si>
    <t>◦</t>
    <phoneticPr fontId="7" type="noConversion"/>
  </si>
  <si>
    <t>인건비</t>
    <phoneticPr fontId="7" type="noConversion"/>
  </si>
  <si>
    <t>연구활동비</t>
    <phoneticPr fontId="7" type="noConversion"/>
  </si>
  <si>
    <t>연구장비·재료비</t>
    <phoneticPr fontId="7" type="noConversion"/>
  </si>
  <si>
    <t>-</t>
    <phoneticPr fontId="7" type="noConversion"/>
  </si>
  <si>
    <t>비고</t>
    <phoneticPr fontId="7" type="noConversion"/>
  </si>
  <si>
    <t>간접비</t>
    <phoneticPr fontId="7" type="noConversion"/>
  </si>
  <si>
    <t>합     계</t>
    <phoneticPr fontId="7" type="noConversion"/>
  </si>
  <si>
    <t>(인)</t>
    <phoneticPr fontId="7" type="noConversion"/>
  </si>
  <si>
    <t>연구수당</t>
    <phoneticPr fontId="7" type="noConversion"/>
  </si>
  <si>
    <t>연번</t>
    <phoneticPr fontId="7" type="noConversion"/>
  </si>
  <si>
    <t>계좌번호</t>
    <phoneticPr fontId="7" type="noConversion"/>
  </si>
  <si>
    <t>예금주</t>
    <phoneticPr fontId="7" type="noConversion"/>
  </si>
  <si>
    <t>입금액</t>
    <phoneticPr fontId="7" type="noConversion"/>
  </si>
  <si>
    <t>연구비(법인)
카드사용</t>
    <phoneticPr fontId="7" type="noConversion"/>
  </si>
  <si>
    <t>귀하</t>
    <phoneticPr fontId="7" type="noConversion"/>
  </si>
  <si>
    <t>연구책임자 :</t>
    <phoneticPr fontId="7" type="noConversion"/>
  </si>
  <si>
    <t>합계</t>
    <phoneticPr fontId="7" type="noConversion"/>
  </si>
  <si>
    <t>계</t>
    <phoneticPr fontId="7" type="noConversion"/>
  </si>
  <si>
    <t>주 무</t>
    <phoneticPr fontId="7" type="noConversion"/>
  </si>
  <si>
    <t>소 장</t>
    <phoneticPr fontId="7" type="noConversion"/>
  </si>
  <si>
    <t>전결</t>
    <phoneticPr fontId="7" type="noConversion"/>
  </si>
  <si>
    <t>구분</t>
    <phoneticPr fontId="7" type="noConversion"/>
  </si>
  <si>
    <t>성명</t>
    <phoneticPr fontId="7" type="noConversion"/>
  </si>
  <si>
    <t>■ 연 락 처 :</t>
    <phoneticPr fontId="7" type="noConversion"/>
  </si>
  <si>
    <t>청구비목</t>
    <phoneticPr fontId="7" type="noConversion"/>
  </si>
  <si>
    <t>(단위 : 원)</t>
    <phoneticPr fontId="7" type="noConversion"/>
  </si>
  <si>
    <t>영 수 증  첨 부 지</t>
    <phoneticPr fontId="7" type="noConversion"/>
  </si>
  <si>
    <t>년</t>
    <phoneticPr fontId="7" type="noConversion"/>
  </si>
  <si>
    <t>월</t>
    <phoneticPr fontId="7" type="noConversion"/>
  </si>
  <si>
    <t>일</t>
    <phoneticPr fontId="7" type="noConversion"/>
  </si>
  <si>
    <t>소   속</t>
    <phoneticPr fontId="7" type="noConversion"/>
  </si>
  <si>
    <t>성   명</t>
    <phoneticPr fontId="7" type="noConversion"/>
  </si>
  <si>
    <t>◦</t>
    <phoneticPr fontId="7" type="noConversion"/>
  </si>
  <si>
    <t>◦</t>
    <phoneticPr fontId="7" type="noConversion"/>
  </si>
  <si>
    <t>외국어</t>
    <phoneticPr fontId="7" type="noConversion"/>
  </si>
  <si>
    <t>외국어 → 한국어</t>
    <phoneticPr fontId="7" type="noConversion"/>
  </si>
  <si>
    <t>한국어 → 외국어</t>
    <phoneticPr fontId="7" type="noConversion"/>
  </si>
  <si>
    <t>비     고</t>
    <phoneticPr fontId="7" type="noConversion"/>
  </si>
  <si>
    <t>영어</t>
    <phoneticPr fontId="7" type="noConversion"/>
  </si>
  <si>
    <t>일어</t>
    <phoneticPr fontId="7" type="noConversion"/>
  </si>
  <si>
    <t>통역구분</t>
    <phoneticPr fontId="7" type="noConversion"/>
  </si>
  <si>
    <t>언어구분</t>
    <phoneticPr fontId="7" type="noConversion"/>
  </si>
  <si>
    <t>3시간</t>
    <phoneticPr fontId="7" type="noConversion"/>
  </si>
  <si>
    <t>6시간</t>
    <phoneticPr fontId="7" type="noConversion"/>
  </si>
  <si>
    <t>규정외 시간</t>
    <phoneticPr fontId="7" type="noConversion"/>
  </si>
  <si>
    <t>순차통역</t>
    <phoneticPr fontId="7" type="noConversion"/>
  </si>
  <si>
    <t>시간당</t>
    <phoneticPr fontId="7" type="noConversion"/>
  </si>
  <si>
    <t>독어, 중국어 등</t>
    <phoneticPr fontId="7" type="noConversion"/>
  </si>
  <si>
    <t>동시통역</t>
    <phoneticPr fontId="7" type="noConversion"/>
  </si>
  <si>
    <t>구분</t>
    <phoneticPr fontId="7" type="noConversion"/>
  </si>
  <si>
    <t>속기기본</t>
    <phoneticPr fontId="7" type="noConversion"/>
  </si>
  <si>
    <t>녹음재생</t>
    <phoneticPr fontId="7" type="noConversion"/>
  </si>
  <si>
    <t>전문분야</t>
    <phoneticPr fontId="7" type="noConversion"/>
  </si>
  <si>
    <t>요점</t>
    <phoneticPr fontId="7" type="noConversion"/>
  </si>
  <si>
    <t>번역료는 번역결과물(Output)를 기준으로 산정</t>
    <phoneticPr fontId="7" type="noConversion"/>
  </si>
  <si>
    <t>월지급액</t>
    <phoneticPr fontId="7" type="noConversion"/>
  </si>
  <si>
    <t>은행</t>
    <phoneticPr fontId="7" type="noConversion"/>
  </si>
  <si>
    <t>* 변경 전</t>
    <phoneticPr fontId="7" type="noConversion"/>
  </si>
  <si>
    <t>학장</t>
    <phoneticPr fontId="7" type="noConversion"/>
  </si>
  <si>
    <t>■ 변경 사유</t>
    <phoneticPr fontId="7" type="noConversion"/>
  </si>
  <si>
    <t>* 변경 후</t>
    <phoneticPr fontId="7" type="noConversion"/>
  </si>
  <si>
    <t>E-Mail</t>
    <phoneticPr fontId="7" type="noConversion"/>
  </si>
  <si>
    <t>학교 연락처</t>
    <phoneticPr fontId="7" type="noConversion"/>
  </si>
  <si>
    <t>번호</t>
    <phoneticPr fontId="7" type="noConversion"/>
  </si>
  <si>
    <t>참여율</t>
    <phoneticPr fontId="7" type="noConversion"/>
  </si>
  <si>
    <t>~</t>
    <phoneticPr fontId="7" type="noConversion"/>
  </si>
  <si>
    <t>(</t>
    <phoneticPr fontId="7" type="noConversion"/>
  </si>
  <si>
    <t>합     계</t>
    <phoneticPr fontId="7" type="noConversion"/>
  </si>
  <si>
    <t>※ 연구수당</t>
    <phoneticPr fontId="7" type="noConversion"/>
  </si>
  <si>
    <t>직급</t>
    <phoneticPr fontId="7" type="noConversion"/>
  </si>
  <si>
    <t>교수</t>
    <phoneticPr fontId="7" type="noConversion"/>
  </si>
  <si>
    <t>원</t>
    <phoneticPr fontId="7" type="noConversion"/>
  </si>
  <si>
    <t>행사개최경비 신청서</t>
    <phoneticPr fontId="7" type="noConversion"/>
  </si>
  <si>
    <t>1. 과   제   번   호  :</t>
    <phoneticPr fontId="7" type="noConversion"/>
  </si>
  <si>
    <t>식대</t>
    <phoneticPr fontId="7" type="noConversion"/>
  </si>
  <si>
    <t>인건비 관련 서류</t>
    <phoneticPr fontId="7" type="noConversion"/>
  </si>
  <si>
    <t>연구원 인적사항</t>
    <phoneticPr fontId="7" type="noConversion"/>
  </si>
  <si>
    <t>(단위 : 원)</t>
    <phoneticPr fontId="7" type="noConversion"/>
  </si>
  <si>
    <t>연구책임자</t>
    <phoneticPr fontId="7" type="noConversion"/>
  </si>
  <si>
    <t>원</t>
    <phoneticPr fontId="7" type="noConversion"/>
  </si>
  <si>
    <t>영수증 붙이는 곳</t>
    <phoneticPr fontId="7" type="noConversion"/>
  </si>
  <si>
    <t>회의목적</t>
    <phoneticPr fontId="7" type="noConversion"/>
  </si>
  <si>
    <t>집행내역</t>
    <phoneticPr fontId="7" type="noConversion"/>
  </si>
  <si>
    <t>회의비</t>
  </si>
  <si>
    <t>성명 :</t>
    <phoneticPr fontId="7" type="noConversion"/>
  </si>
  <si>
    <t>이내</t>
  </si>
  <si>
    <t>&lt;카드 및 지급내역&gt;</t>
    <phoneticPr fontId="7" type="noConversion"/>
  </si>
  <si>
    <t>목별내용</t>
    <phoneticPr fontId="7" type="noConversion"/>
  </si>
  <si>
    <t>계좌이체</t>
    <phoneticPr fontId="7" type="noConversion"/>
  </si>
  <si>
    <t>총 신청액</t>
    <phoneticPr fontId="7" type="noConversion"/>
  </si>
  <si>
    <t>일간)</t>
    <phoneticPr fontId="7" type="noConversion"/>
  </si>
  <si>
    <t>(단위 : USD)</t>
    <phoneticPr fontId="7" type="noConversion"/>
  </si>
  <si>
    <t>/</t>
    <phoneticPr fontId="7" type="noConversion"/>
  </si>
  <si>
    <t>(</t>
    <phoneticPr fontId="7" type="noConversion"/>
  </si>
  <si>
    <t>비고</t>
    <phoneticPr fontId="7" type="noConversion"/>
  </si>
  <si>
    <t>국외 출장 귀국보고서</t>
    <phoneticPr fontId="7" type="noConversion"/>
  </si>
  <si>
    <t>계</t>
    <phoneticPr fontId="7" type="noConversion"/>
  </si>
  <si>
    <t>전결</t>
    <phoneticPr fontId="7" type="noConversion"/>
  </si>
  <si>
    <t>2. 인적사항(출장자) :</t>
    <phoneticPr fontId="7" type="noConversion"/>
  </si>
  <si>
    <t>위와 같이 연구비를 청구 합니다.</t>
    <phoneticPr fontId="7" type="noConversion"/>
  </si>
  <si>
    <t>입    금    정    보</t>
    <phoneticPr fontId="7" type="noConversion"/>
  </si>
  <si>
    <t>목적지</t>
    <phoneticPr fontId="7" type="noConversion"/>
  </si>
  <si>
    <t>경유지</t>
    <phoneticPr fontId="7" type="noConversion"/>
  </si>
  <si>
    <t>주목적</t>
    <phoneticPr fontId="7" type="noConversion"/>
  </si>
  <si>
    <t>부차적목적</t>
    <phoneticPr fontId="7" type="noConversion"/>
  </si>
  <si>
    <t>4. 활용내역</t>
    <phoneticPr fontId="7" type="noConversion"/>
  </si>
  <si>
    <t>위와 같이 국외 출장 귀국보고서를 제출합니다.</t>
    <phoneticPr fontId="7" type="noConversion"/>
  </si>
  <si>
    <t>청구내역</t>
    <phoneticPr fontId="7" type="noConversion"/>
  </si>
  <si>
    <t>:</t>
    <phoneticPr fontId="7" type="noConversion"/>
  </si>
  <si>
    <t>-</t>
    <phoneticPr fontId="7" type="noConversion"/>
  </si>
  <si>
    <t>※ 영수증이 겹치지 않도록 전면이 다 보이게 붙여주시기 바랍니다. (1~2장)</t>
    <phoneticPr fontId="7" type="noConversion"/>
  </si>
  <si>
    <t>(지급신청서 및 거래외국환은행 지정(변경)신청서 겸용)</t>
  </si>
  <si>
    <t>※ 이 신청서는 외국환통계자료로 활용하며 과세자료로 국세청에 통보될 수 있습니다.</t>
  </si>
  <si>
    <t>서울대학교</t>
    <phoneticPr fontId="7" type="noConversion"/>
  </si>
  <si>
    <t>관리기관장</t>
    <phoneticPr fontId="7" type="noConversion"/>
  </si>
  <si>
    <t>주 소 :</t>
    <phoneticPr fontId="7" type="noConversion"/>
  </si>
  <si>
    <t>전화번호 :</t>
    <phoneticPr fontId="7" type="noConversion"/>
  </si>
  <si>
    <t>휴대전화 :</t>
    <phoneticPr fontId="7" type="noConversion"/>
  </si>
  <si>
    <t>주민등록번호 :</t>
    <phoneticPr fontId="7" type="noConversion"/>
  </si>
  <si>
    <t>① 갑 :</t>
    <phoneticPr fontId="7" type="noConversion"/>
  </si>
  <si>
    <t>에 근무한다.</t>
    <phoneticPr fontId="7" type="noConversion"/>
  </si>
  <si>
    <t>총</t>
    <phoneticPr fontId="7" type="noConversion"/>
  </si>
  <si>
    <t>② 질병, 실종 또는 형사소추 등으로 연구업무 수행이 불가능한 경우</t>
    <phoneticPr fontId="7" type="noConversion"/>
  </si>
  <si>
    <t>③ 연구업무를 성실히 준수하지 아니하는 경우</t>
    <phoneticPr fontId="7" type="noConversion"/>
  </si>
  <si>
    <t>■ 연구과제명 :</t>
    <phoneticPr fontId="7" type="noConversion"/>
  </si>
  <si>
    <r>
      <t>T</t>
    </r>
    <r>
      <rPr>
        <sz val="9"/>
        <rFont val="맑은 고딕"/>
        <family val="3"/>
        <charset val="129"/>
      </rPr>
      <t>.</t>
    </r>
    <phoneticPr fontId="7" type="noConversion"/>
  </si>
  <si>
    <t>■ 과 제 번 호 :</t>
    <phoneticPr fontId="7" type="noConversion"/>
  </si>
  <si>
    <t>■ 지 원 기 관 :</t>
    <phoneticPr fontId="7" type="noConversion"/>
  </si>
  <si>
    <t>■ 사  업  명 :</t>
    <phoneticPr fontId="7" type="noConversion"/>
  </si>
  <si>
    <t>합     계</t>
    <phoneticPr fontId="7" type="noConversion"/>
  </si>
  <si>
    <t>■ 청 구 비 목 :</t>
    <phoneticPr fontId="7" type="noConversion"/>
  </si>
  <si>
    <t>■ 청  구  액 :</t>
    <phoneticPr fontId="7" type="noConversion"/>
  </si>
  <si>
    <t>박</t>
    <phoneticPr fontId="7" type="noConversion"/>
  </si>
  <si>
    <t>※ 국외출장시에는 반드시 귀국보고서(국외출장결과보고서) 제출 원칙
   (연구책임자는 소속된 학과(부)로 제출한 귀국보고서로 대체 가능)</t>
    <phoneticPr fontId="7" type="noConversion"/>
  </si>
  <si>
    <t>예) 사무용품</t>
    <phoneticPr fontId="7" type="noConversion"/>
  </si>
  <si>
    <t>위와 같이 기여도 평가에 따라 연구수당을 청구합니다.</t>
    <phoneticPr fontId="7" type="noConversion"/>
  </si>
  <si>
    <t xml:space="preserve">④ 기타 사회적인 물의를 일으키거나 연구원으로서의 품위를 손상하여 본교의 명예를 훼손한 경우 </t>
    <phoneticPr fontId="7" type="noConversion"/>
  </si>
  <si>
    <t>(갑)관리기관장 :</t>
    <phoneticPr fontId="7" type="noConversion"/>
  </si>
  <si>
    <t>기관장</t>
    <phoneticPr fontId="7" type="noConversion"/>
  </si>
  <si>
    <t>소속</t>
    <phoneticPr fontId="7" type="noConversion"/>
  </si>
  <si>
    <t>생년월일</t>
    <phoneticPr fontId="7" type="noConversion"/>
  </si>
  <si>
    <t>(왕  복)</t>
  </si>
  <si>
    <t>4시간 미만</t>
    <phoneticPr fontId="13" type="noConversion"/>
  </si>
  <si>
    <t>4시간 이상</t>
    <phoneticPr fontId="13" type="noConversion"/>
  </si>
  <si>
    <t>철도</t>
    <phoneticPr fontId="13" type="noConversion"/>
  </si>
  <si>
    <t>항공</t>
    <phoneticPr fontId="13" type="noConversion"/>
  </si>
  <si>
    <t>버스</t>
    <phoneticPr fontId="13" type="noConversion"/>
  </si>
  <si>
    <t>일비
(1일)</t>
    <phoneticPr fontId="13" type="noConversion"/>
  </si>
  <si>
    <t>숙박
(1야)</t>
    <phoneticPr fontId="13" type="noConversion"/>
  </si>
  <si>
    <t>식비
(1일)</t>
    <phoneticPr fontId="13" type="noConversion"/>
  </si>
  <si>
    <t>실비</t>
    <phoneticPr fontId="13" type="noConversion"/>
  </si>
  <si>
    <t>필요증빙</t>
    <phoneticPr fontId="13" type="noConversion"/>
  </si>
  <si>
    <t>생략</t>
    <phoneticPr fontId="13" type="noConversion"/>
  </si>
  <si>
    <t>첨부</t>
    <phoneticPr fontId="13" type="noConversion"/>
  </si>
  <si>
    <t>정액 지급</t>
    <phoneticPr fontId="13" type="noConversion"/>
  </si>
  <si>
    <t>61일 이상</t>
    <phoneticPr fontId="13" type="noConversion"/>
  </si>
  <si>
    <t>구    분</t>
    <phoneticPr fontId="13" type="noConversion"/>
  </si>
  <si>
    <t>항공 운임</t>
    <phoneticPr fontId="13" type="noConversion"/>
  </si>
  <si>
    <t>가</t>
    <phoneticPr fontId="13" type="noConversion"/>
  </si>
  <si>
    <t>나</t>
    <phoneticPr fontId="13" type="noConversion"/>
  </si>
  <si>
    <t>다</t>
    <phoneticPr fontId="13" type="noConversion"/>
  </si>
  <si>
    <t>라</t>
    <phoneticPr fontId="13" type="noConversion"/>
  </si>
  <si>
    <t>등 급</t>
    <phoneticPr fontId="13" type="noConversion"/>
  </si>
  <si>
    <t>국  가   /   도  시  별</t>
    <phoneticPr fontId="13" type="noConversion"/>
  </si>
  <si>
    <t>아시아 · 오세아니아주</t>
    <phoneticPr fontId="13" type="noConversion"/>
  </si>
  <si>
    <t>남 · 북아메리카주</t>
    <phoneticPr fontId="13" type="noConversion"/>
  </si>
  <si>
    <t>유럽주</t>
    <phoneticPr fontId="13" type="noConversion"/>
  </si>
  <si>
    <t>중동/아프리카주</t>
    <phoneticPr fontId="13" type="noConversion"/>
  </si>
  <si>
    <t>※ 항목에 맞게 회색 부분만 기재 바랍니다.</t>
    <phoneticPr fontId="7" type="noConversion"/>
  </si>
  <si>
    <t>출장기간</t>
  </si>
  <si>
    <t>출장목적</t>
  </si>
  <si>
    <t>② 을 :</t>
    <phoneticPr fontId="7" type="noConversion"/>
  </si>
  <si>
    <t>① 본 참여계약을 위반하는 경우</t>
    <phoneticPr fontId="7" type="noConversion"/>
  </si>
  <si>
    <t>국내·외 출장 신청(명령)서</t>
    <phoneticPr fontId="7" type="noConversion"/>
  </si>
  <si>
    <t>=</t>
    <phoneticPr fontId="7" type="noConversion"/>
  </si>
  <si>
    <t>외국어→외국어의 번역일 경우 최대 해당 외국어→한국어와 한국어→외국어의 단가를 합한 금액 이하로 책정</t>
    <phoneticPr fontId="7" type="noConversion"/>
  </si>
  <si>
    <t>구분</t>
  </si>
  <si>
    <t>시간당</t>
    <phoneticPr fontId="7" type="noConversion"/>
  </si>
  <si>
    <t>1급 속기사 기준</t>
    <phoneticPr fontId="7" type="noConversion"/>
  </si>
  <si>
    <t>출장지에서 연구과제 수행과 관련하여 외부인사를 접촉하는 과정에서 발생한 비용(식·음료대에 한함)으로 인해 기 지급된 여비를 초과 지출한 경우에는, 그 초과액을 기술정보활동비에서 지급할 수 있다.</t>
    <phoneticPr fontId="7" type="noConversion"/>
  </si>
  <si>
    <t>참여연구원을 제외하고, 서울대학교 내부 전문가에 대해서도 전문가 활용비 계상이 가능하나, 지원기관에 별도의 제한 지침이 있는 경우 그 지침에 따른다.</t>
    <phoneticPr fontId="7" type="noConversion"/>
  </si>
  <si>
    <t>도서 등의 문헌구입비는 연구계획서에 포함된 연구과제 수행과 직접적으로 관련이 있는 도서 및 문헌구입 실비로서 연구책임자는 OSOS에 문헌 정보(도서명 저자명, 구입권수, 보관 장소 등)를 기재한 후 신고한 장소에 비치·보관하여 관리한다.</t>
    <phoneticPr fontId="7" type="noConversion"/>
  </si>
  <si>
    <t>교통비 지급을 위해 톨게이트 영수증, 철도 영수증 등의 증빙자료를 제출하여야 한다.</t>
    <phoneticPr fontId="7" type="noConversion"/>
  </si>
  <si>
    <t>학회·세미나 참가비는 연구과제 수행과 직접적인 간련이 있는 학회·세미나에 한하여 참가비 또는 등록비로 지급하여야 하며, 학회가입비, 해당과제와 무관한 학회의 연회비, 참가비는 제외한다.</t>
    <phoneticPr fontId="7" type="noConversion"/>
  </si>
  <si>
    <t>특허정보조사비는 연구과제와 직접적인 관련이 있는 기술의 특허검색·분석·조사비로서 조사기관의 기준에 따라 지급하되, 분석자료 및 조사내용에 대하여 조사기관장이 확인한 서류를 첨부하여야 한다.</t>
    <phoneticPr fontId="7" type="noConversion"/>
  </si>
  <si>
    <t>연구책임자(전임교원 이상)</t>
    <phoneticPr fontId="7" type="noConversion"/>
  </si>
  <si>
    <t>연구원       (책임급 이하)</t>
    <phoneticPr fontId="7" type="noConversion"/>
  </si>
  <si>
    <t>원고료
(A4 1장당)</t>
    <phoneticPr fontId="7" type="noConversion"/>
  </si>
  <si>
    <t>세미나 강사료
(1회당)</t>
    <phoneticPr fontId="7" type="noConversion"/>
  </si>
  <si>
    <t>자문료 
(시간당)</t>
    <phoneticPr fontId="7" type="noConversion"/>
  </si>
  <si>
    <r>
      <t xml:space="preserve">해당과제 수행과 관련된 식대는 참여연구원의 </t>
    </r>
    <r>
      <rPr>
        <u/>
        <sz val="10"/>
        <color indexed="8"/>
        <rFont val="맑은 고딕"/>
        <family val="3"/>
        <charset val="129"/>
      </rPr>
      <t>야근 및 특근 등의 식비</t>
    </r>
    <r>
      <rPr>
        <sz val="10"/>
        <color indexed="8"/>
        <rFont val="맑은 고딕"/>
        <family val="3"/>
        <charset val="129"/>
      </rPr>
      <t>로서, 통상적으로 연구기관 내·외의 일반 식당의 식대비에 한하여</t>
    </r>
    <r>
      <rPr>
        <u/>
        <sz val="10"/>
        <color indexed="8"/>
        <rFont val="맑은 고딕"/>
        <family val="3"/>
        <charset val="129"/>
      </rPr>
      <t xml:space="preserve"> 1인당 1만원 이하</t>
    </r>
    <r>
      <rPr>
        <sz val="10"/>
        <color indexed="8"/>
        <rFont val="맑은 고딕"/>
        <family val="3"/>
        <charset val="129"/>
      </rPr>
      <t>로 한다.</t>
    </r>
    <phoneticPr fontId="7" type="noConversion"/>
  </si>
  <si>
    <t>학과(부)</t>
    <phoneticPr fontId="7" type="noConversion"/>
  </si>
  <si>
    <t>지원기관명</t>
    <phoneticPr fontId="7" type="noConversion"/>
  </si>
  <si>
    <t>연구과제명</t>
    <phoneticPr fontId="7" type="noConversion"/>
  </si>
  <si>
    <t>연 구 기 간</t>
    <phoneticPr fontId="7" type="noConversion"/>
  </si>
  <si>
    <t>(월</t>
    <phoneticPr fontId="7" type="noConversion"/>
  </si>
  <si>
    <t>제1조 (계약당사자)</t>
    <phoneticPr fontId="7" type="noConversion"/>
  </si>
  <si>
    <t>한다.</t>
    <phoneticPr fontId="7" type="noConversion"/>
  </si>
  <si>
    <t>연   구   비</t>
    <phoneticPr fontId="7" type="noConversion"/>
  </si>
  <si>
    <t>⑤ 연구비 지원기관으로부터 연구비 지원이 중단되거나 연구비 지원금액의 규모가 변경된 경우 “갑”은 “을”과의 참여 계
    약을 해지 또는 계약 내용의 일부를 변경할 수 있으며, “을”은 이에 따른다.</t>
    <phoneticPr fontId="7" type="noConversion"/>
  </si>
  <si>
    <t>연구과제 참여계약서</t>
    <phoneticPr fontId="7" type="noConversion"/>
  </si>
  <si>
    <t>회의비 사전 품의서</t>
    <phoneticPr fontId="7" type="noConversion"/>
  </si>
  <si>
    <t>회의예정일자</t>
    <phoneticPr fontId="7" type="noConversion"/>
  </si>
  <si>
    <t>회의예정장소</t>
    <phoneticPr fontId="7" type="noConversion"/>
  </si>
  <si>
    <t>회의안건</t>
    <phoneticPr fontId="7" type="noConversion"/>
  </si>
  <si>
    <t>사유</t>
    <phoneticPr fontId="7" type="noConversion"/>
  </si>
  <si>
    <t>출장지</t>
    <phoneticPr fontId="7" type="noConversion"/>
  </si>
  <si>
    <t>시</t>
    <phoneticPr fontId="7" type="noConversion"/>
  </si>
  <si>
    <t>출장기간</t>
    <phoneticPr fontId="7" type="noConversion"/>
  </si>
  <si>
    <t xml:space="preserve">~ </t>
    <phoneticPr fontId="7" type="noConversion"/>
  </si>
  <si>
    <t>출장목적</t>
    <phoneticPr fontId="7" type="noConversion"/>
  </si>
  <si>
    <t>숙박비</t>
    <phoneticPr fontId="7" type="noConversion"/>
  </si>
  <si>
    <t>체재비</t>
    <phoneticPr fontId="7" type="noConversion"/>
  </si>
  <si>
    <t>운임</t>
    <phoneticPr fontId="7" type="noConversion"/>
  </si>
  <si>
    <t>실비</t>
    <phoneticPr fontId="7" type="noConversion"/>
  </si>
  <si>
    <t>연구과제 고용계약서</t>
    <phoneticPr fontId="7" type="noConversion"/>
  </si>
  <si>
    <t>③ 병 :</t>
    <phoneticPr fontId="7" type="noConversion"/>
  </si>
  <si>
    <t>① 본 계약서에 명시되지 아니한 사항에 대해서는 근로기준법 등 근로관계 법령이 정하는 바에 따른다.</t>
    <phoneticPr fontId="7" type="noConversion"/>
  </si>
  <si>
    <t>(을)연구책임자 :</t>
    <phoneticPr fontId="7" type="noConversion"/>
  </si>
  <si>
    <t>(병)참여연구원 :</t>
    <phoneticPr fontId="7" type="noConversion"/>
  </si>
  <si>
    <t>* 근로소득자 해당</t>
    <phoneticPr fontId="7" type="noConversion"/>
  </si>
  <si>
    <t>연구원으로 고용하며, 서울대학교</t>
    <phoneticPr fontId="7" type="noConversion"/>
  </si>
  <si>
    <t xml:space="preserve">제6조 ("병"의 의무) </t>
    <phoneticPr fontId="7" type="noConversion"/>
  </si>
  <si>
    <t>① "병"은 본 계약서 제3조에 정한 기간 동안 "갑"이 지정하는 연구업무에 전념하여야 한다.</t>
    <phoneticPr fontId="7" type="noConversion"/>
  </si>
  <si>
    <t>② "병"은 근무 중 직무와 관련하여 취득한 각종 비밀을 고용계약 중 또는 계약 종료 후에도 누설하여서는 아니 된다.</t>
    <phoneticPr fontId="7" type="noConversion"/>
  </si>
  <si>
    <t>제8조 (기타사항)</t>
    <phoneticPr fontId="7" type="noConversion"/>
  </si>
  <si>
    <t>② 본 계약의 체결을 증명하기 위하여 계약서 3통을 작성하여 해당과제 관리기관장(갑), 해당과제 연구책임자(을), 참여
    연구원(병)이 서명, 날인하고 각각 1통씩 보관한다.</t>
    <phoneticPr fontId="7" type="noConversion"/>
  </si>
  <si>
    <t>연구원으로 하며, "을"은 아래 과제에 참여한다.</t>
    <phoneticPr fontId="7" type="noConversion"/>
  </si>
  <si>
    <t xml:space="preserve">제5조 ("갑"의 의무) </t>
    <phoneticPr fontId="7" type="noConversion"/>
  </si>
  <si>
    <t xml:space="preserve">① "갑은 "병"의 인건비를 과제 참여계약 기간 내에 </t>
    <phoneticPr fontId="7" type="noConversion"/>
  </si>
  <si>
    <t>원)</t>
    <phoneticPr fontId="7" type="noConversion"/>
  </si>
  <si>
    <t>③ “병”은 본 계약서 제3조에 정한 기간 동안 연구업무를 수행함으로 인하여 발생한 연구결과를 “갑”에게 귀속시켜야 한
     다.</t>
    <phoneticPr fontId="7" type="noConversion"/>
  </si>
  <si>
    <t>상기 사항에 동의하고 날인합니다.</t>
    <phoneticPr fontId="7" type="noConversion"/>
  </si>
  <si>
    <t xml:space="preserve">① "갑은 "을"의 인건비를 과제 참여계약 기간 내에 </t>
    <phoneticPr fontId="7" type="noConversion"/>
  </si>
  <si>
    <t xml:space="preserve">    기준으로 지급하며, "을"과 합의한 일자에 기타소득세를 원천징수 후 지급한다.</t>
    <phoneticPr fontId="7" type="noConversion"/>
  </si>
  <si>
    <t>② "을"의 퇴직금은 지급하지 않는다.</t>
    <phoneticPr fontId="7" type="noConversion"/>
  </si>
  <si>
    <t>제4조 ("갑"의 의무)</t>
    <phoneticPr fontId="7" type="noConversion"/>
  </si>
  <si>
    <t xml:space="preserve">제5조 ("을"의 의무) </t>
    <phoneticPr fontId="7" type="noConversion"/>
  </si>
  <si>
    <t>① "을"은 본 계약서 제3조에 정한 기간 동안 "갑"이 지정하는 연구업무를 충실히 이행하여야 한다.</t>
    <phoneticPr fontId="7" type="noConversion"/>
  </si>
  <si>
    <t>② "을"은 참여 계약 중 직무와 관련하여 취득한 각종 비밀을 참여 계약 중 또는 참여계약 종료 후에도 누설하여서는 아니된다.</t>
    <phoneticPr fontId="7" type="noConversion"/>
  </si>
  <si>
    <t>③ "을"은 본 계약서 제3조에 정한 기간동안 연구업무를 수행함으로 인하여 발생한 연구결과를 "갑"에게 귀속시켜야 한다.
    다.</t>
    <phoneticPr fontId="7" type="noConversion"/>
  </si>
  <si>
    <t>⑥ 연구과제 수행을 위하여 참여연구원을 교체하여야 하는 경우</t>
    <phoneticPr fontId="7" type="noConversion"/>
  </si>
  <si>
    <t>① 본 계약서에 규정되지 않은 사항은 “갑”과 “을”이 합의하여 정하되 합의가 되지 않을 경우 “갑”이 정하는 바에 따른다.</t>
    <phoneticPr fontId="7" type="noConversion"/>
  </si>
  <si>
    <t>② 본 계약의 체결을 증명하기 위하여 계약서 3통을 작성하여 계약당사자 및 입회인(해당과제 연구책임자)가 서명, 날인하고 각각 1통씩 보관한다.</t>
    <phoneticPr fontId="7" type="noConversion"/>
  </si>
  <si>
    <t>계 약 당 사 자</t>
    <phoneticPr fontId="7" type="noConversion"/>
  </si>
  <si>
    <t>1) 갑</t>
    <phoneticPr fontId="7" type="noConversion"/>
  </si>
  <si>
    <t>입회인(해당과제 연구책임자)</t>
    <phoneticPr fontId="7" type="noConversion"/>
  </si>
  <si>
    <t>2) 을</t>
    <phoneticPr fontId="7" type="noConversion"/>
  </si>
  <si>
    <t>1) 서울대학교</t>
    <phoneticPr fontId="7" type="noConversion"/>
  </si>
  <si>
    <t>일자</t>
    <phoneticPr fontId="7" type="noConversion"/>
  </si>
  <si>
    <t>연구수당 지급청구 및 기여도 평가서</t>
    <phoneticPr fontId="7" type="noConversion"/>
  </si>
  <si>
    <t>합  계</t>
    <phoneticPr fontId="7" type="noConversion"/>
  </si>
  <si>
    <t>※ 평가항목별 평가점수 = 참여연구원별 평가점수의 합, 전체 평가점수 합은 100</t>
    <phoneticPr fontId="7" type="noConversion"/>
  </si>
  <si>
    <r>
      <t>※ 평가항목별</t>
    </r>
    <r>
      <rPr>
        <sz val="9"/>
        <rFont val="맑은 고딕"/>
        <family val="3"/>
        <charset val="129"/>
      </rPr>
      <t xml:space="preserve"> 평가 근거 별첨</t>
    </r>
    <phoneticPr fontId="7" type="noConversion"/>
  </si>
  <si>
    <r>
      <t xml:space="preserve"> </t>
    </r>
    <r>
      <rPr>
        <b/>
        <u val="double"/>
        <sz val="20"/>
        <rFont val="맑은 고딕"/>
        <family val="3"/>
        <charset val="129"/>
      </rPr>
      <t>연구비 청구서</t>
    </r>
    <r>
      <rPr>
        <b/>
        <u/>
        <sz val="20"/>
        <rFont val="맑은 고딕"/>
        <family val="3"/>
        <charset val="129"/>
      </rPr>
      <t xml:space="preserve"> </t>
    </r>
    <phoneticPr fontId="7" type="noConversion"/>
  </si>
  <si>
    <t>국내 여비 신청서</t>
    <phoneticPr fontId="7" type="noConversion"/>
  </si>
  <si>
    <t>서울대학교 여비 규정</t>
    <phoneticPr fontId="7" type="noConversion"/>
  </si>
  <si>
    <t xml:space="preserve">한국석유공사 유가정보서비스 홈페이지 : </t>
    <phoneticPr fontId="7" type="noConversion"/>
  </si>
  <si>
    <t xml:space="preserve">한국도로공사 홈페이지 : </t>
    <phoneticPr fontId="7" type="noConversion"/>
  </si>
  <si>
    <t>출장자</t>
    <phoneticPr fontId="7" type="noConversion"/>
  </si>
  <si>
    <t>직명</t>
    <phoneticPr fontId="7" type="noConversion"/>
  </si>
  <si>
    <t>&lt;표2&gt;</t>
    <phoneticPr fontId="7" type="noConversion"/>
  </si>
  <si>
    <t>운     임</t>
    <phoneticPr fontId="7" type="noConversion"/>
  </si>
  <si>
    <t>철도</t>
    <phoneticPr fontId="7" type="noConversion"/>
  </si>
  <si>
    <t>선박</t>
    <phoneticPr fontId="7" type="noConversion"/>
  </si>
  <si>
    <t>자가용</t>
    <phoneticPr fontId="7" type="noConversion"/>
  </si>
  <si>
    <t>항공</t>
    <phoneticPr fontId="7" type="noConversion"/>
  </si>
  <si>
    <t>일비
(1일당)</t>
    <phoneticPr fontId="7" type="noConversion"/>
  </si>
  <si>
    <t>숙박비
(1박당)</t>
    <phoneticPr fontId="7" type="noConversion"/>
  </si>
  <si>
    <t>식대
(1일당)</t>
    <phoneticPr fontId="7" type="noConversion"/>
  </si>
  <si>
    <t>청구기간</t>
    <phoneticPr fontId="7" type="noConversion"/>
  </si>
  <si>
    <t>산출내역</t>
    <phoneticPr fontId="13" type="noConversion"/>
  </si>
  <si>
    <t>일비</t>
    <phoneticPr fontId="7" type="noConversion"/>
  </si>
  <si>
    <t>명</t>
    <phoneticPr fontId="7" type="noConversion"/>
  </si>
  <si>
    <t>×</t>
    <phoneticPr fontId="7" type="noConversion"/>
  </si>
  <si>
    <t>지역등급</t>
    <phoneticPr fontId="7" type="noConversion"/>
  </si>
  <si>
    <t>숙 박 비</t>
    <phoneticPr fontId="7" type="noConversion"/>
  </si>
  <si>
    <t>가</t>
    <phoneticPr fontId="7" type="noConversion"/>
  </si>
  <si>
    <t>50 이내</t>
    <phoneticPr fontId="7" type="noConversion"/>
  </si>
  <si>
    <t>실비      230 이내
할인정액 184 이내</t>
    <phoneticPr fontId="7" type="noConversion"/>
  </si>
  <si>
    <t>140 이내</t>
    <phoneticPr fontId="7" type="noConversion"/>
  </si>
  <si>
    <t>나</t>
    <phoneticPr fontId="7" type="noConversion"/>
  </si>
  <si>
    <t>실비      190 이내
할인정액 152 이내</t>
    <phoneticPr fontId="7" type="noConversion"/>
  </si>
  <si>
    <t>100 이내</t>
    <phoneticPr fontId="7" type="noConversion"/>
  </si>
  <si>
    <t>다</t>
    <phoneticPr fontId="7" type="noConversion"/>
  </si>
  <si>
    <t>실비      150 이내
할인정액 120 이내</t>
    <phoneticPr fontId="7" type="noConversion"/>
  </si>
  <si>
    <t>80 이내</t>
    <phoneticPr fontId="7" type="noConversion"/>
  </si>
  <si>
    <t>라</t>
    <phoneticPr fontId="7" type="noConversion"/>
  </si>
  <si>
    <t>실비      110 이내
할인정액  88 이내</t>
    <phoneticPr fontId="7" type="noConversion"/>
  </si>
  <si>
    <t>70 이내</t>
    <phoneticPr fontId="7" type="noConversion"/>
  </si>
  <si>
    <t>참여연구원</t>
    <phoneticPr fontId="7" type="noConversion"/>
  </si>
  <si>
    <t>40 이내</t>
    <phoneticPr fontId="7" type="noConversion"/>
  </si>
  <si>
    <t>실비      160 이내
할인정액 128 이내</t>
    <phoneticPr fontId="7" type="noConversion"/>
  </si>
  <si>
    <t>90 이내</t>
    <phoneticPr fontId="7" type="noConversion"/>
  </si>
  <si>
    <t>실비      140 이내
할인정액 112 이내</t>
    <phoneticPr fontId="7" type="noConversion"/>
  </si>
  <si>
    <t>실비      100 이내
할인정액 80 이내</t>
    <phoneticPr fontId="7" type="noConversion"/>
  </si>
  <si>
    <t>60 이내</t>
    <phoneticPr fontId="7" type="noConversion"/>
  </si>
  <si>
    <t>실비       90 이내
할인정액  72 이내</t>
    <phoneticPr fontId="7" type="noConversion"/>
  </si>
  <si>
    <t>등급</t>
    <phoneticPr fontId="7" type="noConversion"/>
  </si>
  <si>
    <t>아시아·대양주</t>
    <phoneticPr fontId="7" type="noConversion"/>
  </si>
  <si>
    <t>남·북 아메리카주</t>
    <phoneticPr fontId="7" type="noConversion"/>
  </si>
  <si>
    <t>유럽주</t>
    <phoneticPr fontId="7" type="noConversion"/>
  </si>
  <si>
    <t>중동, 아프리카주</t>
    <phoneticPr fontId="7" type="noConversion"/>
  </si>
  <si>
    <t>일본, 홍콩,
오스트레일리아,
뉴질랜드, 싱가포르</t>
    <phoneticPr fontId="7" type="noConversion"/>
  </si>
  <si>
    <t>미국, 캐나다</t>
    <phoneticPr fontId="7" type="noConversion"/>
  </si>
  <si>
    <t>영국, 프랑스, 러시아
노르웨이, 덴마크,
스웨덴, 스위스, 핀란드,
아일랜드, 네덜란드,
독일, 룩셈부르크,
벨기에</t>
    <phoneticPr fontId="7" type="noConversion"/>
  </si>
  <si>
    <t>해당사항 없음.</t>
    <phoneticPr fontId="7" type="noConversion"/>
  </si>
  <si>
    <t>타이완, 중국,
우즈베키스탄, 인도,
카자흐스탄,
파푸아뉴기니,
한국</t>
    <phoneticPr fontId="7" type="noConversion"/>
  </si>
  <si>
    <t>멕시코, 브라질,
세이셀, 세인트루시아,
세인트키츠네비스,
아르헨티나, 아이티,
자메이카</t>
    <phoneticPr fontId="7" type="noConversion"/>
  </si>
  <si>
    <t>그리스, 스페인,
아이슬란드, 오스트리아,
우크라이나, 이탈리아,
포르투갈, 헝가리</t>
    <phoneticPr fontId="7" type="noConversion"/>
  </si>
  <si>
    <t>가봉, 남아프리카공화국,
리비아, 수단, 남수단,
아랍에미리트, 오만,
우간다, 이스라엘, 이집트,
카타르, 코트디부아르, 
콩고민주공화국, 쿠웨이트</t>
    <phoneticPr fontId="7" type="noConversion"/>
  </si>
  <si>
    <t>마샬군도, 말레이시아,
방글라데시, 베트남,
브루나이,
아제르바이잔,
인도네시아,
키르기즈공화국, 타이,
터키, 파키스탄, 필리핀</t>
    <phoneticPr fontId="7" type="noConversion"/>
  </si>
  <si>
    <t>가이안, 니카라과,
도미니카공화국,
바베이도스,
바네수엘라, 벨리즈,
세이트빈센트그레나딘,
앤티가바부다,
우루과이, 칠레,
크스타리카,
트리나다드토바고,
파나마</t>
    <phoneticPr fontId="7" type="noConversion"/>
  </si>
  <si>
    <t>루마니아, 리투아니아, 
불가리아, 세르비아, 
몬테네그로,슬로베니아,
 마케도니아,체코,
폴란드</t>
    <phoneticPr fontId="7" type="noConversion"/>
  </si>
  <si>
    <t>가나, 나이지리아, 니제르, 
라이베리아, 모로코, 
모리셔스, 모잠비크, 
바레인, 보츠와나, 
부르키나파소, 
사우디아라비아, 
상투메프린시페, 세네갈, 
스와질란드, 시에라리온, 
에티오피아, 요르단, 
중앙아프리카공화국, 
카메룬, 케냐, 탄자니아</t>
    <phoneticPr fontId="7" type="noConversion"/>
  </si>
  <si>
    <t>네팔, 라오스, 
미크로네시아, 몽골, 
미얀마, 스리랑카, 
캄보디아, 피지</t>
    <phoneticPr fontId="7" type="noConversion"/>
  </si>
  <si>
    <t>과테말라, 볼리비아, 
수리남, 에콰도르, 
엘살바도르, 콜롬비아, 
파라과이, 페루</t>
    <phoneticPr fontId="7" type="noConversion"/>
  </si>
  <si>
    <t>몰도바, 
보스니아헤르체코비나, 알바니아, 에스토니아, 
크로아티아</t>
    <phoneticPr fontId="7" type="noConversion"/>
  </si>
  <si>
    <t>감비아, 기니비사우, 기니, 
나미비아, 레바논, 레소토, 
르완다, 마다가스카르, 
말라위, 말리, 모리타니, 
소말리아, 알제리, 예멘, 
이라크, 이란, 잠비아, 
짐바브웨, 튀니지</t>
    <phoneticPr fontId="7" type="noConversion"/>
  </si>
  <si>
    <t>1. 국내(시내) 출장 여비</t>
    <phoneticPr fontId="13" type="noConversion"/>
  </si>
  <si>
    <t>2. 국내(시외) 출장 여비</t>
    <phoneticPr fontId="13" type="noConversion"/>
  </si>
  <si>
    <t xml:space="preserve">          등급
구분</t>
    <phoneticPr fontId="13" type="noConversion"/>
  </si>
  <si>
    <t>선박</t>
    <phoneticPr fontId="13" type="noConversion"/>
  </si>
  <si>
    <t>자동차</t>
    <phoneticPr fontId="13" type="noConversion"/>
  </si>
  <si>
    <t>자가용 등</t>
    <phoneticPr fontId="13" type="noConversion"/>
  </si>
  <si>
    <t>특실
실비</t>
    <phoneticPr fontId="13" type="noConversion"/>
  </si>
  <si>
    <t>10km 당 휘발유 1ℓ / 실비(국외)</t>
    <phoneticPr fontId="13" type="noConversion"/>
  </si>
  <si>
    <r>
      <t xml:space="preserve">중간정액
</t>
    </r>
    <r>
      <rPr>
        <sz val="9"/>
        <color indexed="8"/>
        <rFont val="맑은 고딕"/>
        <family val="3"/>
        <charset val="129"/>
      </rPr>
      <t>(Busimess)</t>
    </r>
    <r>
      <rPr>
        <sz val="10"/>
        <color indexed="8"/>
        <rFont val="맑은 고딕"/>
        <family val="3"/>
        <charset val="129"/>
      </rPr>
      <t xml:space="preserve">
실비</t>
    </r>
    <phoneticPr fontId="13" type="noConversion"/>
  </si>
  <si>
    <r>
      <t xml:space="preserve">실비
</t>
    </r>
    <r>
      <rPr>
        <sz val="8"/>
        <color indexed="8"/>
        <rFont val="맑은 고딕"/>
        <family val="3"/>
        <charset val="129"/>
      </rPr>
      <t>(상한 : 120,000)</t>
    </r>
    <phoneticPr fontId="13" type="noConversion"/>
  </si>
  <si>
    <r>
      <t xml:space="preserve">2등 정액
</t>
    </r>
    <r>
      <rPr>
        <sz val="9"/>
        <color indexed="8"/>
        <rFont val="맑은 고딕"/>
        <family val="3"/>
        <charset val="129"/>
      </rPr>
      <t>(Eononmy)</t>
    </r>
    <r>
      <rPr>
        <sz val="10"/>
        <color indexed="8"/>
        <rFont val="맑은 고딕"/>
        <family val="3"/>
        <charset val="129"/>
      </rPr>
      <t xml:space="preserve">
실비</t>
    </r>
    <phoneticPr fontId="7" type="noConversion"/>
  </si>
  <si>
    <r>
      <t xml:space="preserve">실비
</t>
    </r>
    <r>
      <rPr>
        <sz val="8"/>
        <color indexed="8"/>
        <rFont val="맑은 고딕"/>
        <family val="3"/>
        <charset val="129"/>
      </rPr>
      <t>(상한 : 80,000)</t>
    </r>
    <phoneticPr fontId="7" type="noConversion"/>
  </si>
  <si>
    <t>승차권</t>
    <phoneticPr fontId="13" type="noConversion"/>
  </si>
  <si>
    <t>승선권</t>
    <phoneticPr fontId="13" type="noConversion"/>
  </si>
  <si>
    <t>통행영수증
주유영수증
주차영수증 등</t>
    <phoneticPr fontId="13" type="noConversion"/>
  </si>
  <si>
    <t>항공영수증</t>
    <phoneticPr fontId="13" type="noConversion"/>
  </si>
  <si>
    <t>1. 휘발유 가격은 한국석유공사(www.opinet.co.kr)에 고시된 금액을 적용 한다.</t>
    <phoneticPr fontId="13" type="noConversion"/>
  </si>
  <si>
    <t>2. 자가용 이용 출장 시 연료비 및 통행료, 주차료를 지급한다.</t>
    <phoneticPr fontId="13" type="noConversion"/>
  </si>
  <si>
    <t>3. 중증장애인의 경우 운임 및 체재비 등을 실비로 지급할 수 있다.</t>
    <phoneticPr fontId="13" type="noConversion"/>
  </si>
  <si>
    <t>4. 운임의 할인이 가능한 경우에는 할인된 요금을 지급한다.</t>
    <phoneticPr fontId="13" type="noConversion"/>
  </si>
  <si>
    <t>3. 동일 지역 장기 체재 중 일비의 감액</t>
    <phoneticPr fontId="13" type="noConversion"/>
  </si>
  <si>
    <t>같은 곳에 장기간 체재하는 경우의 일비는 다음 기준에 따라 감액 지급한다.</t>
    <phoneticPr fontId="13" type="noConversion"/>
  </si>
  <si>
    <t>초과 기간 (일수)</t>
    <phoneticPr fontId="13" type="noConversion"/>
  </si>
  <si>
    <t>정액 대비 감액 비율</t>
    <phoneticPr fontId="13" type="noConversion"/>
  </si>
  <si>
    <t>비고</t>
    <phoneticPr fontId="13" type="noConversion"/>
  </si>
  <si>
    <t>도착한 다음날 부터 15일 까지</t>
    <phoneticPr fontId="13" type="noConversion"/>
  </si>
  <si>
    <t>도착한 다음날 부터 15일 초과시</t>
    <phoneticPr fontId="13" type="noConversion"/>
  </si>
  <si>
    <t>16~30일째 (15일)</t>
    <phoneticPr fontId="13" type="noConversion"/>
  </si>
  <si>
    <t>도착한 다음날 부터 30일 초과시</t>
    <phoneticPr fontId="13" type="noConversion"/>
  </si>
  <si>
    <t>31~60일째 (30일)</t>
    <phoneticPr fontId="13" type="noConversion"/>
  </si>
  <si>
    <t>도착한 다음날 부터 60일 초과시</t>
    <phoneticPr fontId="13" type="noConversion"/>
  </si>
  <si>
    <t>※ 장기 체재 중 일시 다른 지역에 출장하는 경우에는 그 출장기간을 미산입.</t>
    <phoneticPr fontId="13" type="noConversion"/>
  </si>
  <si>
    <t>4. 국외 항공 운임 정액표</t>
    <phoneticPr fontId="13" type="noConversion"/>
  </si>
  <si>
    <t>중간정액 (Business Class) 실비</t>
    <phoneticPr fontId="13" type="noConversion"/>
  </si>
  <si>
    <t>2등 정액 (Economy Class) 실비</t>
    <phoneticPr fontId="13" type="noConversion"/>
  </si>
  <si>
    <t>5. 국외 여비 정액표</t>
    <phoneticPr fontId="13" type="noConversion"/>
  </si>
  <si>
    <t>구  분</t>
    <phoneticPr fontId="13" type="noConversion"/>
  </si>
  <si>
    <t>등  급</t>
    <phoneticPr fontId="13" type="noConversion"/>
  </si>
  <si>
    <t>일 비</t>
    <phoneticPr fontId="13" type="noConversion"/>
  </si>
  <si>
    <t>숙박
실비상한 / 할인정액</t>
    <phoneticPr fontId="13" type="noConversion"/>
  </si>
  <si>
    <t>식 비</t>
    <phoneticPr fontId="13" type="noConversion"/>
  </si>
  <si>
    <t>230 / 184</t>
    <phoneticPr fontId="13" type="noConversion"/>
  </si>
  <si>
    <t>190 / 152</t>
    <phoneticPr fontId="13" type="noConversion"/>
  </si>
  <si>
    <t>160 / 128</t>
    <phoneticPr fontId="13" type="noConversion"/>
  </si>
  <si>
    <t>140 / 112</t>
    <phoneticPr fontId="13" type="noConversion"/>
  </si>
  <si>
    <t>100 / 80</t>
    <phoneticPr fontId="13" type="noConversion"/>
  </si>
  <si>
    <t>90 / 72</t>
    <phoneticPr fontId="13" type="noConversion"/>
  </si>
  <si>
    <t xml:space="preserve">   일비의 50%를 추가로 지급할 수 있다.</t>
    <phoneticPr fontId="13" type="noConversion"/>
  </si>
  <si>
    <t>2. 숙박비는 실비 상한액에도 불구하고 실비 상한액의 80% 정액(이하 "할인정액"으로 한다)으로 지급할 수 있으며,</t>
    <phoneticPr fontId="13" type="noConversion"/>
  </si>
  <si>
    <t>3. 여행 중 해당국가 환율이 급등한 경우, 숙박비 · 식비를 사후 정산하여 차액을 지급할 수 있다.</t>
    <phoneticPr fontId="13" type="noConversion"/>
  </si>
  <si>
    <t>6. 국외 준비금 : 실비정산</t>
    <phoneticPr fontId="13" type="noConversion"/>
  </si>
  <si>
    <t>준                    비                    금</t>
    <phoneticPr fontId="13" type="noConversion"/>
  </si>
  <si>
    <t>여행기간이 15일 미만인 경우</t>
    <phoneticPr fontId="13" type="noConversion"/>
  </si>
  <si>
    <t>여행기간이 15일 이상 
30일 미만인 경우</t>
    <phoneticPr fontId="13" type="noConversion"/>
  </si>
  <si>
    <t>여행기간이 30일 이상인 경우</t>
    <phoneticPr fontId="13" type="noConversion"/>
  </si>
  <si>
    <t>실비 ( 200,000원 이내)</t>
    <phoneticPr fontId="13" type="noConversion"/>
  </si>
  <si>
    <t>실비 ( 300,000원 이내)</t>
    <phoneticPr fontId="13" type="noConversion"/>
  </si>
  <si>
    <t>실비 ( 500,000원 이내)</t>
    <phoneticPr fontId="13" type="noConversion"/>
  </si>
  <si>
    <t>실비 ( 150,000원 이내)</t>
    <phoneticPr fontId="13" type="noConversion"/>
  </si>
  <si>
    <t>실비 ( 250,000원 이내)</t>
    <phoneticPr fontId="13" type="noConversion"/>
  </si>
  <si>
    <t>7. 국가/도시별 등급 구분표</t>
    <phoneticPr fontId="13" type="noConversion"/>
  </si>
  <si>
    <t>일본, 홍콩,
오스트레일리아,
뉴질랜드, 싱가포르</t>
    <phoneticPr fontId="13" type="noConversion"/>
  </si>
  <si>
    <t>미국, 캐나다</t>
    <phoneticPr fontId="13" type="noConversion"/>
  </si>
  <si>
    <t>영국, 프랑스, 러시아,
노르웨이, 덴마크,
스웨덴, 스위스,
핀란드, 아일랜드,
네델란드, 독일,
룩셈부르크, 벨기에</t>
    <phoneticPr fontId="13" type="noConversion"/>
  </si>
  <si>
    <t>해당지역 없음.</t>
    <phoneticPr fontId="13" type="noConversion"/>
  </si>
  <si>
    <t>타이완, 중국,
우즈베키스탄, 인도,
카자흐스탄,
파푸아뉴기니, 한국</t>
    <phoneticPr fontId="13" type="noConversion"/>
  </si>
  <si>
    <t>멕시코, 브라질,
세일셀, 세인트루시아,
세인트키츠네비스,
아르헨티나, 아이티,
자메이카</t>
    <phoneticPr fontId="13" type="noConversion"/>
  </si>
  <si>
    <t>그리스, 스페인,
아이슬란드,
오스트리아,
우크라이나,
이탈리아,
포르투갈,
헝가리</t>
    <phoneticPr fontId="13" type="noConversion"/>
  </si>
  <si>
    <t>가봉, 
남아프리카공화국,
리비아, 수단, 남수단,
아랍에미리트,
오만, 우간다,
이스라엘, 이집트,
카타르,
코트디부아르,
콩고민주공화국,
쿠웨이트</t>
    <phoneticPr fontId="13" type="noConversion"/>
  </si>
  <si>
    <t>마샬군도, 말레이시아,
방글라데시, 베트남,
브루나이,
아제르바이잔,
인도네시아,
키르기즈공화국,
타이, 터키,
파키스탄, 필리핀</t>
    <phoneticPr fontId="13" type="noConversion"/>
  </si>
  <si>
    <t>가이안, 니카라과,
도미니카공화국,
바베이도스,
베네수엘라, 벨리즈,
세인트빈센트그레나딘,
앤티가바부다,
우루과이, 칠레,
코스타리카,
트리나다드토바고,
파나마</t>
    <phoneticPr fontId="13" type="noConversion"/>
  </si>
  <si>
    <t>루마니아, 
리투아니아,
불가리아,
세르비아,
몬테네그로,
슬로베니아,
마케도니아,
체코,
폴란드</t>
    <phoneticPr fontId="13" type="noConversion"/>
  </si>
  <si>
    <t>가나, 나이지리아,
니제르, 라이베리아,
모로코, 모리셔스,
모잠비크, 바레인,
보츠와나,
부르키나파소,
사우디아라비아,
상투메프린시페,
세네갈, 스와질란드,
시에라리온,
에티오피아,
요르단,
중앙아프리카공화국,
카메룬, 케냐,
탄자니아</t>
    <phoneticPr fontId="13" type="noConversion"/>
  </si>
  <si>
    <t>네팔, 라오스,
마크로네시아, 몽골,
미얀마, 스리랑카,
캄보디아, 피지</t>
    <phoneticPr fontId="13" type="noConversion"/>
  </si>
  <si>
    <t>과테말라, 볼리비아,
수리남, 에콰도르,
엘살바도르, 콜롬비아,
파라과이, 페루</t>
    <phoneticPr fontId="13" type="noConversion"/>
  </si>
  <si>
    <r>
      <t xml:space="preserve">몰도바,
</t>
    </r>
    <r>
      <rPr>
        <sz val="9"/>
        <color indexed="8"/>
        <rFont val="맑은 고딕"/>
        <family val="3"/>
        <charset val="129"/>
      </rPr>
      <t>보스니아헤르체코비나,</t>
    </r>
    <r>
      <rPr>
        <sz val="10"/>
        <color indexed="8"/>
        <rFont val="맑은 고딕"/>
        <family val="3"/>
        <charset val="129"/>
      </rPr>
      <t xml:space="preserve">
알바니아,
에스토니아,
크로아티아</t>
    </r>
    <phoneticPr fontId="13" type="noConversion"/>
  </si>
  <si>
    <t>감비아, 기니비사우,
기니, 나마비아,
레바논, 레소토,
르완다,
마다가르카르,
말라위, 말리,
모리타니,
소말리아,
알제라, 예멘,
이라크, 이란,
잠비아, 짐바브웨,
튀니지</t>
    <phoneticPr fontId="13" type="noConversion"/>
  </si>
  <si>
    <t>※ 등급 구분에 없는 국가 및 도시는 목적지에서 위 국가의 수도까지의 가장 가까운 국가의 등급을 적용한다.</t>
    <phoneticPr fontId="13" type="noConversion"/>
  </si>
  <si>
    <t>위와 같이 국외 여비를 신청합니다.</t>
    <phoneticPr fontId="7" type="noConversion"/>
  </si>
  <si>
    <t>본 양식은</t>
    <phoneticPr fontId="7" type="noConversion"/>
  </si>
  <si>
    <t>회의록[별지 8]</t>
    <phoneticPr fontId="7" type="noConversion"/>
  </si>
  <si>
    <t>과 지원기관에 따라</t>
    <phoneticPr fontId="7" type="noConversion"/>
  </si>
  <si>
    <t>참석자 서명부[별지8-1]</t>
    <phoneticPr fontId="7" type="noConversion"/>
  </si>
  <si>
    <t>과 함께 제출 요망</t>
    <phoneticPr fontId="7" type="noConversion"/>
  </si>
  <si>
    <t xml:space="preserve">* </t>
    <phoneticPr fontId="7" type="noConversion"/>
  </si>
  <si>
    <t>연구책임자</t>
    <phoneticPr fontId="7" type="noConversion"/>
  </si>
  <si>
    <t>소   속</t>
    <phoneticPr fontId="7" type="noConversion"/>
  </si>
  <si>
    <t>성   명</t>
    <phoneticPr fontId="7" type="noConversion"/>
  </si>
  <si>
    <t>(인)</t>
    <phoneticPr fontId="7" type="noConversion"/>
  </si>
  <si>
    <t>집행일자</t>
    <phoneticPr fontId="7" type="noConversion"/>
  </si>
  <si>
    <t>금   액</t>
    <phoneticPr fontId="7" type="noConversion"/>
  </si>
  <si>
    <t>분</t>
    <phoneticPr fontId="7" type="noConversion"/>
  </si>
  <si>
    <t>분</t>
    <phoneticPr fontId="7" type="noConversion"/>
  </si>
  <si>
    <t>* 야근 내역 구체적으로 작성</t>
    <phoneticPr fontId="7" type="noConversion"/>
  </si>
  <si>
    <t>성   명</t>
    <phoneticPr fontId="7" type="noConversion"/>
  </si>
  <si>
    <t>(인)</t>
    <phoneticPr fontId="7" type="noConversion"/>
  </si>
  <si>
    <t>시</t>
    <phoneticPr fontId="7" type="noConversion"/>
  </si>
  <si>
    <t>분</t>
    <phoneticPr fontId="7" type="noConversion"/>
  </si>
  <si>
    <t>~</t>
    <phoneticPr fontId="7" type="noConversion"/>
  </si>
  <si>
    <t>* 야근 내역 구체적으로 작성</t>
    <phoneticPr fontId="7" type="noConversion"/>
  </si>
  <si>
    <t>영수증 붙이는 곳</t>
    <phoneticPr fontId="7" type="noConversion"/>
  </si>
  <si>
    <t>귀하</t>
    <phoneticPr fontId="7" type="noConversion"/>
  </si>
  <si>
    <t>근무지</t>
    <phoneticPr fontId="7" type="noConversion"/>
  </si>
  <si>
    <r>
      <t>장기체재 중</t>
    </r>
    <r>
      <rPr>
        <sz val="10"/>
        <color indexed="8"/>
        <rFont val="맑은 고딕"/>
        <family val="3"/>
        <charset val="129"/>
      </rPr>
      <t xml:space="preserve"> 일시 다른 지역에 출장하는 경우는 그 출장기간을 미산입</t>
    </r>
    <phoneticPr fontId="7" type="noConversion"/>
  </si>
  <si>
    <t>연구과제추진비</t>
    <phoneticPr fontId="7" type="noConversion"/>
  </si>
  <si>
    <t>연구원 변경신청서</t>
    <phoneticPr fontId="7" type="noConversion"/>
  </si>
  <si>
    <t>연 구 원 등 록 부</t>
    <phoneticPr fontId="7" type="noConversion"/>
  </si>
  <si>
    <t>4-2</t>
    <phoneticPr fontId="7" type="noConversion"/>
  </si>
  <si>
    <t>■ 과 제 번 호 :</t>
    <phoneticPr fontId="7" type="noConversion"/>
  </si>
  <si>
    <t>■ 연 락 처 :</t>
    <phoneticPr fontId="7" type="noConversion"/>
  </si>
  <si>
    <t>T.</t>
    <phoneticPr fontId="7" type="noConversion"/>
  </si>
  <si>
    <t>■ 지 원 기 관 :</t>
    <phoneticPr fontId="7" type="noConversion"/>
  </si>
  <si>
    <t>■ 사  업  명 :</t>
    <phoneticPr fontId="7" type="noConversion"/>
  </si>
  <si>
    <t>■ 연구과제명 :</t>
    <phoneticPr fontId="7" type="noConversion"/>
  </si>
  <si>
    <t>자가, 항공 이용 시 아래의 사유를 참고하여 필수 기재</t>
    <phoneticPr fontId="7" type="noConversion"/>
  </si>
  <si>
    <t>3. 출장사항</t>
    <phoneticPr fontId="7" type="noConversion"/>
  </si>
  <si>
    <t>자가용 이용시 부득이한 사유</t>
    <phoneticPr fontId="7" type="noConversion"/>
  </si>
  <si>
    <t>○ 산간오지, 도서벽지 등 대중교통수단이 없어 자가용을 이용할 수 밖에 없는 경우</t>
    <phoneticPr fontId="7" type="noConversion"/>
  </si>
  <si>
    <t>○ 출장경로가 매우 복잡·다양하여 대중교통을 사실상 이용할 수 없는 경우</t>
    <phoneticPr fontId="7" type="noConversion"/>
  </si>
  <si>
    <t>○ 공무목적상 부득이한 심야시간대 이동 또는 긴급한 사유가 있는 경우</t>
    <phoneticPr fontId="7" type="noConversion"/>
  </si>
  <si>
    <t>○ 하중이 무거운 수하물을 운송해야 하는 경우 등</t>
    <phoneticPr fontId="7" type="noConversion"/>
  </si>
  <si>
    <t>국내여비 운임
사용여부</t>
    <phoneticPr fontId="7" type="noConversion"/>
  </si>
  <si>
    <t>4. 수행일정표</t>
    <phoneticPr fontId="7" type="noConversion"/>
  </si>
  <si>
    <t>항공기 이용시 부득이한 사유(제주도 이외)</t>
    <phoneticPr fontId="7" type="noConversion"/>
  </si>
  <si>
    <t>수행예정사항</t>
    <phoneticPr fontId="7" type="noConversion"/>
  </si>
  <si>
    <t>○ 출장 시 시급한 용무로 부득이하게 항공기를 이용하는 경우</t>
    <phoneticPr fontId="7" type="noConversion"/>
  </si>
  <si>
    <t>○ 폭풍우·폭설·홍수 등으로 철도가 두절되어 항공기를 이용하는 경우</t>
    <phoneticPr fontId="7" type="noConversion"/>
  </si>
  <si>
    <t>○ 전염병 발생으로 인해 교통이 통제되어 우회하는 경우</t>
    <phoneticPr fontId="7" type="noConversion"/>
  </si>
  <si>
    <t>○ 범인 검거를 위하여 통상의 경로를 우회하는 경우</t>
    <phoneticPr fontId="7" type="noConversion"/>
  </si>
  <si>
    <t>○ 공무 항공마일리지를 활용하여 보너스항공권을 확보하거나 항공좌석을 승급함으로써
    기차나 버스여행시보다 운임이 절감되는 경우</t>
    <phoneticPr fontId="7" type="noConversion"/>
  </si>
  <si>
    <t>위와 같이 국내·외 출장을 신청합니다.</t>
    <phoneticPr fontId="7" type="noConversion"/>
  </si>
  <si>
    <t>국내운임의 일반적인 경로와 방법: 육로(기차 또는 고속버스), 육지~도서간(항공기 또는 선박)</t>
    <phoneticPr fontId="7" type="noConversion"/>
  </si>
  <si>
    <t>)회</t>
    <phoneticPr fontId="7" type="noConversion"/>
  </si>
  <si>
    <t>변경
사유</t>
    <phoneticPr fontId="7" type="noConversion"/>
  </si>
  <si>
    <t>* 연구보조원, 학생연구원(타대학연구원 포함) *</t>
    <phoneticPr fontId="7" type="noConversion"/>
  </si>
  <si>
    <t>* 원거리, 주말 및 공휴일 회의 예정 시*</t>
    <phoneticPr fontId="7" type="noConversion"/>
  </si>
  <si>
    <t xml:space="preserve">1. 과   제   번   호 </t>
    <phoneticPr fontId="7" type="noConversion"/>
  </si>
  <si>
    <t>2. 인적사항(출장자)</t>
    <phoneticPr fontId="7" type="noConversion"/>
  </si>
  <si>
    <t>특이사항</t>
    <phoneticPr fontId="13" type="noConversion"/>
  </si>
  <si>
    <r>
      <t xml:space="preserve">※ 국내외 출장시 출장신청(명령)에 대한 사전 승인 원칙
    </t>
    </r>
    <r>
      <rPr>
        <b/>
        <sz val="9"/>
        <color indexed="10"/>
        <rFont val="맑은 고딕"/>
        <family val="3"/>
        <charset val="129"/>
      </rPr>
      <t>연구책임자 국외출장 시 소속된 단과대학에서 승인된 공문으로 제출</t>
    </r>
    <r>
      <rPr>
        <b/>
        <sz val="9"/>
        <rFont val="맑은 고딕"/>
        <family val="3"/>
        <charset val="129"/>
      </rPr>
      <t>(승인공문이 없을 시에는 관리기관의 직인 날인으로 대체 가능)</t>
    </r>
    <phoneticPr fontId="7" type="noConversion"/>
  </si>
  <si>
    <t>~</t>
    <phoneticPr fontId="7" type="noConversion"/>
  </si>
  <si>
    <t>1. 지급 내역</t>
    <phoneticPr fontId="7" type="noConversion"/>
  </si>
  <si>
    <t>(단위 : 원)</t>
    <phoneticPr fontId="7" type="noConversion"/>
  </si>
  <si>
    <t>연번</t>
    <phoneticPr fontId="7" type="noConversion"/>
  </si>
  <si>
    <t>직급</t>
    <phoneticPr fontId="7" type="noConversion"/>
  </si>
  <si>
    <t>성명</t>
    <phoneticPr fontId="7" type="noConversion"/>
  </si>
  <si>
    <t>연구수당
총     액</t>
    <phoneticPr fontId="7" type="noConversion"/>
  </si>
  <si>
    <t>기여도(%)</t>
    <phoneticPr fontId="7" type="noConversion"/>
  </si>
  <si>
    <t>지급액</t>
    <phoneticPr fontId="7" type="noConversion"/>
  </si>
  <si>
    <t>계좌번호</t>
    <phoneticPr fontId="7" type="noConversion"/>
  </si>
  <si>
    <t>비고</t>
    <phoneticPr fontId="7" type="noConversion"/>
  </si>
  <si>
    <t>은행명</t>
    <phoneticPr fontId="7" type="noConversion"/>
  </si>
  <si>
    <t>은행</t>
    <phoneticPr fontId="7" type="noConversion"/>
  </si>
  <si>
    <t>&lt;표1&gt; 연구수당 기여 구분</t>
    <phoneticPr fontId="7" type="noConversion"/>
  </si>
  <si>
    <t>평가내용</t>
    <phoneticPr fontId="7" type="noConversion"/>
  </si>
  <si>
    <t xml:space="preserve">연구과제 수행으로 발생한 실험 결과, 보고서 작성기여, 과제 운영 등 </t>
    <phoneticPr fontId="7" type="noConversion"/>
  </si>
  <si>
    <t>연구결과물</t>
    <phoneticPr fontId="7" type="noConversion"/>
  </si>
  <si>
    <t>연구과제 수행으로 발생한 각종 연구결과물 실적(논문, 특허, 전시회 등)</t>
    <phoneticPr fontId="7" type="noConversion"/>
  </si>
  <si>
    <t>연구과제 수행관련 대내외 수상실적 및 학회 발표</t>
    <phoneticPr fontId="7" type="noConversion"/>
  </si>
  <si>
    <t>기타</t>
    <phoneticPr fontId="7" type="noConversion"/>
  </si>
  <si>
    <t>합계</t>
    <phoneticPr fontId="7" type="noConversion"/>
  </si>
  <si>
    <r>
      <t xml:space="preserve">※ </t>
    </r>
    <r>
      <rPr>
        <sz val="9"/>
        <rFont val="맑은 고딕"/>
        <family val="3"/>
        <charset val="129"/>
      </rPr>
      <t>참여연구원에 대한 연구수당은 기여도 평가를 한 자료를 근거로 차등 지급하여야 함</t>
    </r>
    <phoneticPr fontId="7" type="noConversion"/>
  </si>
  <si>
    <r>
      <t xml:space="preserve">※ </t>
    </r>
    <r>
      <rPr>
        <sz val="9"/>
        <rFont val="맑은 고딕"/>
        <family val="3"/>
        <charset val="129"/>
      </rPr>
      <t>해당과제에 계상된 연구수당 총액에 기여도를 곱하여 지급액을 산출함</t>
    </r>
    <phoneticPr fontId="7" type="noConversion"/>
  </si>
  <si>
    <t>2. 평가 내용</t>
    <phoneticPr fontId="7" type="noConversion"/>
  </si>
  <si>
    <t>평가항목</t>
    <phoneticPr fontId="7" type="noConversion"/>
  </si>
  <si>
    <t>1. 연구
수행과제</t>
    <phoneticPr fontId="7" type="noConversion"/>
  </si>
  <si>
    <t>2. 연구
결과물</t>
    <phoneticPr fontId="7" type="noConversion"/>
  </si>
  <si>
    <t>3. 연구
결과발표</t>
    <phoneticPr fontId="7" type="noConversion"/>
  </si>
  <si>
    <t>4. 기   타</t>
    <phoneticPr fontId="7" type="noConversion"/>
  </si>
  <si>
    <t>총합계</t>
    <phoneticPr fontId="7" type="noConversion"/>
  </si>
  <si>
    <t>금번 지급에 
대한 기여도(%)</t>
    <phoneticPr fontId="7" type="noConversion"/>
  </si>
  <si>
    <t>평가점수(기여도)</t>
    <phoneticPr fontId="7" type="noConversion"/>
  </si>
  <si>
    <t>(단위 : %)</t>
    <phoneticPr fontId="7" type="noConversion"/>
  </si>
  <si>
    <t xml:space="preserve">    기준으로(기관부담금 포함) 지급하며, "병"과 합의한 일자에 근로소득세를 원천징수 후 지급한다.</t>
    <phoneticPr fontId="7" type="noConversion"/>
  </si>
  <si>
    <t>가아시아·대양주</t>
  </si>
  <si>
    <t>나아시아·대양주</t>
  </si>
  <si>
    <t>다아시아·대양주</t>
  </si>
  <si>
    <t>라아시아·대양주</t>
  </si>
  <si>
    <t>가남·북아메리카주</t>
  </si>
  <si>
    <t>나남·북아메리카주</t>
  </si>
  <si>
    <t>다남·북아메리카주</t>
  </si>
  <si>
    <t>라남·북아메리카주</t>
  </si>
  <si>
    <t>가유럽주</t>
  </si>
  <si>
    <t>나유럽주</t>
  </si>
  <si>
    <t>다유럽주</t>
  </si>
  <si>
    <t>라유럽주</t>
  </si>
  <si>
    <t>가중동·아프리카주</t>
  </si>
  <si>
    <t>나중동·아프리카주</t>
  </si>
  <si>
    <t>다중동·아프리카주</t>
  </si>
  <si>
    <t>라중동·아프리카주</t>
  </si>
  <si>
    <t>가</t>
    <phoneticPr fontId="7" type="noConversion"/>
  </si>
  <si>
    <t>나</t>
    <phoneticPr fontId="7" type="noConversion"/>
  </si>
  <si>
    <t>다</t>
    <phoneticPr fontId="7" type="noConversion"/>
  </si>
  <si>
    <t>라</t>
    <phoneticPr fontId="7" type="noConversion"/>
  </si>
  <si>
    <t>아시아·대양주</t>
    <phoneticPr fontId="7" type="noConversion"/>
  </si>
  <si>
    <t>일본</t>
    <phoneticPr fontId="7" type="noConversion"/>
  </si>
  <si>
    <t>타이완</t>
    <phoneticPr fontId="7" type="noConversion"/>
  </si>
  <si>
    <t>마샬군도</t>
    <phoneticPr fontId="7" type="noConversion"/>
  </si>
  <si>
    <t>네팔</t>
    <phoneticPr fontId="7" type="noConversion"/>
  </si>
  <si>
    <t>남·북아메리카주</t>
    <phoneticPr fontId="7" type="noConversion"/>
  </si>
  <si>
    <t>미국</t>
    <phoneticPr fontId="7" type="noConversion"/>
  </si>
  <si>
    <t>멕시코</t>
    <phoneticPr fontId="7" type="noConversion"/>
  </si>
  <si>
    <t>가이안</t>
    <phoneticPr fontId="7" type="noConversion"/>
  </si>
  <si>
    <t>과테말라</t>
    <phoneticPr fontId="7" type="noConversion"/>
  </si>
  <si>
    <t>유럽주</t>
    <phoneticPr fontId="7" type="noConversion"/>
  </si>
  <si>
    <t>영국</t>
    <phoneticPr fontId="7" type="noConversion"/>
  </si>
  <si>
    <t>그리스</t>
    <phoneticPr fontId="7" type="noConversion"/>
  </si>
  <si>
    <t>루마니아</t>
    <phoneticPr fontId="7" type="noConversion"/>
  </si>
  <si>
    <t>몰도바</t>
    <phoneticPr fontId="7" type="noConversion"/>
  </si>
  <si>
    <t>중동·아프리카주</t>
    <phoneticPr fontId="7" type="noConversion"/>
  </si>
  <si>
    <t>가봉</t>
    <phoneticPr fontId="7" type="noConversion"/>
  </si>
  <si>
    <t>가나</t>
    <phoneticPr fontId="7" type="noConversion"/>
  </si>
  <si>
    <t>감비아</t>
    <phoneticPr fontId="7" type="noConversion"/>
  </si>
  <si>
    <t>홍콩</t>
    <phoneticPr fontId="7" type="noConversion"/>
  </si>
  <si>
    <t>중국</t>
    <phoneticPr fontId="7" type="noConversion"/>
  </si>
  <si>
    <t>말레이시아</t>
    <phoneticPr fontId="7" type="noConversion"/>
  </si>
  <si>
    <t>라오스</t>
    <phoneticPr fontId="7" type="noConversion"/>
  </si>
  <si>
    <t>캐나다</t>
    <phoneticPr fontId="7" type="noConversion"/>
  </si>
  <si>
    <t>브라질</t>
    <phoneticPr fontId="7" type="noConversion"/>
  </si>
  <si>
    <t>니카라과</t>
    <phoneticPr fontId="7" type="noConversion"/>
  </si>
  <si>
    <t>수리남</t>
    <phoneticPr fontId="7" type="noConversion"/>
  </si>
  <si>
    <t>프랑스</t>
    <phoneticPr fontId="7" type="noConversion"/>
  </si>
  <si>
    <t>스페인</t>
    <phoneticPr fontId="7" type="noConversion"/>
  </si>
  <si>
    <t>리투아니아</t>
    <phoneticPr fontId="7" type="noConversion"/>
  </si>
  <si>
    <t>보스니아헤르체코비나</t>
    <phoneticPr fontId="7" type="noConversion"/>
  </si>
  <si>
    <t>남아프리카공화국</t>
    <phoneticPr fontId="7" type="noConversion"/>
  </si>
  <si>
    <t>나이지리아</t>
    <phoneticPr fontId="7" type="noConversion"/>
  </si>
  <si>
    <t>기니비사우</t>
    <phoneticPr fontId="7" type="noConversion"/>
  </si>
  <si>
    <t>오스트레일리아</t>
    <phoneticPr fontId="7" type="noConversion"/>
  </si>
  <si>
    <t>우즈베키스탄</t>
    <phoneticPr fontId="7" type="noConversion"/>
  </si>
  <si>
    <t>방글라데시</t>
    <phoneticPr fontId="7" type="noConversion"/>
  </si>
  <si>
    <t>미크로네시아</t>
    <phoneticPr fontId="7" type="noConversion"/>
  </si>
  <si>
    <t>세이셀</t>
    <phoneticPr fontId="7" type="noConversion"/>
  </si>
  <si>
    <t>도미니카공화국</t>
    <phoneticPr fontId="7" type="noConversion"/>
  </si>
  <si>
    <t>에콰도르</t>
    <phoneticPr fontId="7" type="noConversion"/>
  </si>
  <si>
    <t>러시아</t>
    <phoneticPr fontId="7" type="noConversion"/>
  </si>
  <si>
    <t>아이슬란드</t>
    <phoneticPr fontId="7" type="noConversion"/>
  </si>
  <si>
    <t>불가리아</t>
    <phoneticPr fontId="7" type="noConversion"/>
  </si>
  <si>
    <t>알바니아</t>
    <phoneticPr fontId="7" type="noConversion"/>
  </si>
  <si>
    <t>리비아</t>
    <phoneticPr fontId="7" type="noConversion"/>
  </si>
  <si>
    <t>니제르</t>
    <phoneticPr fontId="7" type="noConversion"/>
  </si>
  <si>
    <t>기니</t>
    <phoneticPr fontId="7" type="noConversion"/>
  </si>
  <si>
    <t>뉴질랜드</t>
    <phoneticPr fontId="7" type="noConversion"/>
  </si>
  <si>
    <t>인도</t>
    <phoneticPr fontId="7" type="noConversion"/>
  </si>
  <si>
    <t>베트남</t>
    <phoneticPr fontId="7" type="noConversion"/>
  </si>
  <si>
    <t>몽골</t>
    <phoneticPr fontId="7" type="noConversion"/>
  </si>
  <si>
    <t>세인트루시아</t>
    <phoneticPr fontId="7" type="noConversion"/>
  </si>
  <si>
    <t>바네수엘라</t>
    <phoneticPr fontId="7" type="noConversion"/>
  </si>
  <si>
    <t>엘살바도르</t>
    <phoneticPr fontId="7" type="noConversion"/>
  </si>
  <si>
    <t>노르웨이</t>
    <phoneticPr fontId="7" type="noConversion"/>
  </si>
  <si>
    <t>오스트리아</t>
    <phoneticPr fontId="7" type="noConversion"/>
  </si>
  <si>
    <t>세르비아</t>
    <phoneticPr fontId="7" type="noConversion"/>
  </si>
  <si>
    <t>에스토니아</t>
    <phoneticPr fontId="7" type="noConversion"/>
  </si>
  <si>
    <t>수단</t>
    <phoneticPr fontId="7" type="noConversion"/>
  </si>
  <si>
    <t>라이베리아</t>
    <phoneticPr fontId="7" type="noConversion"/>
  </si>
  <si>
    <t>나미비아</t>
    <phoneticPr fontId="7" type="noConversion"/>
  </si>
  <si>
    <t>싱가포르</t>
    <phoneticPr fontId="7" type="noConversion"/>
  </si>
  <si>
    <t>카자흐스탄</t>
    <phoneticPr fontId="7" type="noConversion"/>
  </si>
  <si>
    <t>브루나이</t>
    <phoneticPr fontId="7" type="noConversion"/>
  </si>
  <si>
    <t>미얀마</t>
    <phoneticPr fontId="7" type="noConversion"/>
  </si>
  <si>
    <t>세인트키츠네비스</t>
    <phoneticPr fontId="7" type="noConversion"/>
  </si>
  <si>
    <t>벨리즈</t>
    <phoneticPr fontId="7" type="noConversion"/>
  </si>
  <si>
    <t>콜롬비아</t>
    <phoneticPr fontId="7" type="noConversion"/>
  </si>
  <si>
    <t>덴마크</t>
    <phoneticPr fontId="7" type="noConversion"/>
  </si>
  <si>
    <t>우크라이나</t>
    <phoneticPr fontId="7" type="noConversion"/>
  </si>
  <si>
    <t>몬테네그로</t>
    <phoneticPr fontId="7" type="noConversion"/>
  </si>
  <si>
    <t>크로아티아</t>
    <phoneticPr fontId="7" type="noConversion"/>
  </si>
  <si>
    <t>남수단</t>
    <phoneticPr fontId="7" type="noConversion"/>
  </si>
  <si>
    <t>모로코</t>
    <phoneticPr fontId="7" type="noConversion"/>
  </si>
  <si>
    <t>레바논</t>
    <phoneticPr fontId="7" type="noConversion"/>
  </si>
  <si>
    <t>파푸아뉴기니</t>
    <phoneticPr fontId="7" type="noConversion"/>
  </si>
  <si>
    <t>아제르바이잔</t>
    <phoneticPr fontId="7" type="noConversion"/>
  </si>
  <si>
    <t>스리랑카</t>
    <phoneticPr fontId="7" type="noConversion"/>
  </si>
  <si>
    <t>아르헨티나</t>
    <phoneticPr fontId="7" type="noConversion"/>
  </si>
  <si>
    <t>세이트빈센트그레나딘</t>
    <phoneticPr fontId="7" type="noConversion"/>
  </si>
  <si>
    <t>파라과이</t>
    <phoneticPr fontId="7" type="noConversion"/>
  </si>
  <si>
    <t>스웨덴</t>
    <phoneticPr fontId="7" type="noConversion"/>
  </si>
  <si>
    <t>이탈리아</t>
    <phoneticPr fontId="7" type="noConversion"/>
  </si>
  <si>
    <t>슬로베니아</t>
    <phoneticPr fontId="7" type="noConversion"/>
  </si>
  <si>
    <t>아랍에미리트</t>
    <phoneticPr fontId="7" type="noConversion"/>
  </si>
  <si>
    <t>모리셔스</t>
    <phoneticPr fontId="7" type="noConversion"/>
  </si>
  <si>
    <t>레소토</t>
    <phoneticPr fontId="7" type="noConversion"/>
  </si>
  <si>
    <t>한국</t>
    <phoneticPr fontId="7" type="noConversion"/>
  </si>
  <si>
    <t>인도네시아</t>
    <phoneticPr fontId="7" type="noConversion"/>
  </si>
  <si>
    <t>캄보디아</t>
    <phoneticPr fontId="7" type="noConversion"/>
  </si>
  <si>
    <t>아이티</t>
    <phoneticPr fontId="7" type="noConversion"/>
  </si>
  <si>
    <t>앤티가바부다</t>
    <phoneticPr fontId="7" type="noConversion"/>
  </si>
  <si>
    <t>페루</t>
    <phoneticPr fontId="7" type="noConversion"/>
  </si>
  <si>
    <t>스위스</t>
    <phoneticPr fontId="7" type="noConversion"/>
  </si>
  <si>
    <t>포르투갈</t>
    <phoneticPr fontId="7" type="noConversion"/>
  </si>
  <si>
    <t>마케도니아</t>
    <phoneticPr fontId="7" type="noConversion"/>
  </si>
  <si>
    <t>오만</t>
    <phoneticPr fontId="7" type="noConversion"/>
  </si>
  <si>
    <t>모잠비크</t>
    <phoneticPr fontId="7" type="noConversion"/>
  </si>
  <si>
    <t>르완다</t>
    <phoneticPr fontId="7" type="noConversion"/>
  </si>
  <si>
    <t>키르기즈공화국</t>
    <phoneticPr fontId="7" type="noConversion"/>
  </si>
  <si>
    <t>피지</t>
    <phoneticPr fontId="7" type="noConversion"/>
  </si>
  <si>
    <t>자메이카</t>
    <phoneticPr fontId="7" type="noConversion"/>
  </si>
  <si>
    <t>우루과이</t>
    <phoneticPr fontId="7" type="noConversion"/>
  </si>
  <si>
    <t>핀란드</t>
    <phoneticPr fontId="7" type="noConversion"/>
  </si>
  <si>
    <t>헝가리</t>
    <phoneticPr fontId="7" type="noConversion"/>
  </si>
  <si>
    <t>체코</t>
    <phoneticPr fontId="7" type="noConversion"/>
  </si>
  <si>
    <t>우간다</t>
    <phoneticPr fontId="7" type="noConversion"/>
  </si>
  <si>
    <t>바레인</t>
    <phoneticPr fontId="7" type="noConversion"/>
  </si>
  <si>
    <t>마다가스카르</t>
    <phoneticPr fontId="7" type="noConversion"/>
  </si>
  <si>
    <t>타이</t>
    <phoneticPr fontId="7" type="noConversion"/>
  </si>
  <si>
    <t>칠레</t>
    <phoneticPr fontId="7" type="noConversion"/>
  </si>
  <si>
    <t>폴란드</t>
    <phoneticPr fontId="7" type="noConversion"/>
  </si>
  <si>
    <t>이스라엘</t>
    <phoneticPr fontId="7" type="noConversion"/>
  </si>
  <si>
    <t>보츠나와</t>
    <phoneticPr fontId="7" type="noConversion"/>
  </si>
  <si>
    <t>말라위</t>
    <phoneticPr fontId="7" type="noConversion"/>
  </si>
  <si>
    <t>터키</t>
    <phoneticPr fontId="7" type="noConversion"/>
  </si>
  <si>
    <t>크스타리카</t>
    <phoneticPr fontId="7" type="noConversion"/>
  </si>
  <si>
    <t>이집트</t>
    <phoneticPr fontId="7" type="noConversion"/>
  </si>
  <si>
    <t>부르키나파소</t>
    <phoneticPr fontId="7" type="noConversion"/>
  </si>
  <si>
    <t>말리</t>
    <phoneticPr fontId="7" type="noConversion"/>
  </si>
  <si>
    <t>파키스탄</t>
    <phoneticPr fontId="7" type="noConversion"/>
  </si>
  <si>
    <t>트리나다드토바고</t>
    <phoneticPr fontId="7" type="noConversion"/>
  </si>
  <si>
    <t>카타르</t>
    <phoneticPr fontId="7" type="noConversion"/>
  </si>
  <si>
    <t>사우디아라비아</t>
    <phoneticPr fontId="7" type="noConversion"/>
  </si>
  <si>
    <t>모리타니</t>
    <phoneticPr fontId="7" type="noConversion"/>
  </si>
  <si>
    <t>필리핀</t>
    <phoneticPr fontId="7" type="noConversion"/>
  </si>
  <si>
    <t>파나마</t>
    <phoneticPr fontId="7" type="noConversion"/>
  </si>
  <si>
    <t>코트디부아르</t>
    <phoneticPr fontId="7" type="noConversion"/>
  </si>
  <si>
    <t>상투메프린시페</t>
    <phoneticPr fontId="7" type="noConversion"/>
  </si>
  <si>
    <t>소말리아</t>
    <phoneticPr fontId="7" type="noConversion"/>
  </si>
  <si>
    <t>콩고민주공화국</t>
    <phoneticPr fontId="7" type="noConversion"/>
  </si>
  <si>
    <t>세네갈</t>
    <phoneticPr fontId="7" type="noConversion"/>
  </si>
  <si>
    <t>알제리</t>
    <phoneticPr fontId="7" type="noConversion"/>
  </si>
  <si>
    <t>쿠웨이트</t>
    <phoneticPr fontId="7" type="noConversion"/>
  </si>
  <si>
    <t>스와질란드</t>
    <phoneticPr fontId="7" type="noConversion"/>
  </si>
  <si>
    <t>예멘</t>
    <phoneticPr fontId="7" type="noConversion"/>
  </si>
  <si>
    <t>시에라리온</t>
    <phoneticPr fontId="7" type="noConversion"/>
  </si>
  <si>
    <t>이라크</t>
    <phoneticPr fontId="7" type="noConversion"/>
  </si>
  <si>
    <t>에티오피아</t>
    <phoneticPr fontId="7" type="noConversion"/>
  </si>
  <si>
    <t>이란</t>
    <phoneticPr fontId="7" type="noConversion"/>
  </si>
  <si>
    <t>요르단</t>
    <phoneticPr fontId="7" type="noConversion"/>
  </si>
  <si>
    <t>밤비아</t>
    <phoneticPr fontId="7" type="noConversion"/>
  </si>
  <si>
    <t>중앙아프리카공화국</t>
    <phoneticPr fontId="7" type="noConversion"/>
  </si>
  <si>
    <t>짐바브웨</t>
    <phoneticPr fontId="7" type="noConversion"/>
  </si>
  <si>
    <t>카메룬</t>
    <phoneticPr fontId="7" type="noConversion"/>
  </si>
  <si>
    <t>튀니지</t>
    <phoneticPr fontId="7" type="noConversion"/>
  </si>
  <si>
    <t>케냐</t>
    <phoneticPr fontId="7" type="noConversion"/>
  </si>
  <si>
    <t>탄자니아</t>
    <phoneticPr fontId="7" type="noConversion"/>
  </si>
  <si>
    <t>숙박비</t>
    <phoneticPr fontId="7" type="noConversion"/>
  </si>
  <si>
    <t>식대</t>
    <phoneticPr fontId="7" type="noConversion"/>
  </si>
  <si>
    <t>실비상한</t>
    <phoneticPr fontId="7" type="noConversion"/>
  </si>
  <si>
    <t>할인정액</t>
    <phoneticPr fontId="7" type="noConversion"/>
  </si>
  <si>
    <t>교수</t>
    <phoneticPr fontId="7" type="noConversion"/>
  </si>
  <si>
    <t>참여연구원</t>
    <phoneticPr fontId="7" type="noConversion"/>
  </si>
  <si>
    <t>가</t>
    <phoneticPr fontId="7" type="noConversion"/>
  </si>
  <si>
    <t>나</t>
    <phoneticPr fontId="7" type="noConversion"/>
  </si>
  <si>
    <t>다</t>
    <phoneticPr fontId="7" type="noConversion"/>
  </si>
  <si>
    <t>라</t>
    <phoneticPr fontId="7" type="noConversion"/>
  </si>
  <si>
    <t>USD</t>
    <phoneticPr fontId="7" type="noConversion"/>
  </si>
  <si>
    <t>환율</t>
    <phoneticPr fontId="7" type="noConversion"/>
  </si>
  <si>
    <t>숙박비
정산방법</t>
    <phoneticPr fontId="7" type="noConversion"/>
  </si>
  <si>
    <t>할인정액 사유</t>
    <phoneticPr fontId="7" type="noConversion"/>
  </si>
  <si>
    <t>(실지운임)</t>
    <phoneticPr fontId="7" type="noConversion"/>
  </si>
  <si>
    <t>국외준비금</t>
    <phoneticPr fontId="7" type="noConversion"/>
  </si>
  <si>
    <t>(실비정산)</t>
    <phoneticPr fontId="7" type="noConversion"/>
  </si>
  <si>
    <t>구리</t>
  </si>
  <si>
    <t>전주</t>
  </si>
  <si>
    <t>청주</t>
  </si>
  <si>
    <t>국외 여비 신청서</t>
    <phoneticPr fontId="7" type="noConversion"/>
  </si>
  <si>
    <t>출장국</t>
    <phoneticPr fontId="7" type="noConversion"/>
  </si>
  <si>
    <t>위와 같이 국내 출장 결과보고서를 제출합니다.</t>
    <phoneticPr fontId="7" type="noConversion"/>
  </si>
  <si>
    <t>도 서 관 리 대 장</t>
    <phoneticPr fontId="7" type="noConversion"/>
  </si>
  <si>
    <t>연번</t>
    <phoneticPr fontId="7" type="noConversion"/>
  </si>
  <si>
    <t>도서명</t>
    <phoneticPr fontId="7" type="noConversion"/>
  </si>
  <si>
    <t>출판사
저  자</t>
    <phoneticPr fontId="7" type="noConversion"/>
  </si>
  <si>
    <t>구입일자</t>
    <phoneticPr fontId="7" type="noConversion"/>
  </si>
  <si>
    <t>도서가격</t>
    <phoneticPr fontId="7" type="noConversion"/>
  </si>
  <si>
    <t>배송료</t>
    <phoneticPr fontId="7" type="noConversion"/>
  </si>
  <si>
    <t>합계</t>
    <phoneticPr fontId="7" type="noConversion"/>
  </si>
  <si>
    <t>재원</t>
    <phoneticPr fontId="7" type="noConversion"/>
  </si>
  <si>
    <t>비치장소
(필히 기재)</t>
    <phoneticPr fontId="7" type="noConversion"/>
  </si>
  <si>
    <t>연구비</t>
    <phoneticPr fontId="7" type="noConversion"/>
  </si>
  <si>
    <t>연구실</t>
    <phoneticPr fontId="7" type="noConversion"/>
  </si>
  <si>
    <t>동</t>
    <phoneticPr fontId="7" type="noConversion"/>
  </si>
  <si>
    <t>호</t>
    <phoneticPr fontId="7" type="noConversion"/>
  </si>
  <si>
    <t>연구비</t>
    <phoneticPr fontId="7" type="noConversion"/>
  </si>
  <si>
    <t>합          계</t>
    <phoneticPr fontId="7" type="noConversion"/>
  </si>
  <si>
    <t>연구관련 도서를 위와 같이 관리합니다.</t>
    <phoneticPr fontId="7" type="noConversion"/>
  </si>
  <si>
    <t>(인)</t>
    <phoneticPr fontId="7" type="noConversion"/>
  </si>
  <si>
    <t>귀하</t>
    <phoneticPr fontId="7" type="noConversion"/>
  </si>
  <si>
    <t>출장지및장소</t>
    <phoneticPr fontId="7" type="noConversion"/>
  </si>
  <si>
    <t>국내 출장 결과보고서</t>
    <phoneticPr fontId="7" type="noConversion"/>
  </si>
  <si>
    <t>② “병”의 퇴직금은 근로기준법 등 근로관계 법령이 정하는 바에 따른다.</t>
    <phoneticPr fontId="7" type="noConversion"/>
  </si>
  <si>
    <t>규격</t>
    <phoneticPr fontId="7" type="noConversion"/>
  </si>
  <si>
    <t>수량</t>
    <phoneticPr fontId="7" type="noConversion"/>
  </si>
  <si>
    <t>을 “병”으로 하여 상호간의 합의에 따라 아래와 같이 고용계약을</t>
    <phoneticPr fontId="7" type="noConversion"/>
  </si>
  <si>
    <t>체결하고 이를 신의와 성실로서 준수할 것을 확약한다.</t>
    <phoneticPr fontId="7" type="noConversion"/>
  </si>
  <si>
    <t>지급(참여)기간
(횟수)</t>
    <phoneticPr fontId="7" type="noConversion"/>
  </si>
  <si>
    <t>※ 국내여비 신청 시 지원기관 요청시 제출 (한국콘텐츠진흥원 등)</t>
    <phoneticPr fontId="7" type="noConversion"/>
  </si>
  <si>
    <t>실신청액</t>
    <phoneticPr fontId="7" type="noConversion"/>
  </si>
  <si>
    <t>산출액</t>
    <phoneticPr fontId="7" type="noConversion"/>
  </si>
  <si>
    <t>비  고</t>
    <phoneticPr fontId="7" type="noConversion"/>
  </si>
  <si>
    <t>계좌이체지급액
(카드사용제외)</t>
    <phoneticPr fontId="7" type="noConversion"/>
  </si>
  <si>
    <t>서울대 규정
1인당 40,000원
이내</t>
    <phoneticPr fontId="13" type="noConversion"/>
  </si>
  <si>
    <t>서울대 규정
1인당 10,000원
이내</t>
    <phoneticPr fontId="13" type="noConversion"/>
  </si>
  <si>
    <t>비목</t>
    <phoneticPr fontId="13" type="noConversion"/>
  </si>
  <si>
    <t>회의비</t>
    <phoneticPr fontId="13" type="noConversion"/>
  </si>
  <si>
    <t>야근식대</t>
    <phoneticPr fontId="13" type="noConversion"/>
  </si>
  <si>
    <t>① 참석자 서명부 필수
② 외부기관 참석자 필수
③ 23시~06시 회의비 집행 불가</t>
    <phoneticPr fontId="7" type="noConversion"/>
  </si>
  <si>
    <t>① 야근, 특근일지 필수
② 평일 점심 식대 집행 불가</t>
    <phoneticPr fontId="7" type="noConversion"/>
  </si>
  <si>
    <t>상한액</t>
    <phoneticPr fontId="13" type="noConversion"/>
  </si>
  <si>
    <t>R&amp;D 과제 회의비 및 식대 규정(2014.01.01. 협약과제 시행)</t>
    <phoneticPr fontId="7" type="noConversion"/>
  </si>
  <si>
    <t>민간과제 회의비 및 식대 규정(2014.01.01. 협약과제 시행)</t>
    <phoneticPr fontId="7" type="noConversion"/>
  </si>
  <si>
    <t>실 소요 경비</t>
  </si>
  <si>
    <t>실 소요 경비</t>
    <phoneticPr fontId="13" type="noConversion"/>
  </si>
  <si>
    <t>물 품 구 매 신 청 서</t>
    <phoneticPr fontId="7" type="noConversion"/>
  </si>
  <si>
    <t>* 중앙구매 요청시 추가 제출*</t>
    <phoneticPr fontId="7" type="noConversion"/>
  </si>
  <si>
    <t>&lt; 물품 구매(청구) 내역) &gt;</t>
    <phoneticPr fontId="7" type="noConversion"/>
  </si>
  <si>
    <t>물품명</t>
    <phoneticPr fontId="7" type="noConversion"/>
  </si>
  <si>
    <t>모델명</t>
    <phoneticPr fontId="7" type="noConversion"/>
  </si>
  <si>
    <t>단위</t>
    <phoneticPr fontId="7" type="noConversion"/>
  </si>
  <si>
    <t>단        가
(부가세 포함)</t>
    <phoneticPr fontId="7" type="noConversion"/>
  </si>
  <si>
    <t>금        액
(부가세 포함)</t>
    <phoneticPr fontId="7" type="noConversion"/>
  </si>
  <si>
    <t>국문)</t>
    <phoneticPr fontId="7" type="noConversion"/>
  </si>
  <si>
    <t>영문)</t>
    <phoneticPr fontId="7" type="noConversion"/>
  </si>
  <si>
    <t>&lt; 구매담당자 정보 및 설치장소 &gt;</t>
    <phoneticPr fontId="7" type="noConversion"/>
  </si>
  <si>
    <t>구매담당자</t>
    <phoneticPr fontId="7" type="noConversion"/>
  </si>
  <si>
    <t>구매담당자
연   락   처</t>
    <phoneticPr fontId="7" type="noConversion"/>
  </si>
  <si>
    <t>설치및납품장소</t>
    <phoneticPr fontId="7" type="noConversion"/>
  </si>
  <si>
    <t>납품일자</t>
    <phoneticPr fontId="7" type="noConversion"/>
  </si>
  <si>
    <t>&lt; 구매 물품 정보&gt;</t>
    <phoneticPr fontId="7" type="noConversion"/>
  </si>
  <si>
    <t>내·외자 구분</t>
    <phoneticPr fontId="7" type="noConversion"/>
  </si>
  <si>
    <t>구매종류</t>
    <phoneticPr fontId="7" type="noConversion"/>
  </si>
  <si>
    <t>구매구분</t>
    <phoneticPr fontId="7" type="noConversion"/>
  </si>
  <si>
    <t>자산등재여부</t>
    <phoneticPr fontId="7" type="noConversion"/>
  </si>
  <si>
    <t>NTIS 등록 여부</t>
    <phoneticPr fontId="7" type="noConversion"/>
  </si>
  <si>
    <t>※ 해당란에 "√" 반드시 표기</t>
    <phoneticPr fontId="7" type="noConversion"/>
  </si>
  <si>
    <t>소        속 :</t>
    <phoneticPr fontId="7" type="noConversion"/>
  </si>
  <si>
    <t>교수</t>
    <phoneticPr fontId="7" type="noConversion"/>
  </si>
  <si>
    <t>부교수</t>
    <phoneticPr fontId="7" type="noConversion"/>
  </si>
  <si>
    <t>조교수</t>
    <phoneticPr fontId="7" type="noConversion"/>
  </si>
  <si>
    <t>책임연구원</t>
    <phoneticPr fontId="7" type="noConversion"/>
  </si>
  <si>
    <t>선임연구원</t>
    <phoneticPr fontId="7" type="noConversion"/>
  </si>
  <si>
    <t>박사졸업</t>
    <phoneticPr fontId="7" type="noConversion"/>
  </si>
  <si>
    <t>연수연구원</t>
    <phoneticPr fontId="7" type="noConversion"/>
  </si>
  <si>
    <t>박사과정</t>
    <phoneticPr fontId="7" type="noConversion"/>
  </si>
  <si>
    <t>석사졸업</t>
    <phoneticPr fontId="7" type="noConversion"/>
  </si>
  <si>
    <t>석사과정</t>
    <phoneticPr fontId="7" type="noConversion"/>
  </si>
  <si>
    <t>학사졸업</t>
    <phoneticPr fontId="7" type="noConversion"/>
  </si>
  <si>
    <t>학사과정</t>
    <phoneticPr fontId="7" type="noConversion"/>
  </si>
  <si>
    <t>아일랜드</t>
    <phoneticPr fontId="7" type="noConversion"/>
  </si>
  <si>
    <t>네덜란드</t>
    <phoneticPr fontId="7" type="noConversion"/>
  </si>
  <si>
    <t>독일</t>
    <phoneticPr fontId="7" type="noConversion"/>
  </si>
  <si>
    <t>록셈부르크</t>
    <phoneticPr fontId="7" type="noConversion"/>
  </si>
  <si>
    <t>벨기에</t>
    <phoneticPr fontId="7" type="noConversion"/>
  </si>
  <si>
    <t>번호</t>
    <phoneticPr fontId="7" type="noConversion"/>
  </si>
  <si>
    <t>인건비
지급단가</t>
    <phoneticPr fontId="7" type="noConversion"/>
  </si>
  <si>
    <t>참여율</t>
    <phoneticPr fontId="7" type="noConversion"/>
  </si>
  <si>
    <t>비고</t>
    <phoneticPr fontId="7" type="noConversion"/>
  </si>
  <si>
    <t>학장</t>
    <phoneticPr fontId="7" type="noConversion"/>
  </si>
  <si>
    <t>인건비
지급단가</t>
    <phoneticPr fontId="7" type="noConversion"/>
  </si>
  <si>
    <t>별지 10호</t>
  </si>
  <si>
    <t>※ 민간연구비의 경우 실비 정산 시 기준액의 2배까지 지급 가능</t>
    <phoneticPr fontId="7" type="noConversion"/>
  </si>
  <si>
    <t>※ 민간연구비의 경우 2,000만원 미만의 물품 구매는 재량 구매 가능</t>
    <phoneticPr fontId="7" type="noConversion"/>
  </si>
  <si>
    <t>www.roadplus.com</t>
    <phoneticPr fontId="7" type="noConversion"/>
  </si>
  <si>
    <t>http://www.opinet.co.kr/</t>
  </si>
  <si>
    <r>
      <t xml:space="preserve">※ 근무지 내 출장여행시간이 </t>
    </r>
    <r>
      <rPr>
        <sz val="9"/>
        <color indexed="10"/>
        <rFont val="맑은 고딕"/>
        <family val="3"/>
        <charset val="129"/>
      </rPr>
      <t>4시간 미만</t>
    </r>
    <r>
      <rPr>
        <sz val="9"/>
        <rFont val="맑은 고딕"/>
        <family val="3"/>
        <charset val="129"/>
      </rPr>
      <t xml:space="preserve">인 경우 여비 정액 </t>
    </r>
    <r>
      <rPr>
        <sz val="9"/>
        <color indexed="10"/>
        <rFont val="맑은 고딕"/>
        <family val="3"/>
        <charset val="129"/>
      </rPr>
      <t>2만원</t>
    </r>
    <r>
      <rPr>
        <sz val="9"/>
        <rFont val="맑은 고딕"/>
        <family val="3"/>
        <charset val="129"/>
      </rPr>
      <t>만 지급.</t>
    </r>
    <phoneticPr fontId="7" type="noConversion"/>
  </si>
  <si>
    <r>
      <t xml:space="preserve">※ 근무지 내 출장여행시간이 </t>
    </r>
    <r>
      <rPr>
        <sz val="9"/>
        <color indexed="10"/>
        <rFont val="맑은 고딕"/>
        <family val="3"/>
        <charset val="129"/>
      </rPr>
      <t>4시간 이상</t>
    </r>
    <r>
      <rPr>
        <sz val="9"/>
        <rFont val="맑은 고딕"/>
        <family val="3"/>
        <charset val="129"/>
      </rPr>
      <t xml:space="preserve">인 경우 여비 정액 </t>
    </r>
    <r>
      <rPr>
        <sz val="9"/>
        <color indexed="10"/>
        <rFont val="맑은 고딕"/>
        <family val="3"/>
        <charset val="129"/>
      </rPr>
      <t>3만원</t>
    </r>
    <r>
      <rPr>
        <sz val="9"/>
        <rFont val="맑은 고딕"/>
        <family val="3"/>
        <charset val="129"/>
      </rPr>
      <t>만 지급.</t>
    </r>
    <phoneticPr fontId="7" type="noConversion"/>
  </si>
  <si>
    <t>이하</t>
    <phoneticPr fontId="7" type="noConversion"/>
  </si>
  <si>
    <t>한국어, 일어, 중국어 띄어쓰기 포함 800자, 그 외 외국어 230word 기준</t>
    <phoneticPr fontId="7" type="noConversion"/>
  </si>
  <si>
    <t>영어, 일어, 중국어, 불어, 독어, 스페인어, 러시아어를 제외한 특수어는 별도의 기준적용 가능</t>
    <phoneticPr fontId="7" type="noConversion"/>
  </si>
  <si>
    <t>언어</t>
    <phoneticPr fontId="7" type="noConversion"/>
  </si>
  <si>
    <t>외국어</t>
    <phoneticPr fontId="7" type="noConversion"/>
  </si>
  <si>
    <t>회의수당 정액표</t>
    <phoneticPr fontId="7" type="noConversion"/>
  </si>
  <si>
    <t>구분</t>
    <phoneticPr fontId="13" type="noConversion"/>
  </si>
  <si>
    <t>연구책임자
(전임교원 이상)</t>
    <phoneticPr fontId="13" type="noConversion"/>
  </si>
  <si>
    <t>연구원
(책임급 이하)</t>
    <phoneticPr fontId="13" type="noConversion"/>
  </si>
  <si>
    <t>회의수당
(1회/3시간이내)</t>
    <phoneticPr fontId="7" type="noConversion"/>
  </si>
  <si>
    <t>회의수당
(1회/3시간이상)</t>
    <phoneticPr fontId="7" type="noConversion"/>
  </si>
  <si>
    <t>200,000원 이하</t>
    <phoneticPr fontId="7" type="noConversion"/>
  </si>
  <si>
    <t>300,000원 이하</t>
    <phoneticPr fontId="7" type="noConversion"/>
  </si>
  <si>
    <t>150 / 120</t>
    <phoneticPr fontId="13" type="noConversion"/>
  </si>
  <si>
    <t>110 / 88</t>
    <phoneticPr fontId="13" type="noConversion"/>
  </si>
  <si>
    <t>&lt;표10&gt; 원고료·강사료·자문료 정액표</t>
    <phoneticPr fontId="7" type="noConversion"/>
  </si>
  <si>
    <t>지급기준에도 불구하고, 외국인, 장애인, 국내에 소속이 없는 한국인을 초빙 할 경우, 관련 사실 확인 후 기준 액의 2배까지 지급할 수 있다.(지원기관 별도의 제한 지침이 있는 경우 그 지침에 따른다.)</t>
    <phoneticPr fontId="7" type="noConversion"/>
  </si>
  <si>
    <t>&lt;표11&gt;, &lt;표12&gt;, &lt;표13&gt;의  지급기준에도 불구하고, 외국인, 장애인, 국내에 소속이 없는 한국인을 초빙 할 경우, 관련 사실 확인 후 기준 액의 2배까지 지급할 수 있다.(지원기관 별도의 제한 지침이 있는 경우 그 지침에 따른다.)</t>
    <phoneticPr fontId="7" type="noConversion"/>
  </si>
  <si>
    <t>&lt;표11&gt; 번역료 정액표</t>
    <phoneticPr fontId="7" type="noConversion"/>
  </si>
  <si>
    <t>&lt;표12&gt; 통역료 정액표</t>
    <phoneticPr fontId="7" type="noConversion"/>
  </si>
  <si>
    <t>&lt;표13&gt; 속기료 정액표</t>
    <phoneticPr fontId="7" type="noConversion"/>
  </si>
  <si>
    <t>① 외부기관 참석자 필수
② 23시~06시 회의비 집행 불가</t>
    <phoneticPr fontId="7" type="noConversion"/>
  </si>
  <si>
    <r>
      <t xml:space="preserve">회의비는 근거리 교통비, 회의 참석, 자료준비 등에 대한 수당으로 회당 20만원 이하로 지급하고, 3시간 이상의 회의에 대해서는 회당 30만원까지 지급할 수 있다
.※ </t>
    </r>
    <r>
      <rPr>
        <u/>
        <sz val="10"/>
        <color indexed="8"/>
        <rFont val="맑은 고딕"/>
        <family val="3"/>
        <charset val="129"/>
      </rPr>
      <t>1인의 회의비 식대의 기준단가는 4만원 이하</t>
    </r>
    <r>
      <rPr>
        <sz val="10"/>
        <color indexed="8"/>
        <rFont val="맑은 고딕"/>
        <family val="3"/>
        <charset val="129"/>
      </rPr>
      <t>로 한다.</t>
    </r>
    <phoneticPr fontId="7" type="noConversion"/>
  </si>
  <si>
    <t>※ 비목에 맞게 붉은 테두리 부분만 기재 바랍니다.</t>
    <phoneticPr fontId="7" type="noConversion"/>
  </si>
  <si>
    <t>국내·외 전문가 활용, 국내·외 훈련, 기술정보수집비, 도서 등 문헌구입비, 회의비, 세미나 개최비, 학회·세미나 참가비, 원고료, 통역료, 속기료, 기술도입비 등에 해당하며 &lt;표10&gt;, &lt;표11&gt;, &lt;표12&gt;, &lt;표13&gt;을 기준하여 계상하고, 그 외 경비는 실소요 경비를 기준으로 한다.</t>
    <phoneticPr fontId="7" type="noConversion"/>
  </si>
  <si>
    <t>예) 세미나 개최비, 워크샵 개최비</t>
    <phoneticPr fontId="7" type="noConversion"/>
  </si>
  <si>
    <t>교내연구비</t>
  </si>
  <si>
    <t>기업BC, 농협카드대금 결제계좌</t>
  </si>
  <si>
    <t>퇴직적립금</t>
  </si>
  <si>
    <t>한국연구재단</t>
  </si>
  <si>
    <t>교육부(구, 학진 포함)</t>
  </si>
  <si>
    <t>중기청과제발굴연구회</t>
  </si>
  <si>
    <t>서울대학교 총장 계약과제(서울대 명의)</t>
  </si>
  <si>
    <t>환경부, 복지부, 농림부 등 기타</t>
  </si>
  <si>
    <t>신한카드대금 결제계좌</t>
  </si>
  <si>
    <t>정부출연기관, 지방자치단체</t>
  </si>
  <si>
    <t>민간 지원금</t>
  </si>
  <si>
    <t>중소기업청 통장</t>
  </si>
  <si>
    <t>지방자치단체(정책팀)</t>
  </si>
  <si>
    <t>농림수산기술기획평가원</t>
  </si>
  <si>
    <t>건설교통부, 산자부, 정통부</t>
  </si>
  <si>
    <t>해양 R&amp;D 분야 연구비</t>
  </si>
  <si>
    <t>RCMS관리계좌</t>
  </si>
  <si>
    <t>국외수주(달러계좌)</t>
  </si>
  <si>
    <t>삼성모바일디스플레이지정과제</t>
  </si>
  <si>
    <t>문체부체육영재육성</t>
  </si>
  <si>
    <t>삼성,만도</t>
  </si>
  <si>
    <t>삼성전자/삼성디스플레이</t>
  </si>
  <si>
    <t>계좌번호</t>
    <phoneticPr fontId="7" type="noConversion"/>
  </si>
  <si>
    <t>계좌목록</t>
    <phoneticPr fontId="7" type="noConversion"/>
  </si>
  <si>
    <t>농협 301-0116-947091</t>
    <phoneticPr fontId="7" type="noConversion"/>
  </si>
  <si>
    <t>농협 317-0002-958511</t>
    <phoneticPr fontId="7" type="noConversion"/>
  </si>
  <si>
    <t>농협 079-01-472500</t>
    <phoneticPr fontId="7" type="noConversion"/>
  </si>
  <si>
    <t>농협 079-17-065750</t>
    <phoneticPr fontId="7" type="noConversion"/>
  </si>
  <si>
    <t>농협 079-17-065510</t>
    <phoneticPr fontId="7" type="noConversion"/>
  </si>
  <si>
    <t>농협 079-17-065522</t>
    <phoneticPr fontId="7" type="noConversion"/>
  </si>
  <si>
    <t>농협 301-0087-005901</t>
    <phoneticPr fontId="7" type="noConversion"/>
  </si>
  <si>
    <t>농협 079-01-254796</t>
    <phoneticPr fontId="7" type="noConversion"/>
  </si>
  <si>
    <t>농협 079-17-065535</t>
    <phoneticPr fontId="7" type="noConversion"/>
  </si>
  <si>
    <t>신한 140-007-971492</t>
    <phoneticPr fontId="7" type="noConversion"/>
  </si>
  <si>
    <t>신한 140-007-971485</t>
    <phoneticPr fontId="7" type="noConversion"/>
  </si>
  <si>
    <t>신한 140-008-598135</t>
    <phoneticPr fontId="7" type="noConversion"/>
  </si>
  <si>
    <t>신한 100-023-964150</t>
    <phoneticPr fontId="7" type="noConversion"/>
  </si>
  <si>
    <t>신한 140-008-513042</t>
    <phoneticPr fontId="7" type="noConversion"/>
  </si>
  <si>
    <t>신한 140-009-745991</t>
    <phoneticPr fontId="7" type="noConversion"/>
  </si>
  <si>
    <t>신한 140-007-971478</t>
    <phoneticPr fontId="7" type="noConversion"/>
  </si>
  <si>
    <t>신한 140-008-693042</t>
    <phoneticPr fontId="7" type="noConversion"/>
  </si>
  <si>
    <t>신한 140-009-124528</t>
    <phoneticPr fontId="7" type="noConversion"/>
  </si>
  <si>
    <t>신한 140-008-972790</t>
    <phoneticPr fontId="7" type="noConversion"/>
  </si>
  <si>
    <t>신한 180-004-296689</t>
    <phoneticPr fontId="7" type="noConversion"/>
  </si>
  <si>
    <t>우리 1005-202-015309</t>
    <phoneticPr fontId="7" type="noConversion"/>
  </si>
  <si>
    <t>우리 1005-201-565206</t>
    <phoneticPr fontId="7" type="noConversion"/>
  </si>
  <si>
    <t>기업 075-073511-04-011</t>
    <phoneticPr fontId="7" type="noConversion"/>
  </si>
  <si>
    <t>기업 075-073511-04-043</t>
    <phoneticPr fontId="7" type="noConversion"/>
  </si>
  <si>
    <t>국민 085501-01-003086</t>
    <phoneticPr fontId="7" type="noConversion"/>
  </si>
  <si>
    <t>외환 630-005134-262</t>
    <phoneticPr fontId="7" type="noConversion"/>
  </si>
  <si>
    <t>국토교통부 RCMS(OSOS 미등록)</t>
    <phoneticPr fontId="7" type="noConversion"/>
  </si>
  <si>
    <t>학생인건비</t>
    <phoneticPr fontId="7" type="noConversion"/>
  </si>
  <si>
    <t>산통부 RCMS카드결제계좌</t>
    <phoneticPr fontId="7" type="noConversion"/>
  </si>
  <si>
    <t>지체연구비</t>
    <phoneticPr fontId="7" type="noConversion"/>
  </si>
  <si>
    <t>자세히 기재</t>
    <phoneticPr fontId="7" type="noConversion"/>
  </si>
  <si>
    <t>구매종류</t>
    <phoneticPr fontId="7" type="noConversion"/>
  </si>
  <si>
    <t>과제번호</t>
    <phoneticPr fontId="7" type="noConversion"/>
  </si>
  <si>
    <t>제공     미제공</t>
    <phoneticPr fontId="7" type="noConversion"/>
  </si>
  <si>
    <t>NTIS 등록용 신청서</t>
    <phoneticPr fontId="7" type="noConversion"/>
  </si>
  <si>
    <t>Ⅰ.사업개요</t>
    <phoneticPr fontId="7" type="noConversion"/>
  </si>
  <si>
    <t>사업명</t>
    <phoneticPr fontId="7" type="noConversion"/>
  </si>
  <si>
    <t>사업기간</t>
    <phoneticPr fontId="7" type="noConversion"/>
  </si>
  <si>
    <t>총사업기간</t>
    <phoneticPr fontId="7" type="noConversion"/>
  </si>
  <si>
    <t>당해년도사업비
(단위 : 백만원)</t>
    <phoneticPr fontId="7" type="noConversion"/>
  </si>
  <si>
    <t>장비 담당</t>
    <phoneticPr fontId="7" type="noConversion"/>
  </si>
  <si>
    <t>연구책임자</t>
    <phoneticPr fontId="7" type="noConversion"/>
  </si>
  <si>
    <t>장비문의번호</t>
    <phoneticPr fontId="7" type="noConversion"/>
  </si>
  <si>
    <t>Ⅱ. 장비개요</t>
    <phoneticPr fontId="7" type="noConversion"/>
  </si>
  <si>
    <t>장비명
(모델명)</t>
    <phoneticPr fontId="7" type="noConversion"/>
  </si>
  <si>
    <t>한글</t>
    <phoneticPr fontId="7" type="noConversion"/>
  </si>
  <si>
    <t>영문</t>
    <phoneticPr fontId="7" type="noConversion"/>
  </si>
  <si>
    <t>장비가격(단위:원)</t>
    <phoneticPr fontId="7" type="noConversion"/>
  </si>
  <si>
    <t>과제번호</t>
    <phoneticPr fontId="7" type="noConversion"/>
  </si>
  <si>
    <t>활용범위</t>
    <phoneticPr fontId="7" type="noConversion"/>
  </si>
  <si>
    <t>장비용도</t>
    <phoneticPr fontId="7" type="noConversion"/>
  </si>
  <si>
    <t>장비상태</t>
    <phoneticPr fontId="7" type="noConversion"/>
  </si>
  <si>
    <t>구축장비
제작업체</t>
    <phoneticPr fontId="7" type="noConversion"/>
  </si>
  <si>
    <t>제작국가</t>
    <phoneticPr fontId="7" type="noConversion"/>
  </si>
  <si>
    <t>제작사</t>
    <phoneticPr fontId="7" type="noConversion"/>
  </si>
  <si>
    <t>연구시설장비 표준분류체제</t>
    <phoneticPr fontId="7" type="noConversion"/>
  </si>
  <si>
    <t>연구시설 장비 분류</t>
    <phoneticPr fontId="7" type="noConversion"/>
  </si>
  <si>
    <t>연구시설·장비 설명</t>
    <phoneticPr fontId="7" type="noConversion"/>
  </si>
  <si>
    <t>연구시설·장비 구성 및 기능</t>
    <phoneticPr fontId="7" type="noConversion"/>
  </si>
  <si>
    <t>연구시설·장비 사용예</t>
    <phoneticPr fontId="7" type="noConversion"/>
  </si>
  <si>
    <t>구     분</t>
    <phoneticPr fontId="7" type="noConversion"/>
  </si>
  <si>
    <t>내     용</t>
    <phoneticPr fontId="7" type="noConversion"/>
  </si>
  <si>
    <t>개발
기간</t>
    <phoneticPr fontId="7" type="noConversion"/>
  </si>
  <si>
    <t>~</t>
    <phoneticPr fontId="7" type="noConversion"/>
  </si>
  <si>
    <t>당해연도기간
('11년사업기간)</t>
    <phoneticPr fontId="7" type="noConversion"/>
  </si>
  <si>
    <t>개발
비중(%)</t>
    <phoneticPr fontId="7" type="noConversion"/>
  </si>
  <si>
    <t>연구비자산
등재번호</t>
    <phoneticPr fontId="7" type="noConversion"/>
  </si>
  <si>
    <t>사진</t>
    <phoneticPr fontId="7" type="noConversion"/>
  </si>
  <si>
    <t>별도 파일로 송부</t>
    <phoneticPr fontId="7" type="noConversion"/>
  </si>
  <si>
    <t>대분류</t>
    <phoneticPr fontId="7" type="noConversion"/>
  </si>
  <si>
    <t>중분류</t>
    <phoneticPr fontId="7" type="noConversion"/>
  </si>
  <si>
    <t>6T분류</t>
    <phoneticPr fontId="7" type="noConversion"/>
  </si>
  <si>
    <t xml:space="preserve"> ※위 항목은 모두 NTIS에 연구시설·장비 등록 시 필수 사항입니다.   빠짐없이 기재해주세요.</t>
    <phoneticPr fontId="7" type="noConversion"/>
  </si>
  <si>
    <r>
      <t xml:space="preserve">개발장비 상세정보
(구매가 아닌 </t>
    </r>
    <r>
      <rPr>
        <u/>
        <sz val="9"/>
        <rFont val="맑은 고딕"/>
        <family val="3"/>
        <charset val="129"/>
        <scheme val="minor"/>
      </rPr>
      <t>개발장비</t>
    </r>
    <r>
      <rPr>
        <sz val="9"/>
        <rFont val="맑은 고딕"/>
        <family val="3"/>
        <charset val="129"/>
        <scheme val="minor"/>
      </rPr>
      <t>일
경우만 기재)</t>
    </r>
    <phoneticPr fontId="7" type="noConversion"/>
  </si>
  <si>
    <t>정부출연</t>
    <phoneticPr fontId="7" type="noConversion"/>
  </si>
  <si>
    <t>지자체부담</t>
    <phoneticPr fontId="7" type="noConversion"/>
  </si>
  <si>
    <t>민간부담</t>
    <phoneticPr fontId="7" type="noConversion"/>
  </si>
  <si>
    <t>합      계</t>
    <phoneticPr fontId="7" type="noConversion"/>
  </si>
  <si>
    <t>장비담당자
핸드폰번호</t>
    <phoneticPr fontId="7" type="noConversion"/>
  </si>
  <si>
    <t>장비담당자
이메일</t>
    <phoneticPr fontId="7" type="noConversion"/>
  </si>
  <si>
    <t>장비명칭 및 모델정식명칭을 기재</t>
    <phoneticPr fontId="7" type="noConversion"/>
  </si>
  <si>
    <t>장비명칭</t>
    <phoneticPr fontId="7" type="noConversion"/>
  </si>
  <si>
    <t>부처명
(지원기관)</t>
    <phoneticPr fontId="7" type="noConversion"/>
  </si>
  <si>
    <t>5대 중점
투자분야</t>
    <phoneticPr fontId="7" type="noConversion"/>
  </si>
  <si>
    <t>출장기간 및 수행일정표에 연구비 청구 기준이 아닌 출장기간으로 기재 요망
(연구비 미청구 기간도 기재)</t>
    <phoneticPr fontId="7" type="noConversion"/>
  </si>
  <si>
    <t>최저시급</t>
  </si>
  <si>
    <t>최저일급</t>
  </si>
  <si>
    <t>최저월급</t>
  </si>
  <si>
    <t>비   고</t>
  </si>
  <si>
    <t>정교수
부교수</t>
    <phoneticPr fontId="7" type="noConversion"/>
  </si>
  <si>
    <t>조교수</t>
    <phoneticPr fontId="7" type="noConversion"/>
  </si>
  <si>
    <r>
      <t xml:space="preserve">실비      </t>
    </r>
    <r>
      <rPr>
        <sz val="8"/>
        <rFont val="맑은 고딕"/>
        <family val="3"/>
        <charset val="129"/>
      </rPr>
      <t>200</t>
    </r>
    <r>
      <rPr>
        <sz val="8"/>
        <rFont val="맑은 고딕"/>
        <family val="3"/>
        <charset val="129"/>
      </rPr>
      <t xml:space="preserve"> 이내
할인정액 </t>
    </r>
    <r>
      <rPr>
        <sz val="8"/>
        <rFont val="맑은 고딕"/>
        <family val="3"/>
        <charset val="129"/>
      </rPr>
      <t>160</t>
    </r>
    <r>
      <rPr>
        <sz val="8"/>
        <rFont val="맑은 고딕"/>
        <family val="3"/>
        <charset val="129"/>
      </rPr>
      <t xml:space="preserve"> 이내</t>
    </r>
    <phoneticPr fontId="7" type="noConversion"/>
  </si>
  <si>
    <r>
      <t xml:space="preserve">실비      </t>
    </r>
    <r>
      <rPr>
        <sz val="8"/>
        <rFont val="맑은 고딕"/>
        <family val="3"/>
        <charset val="129"/>
      </rPr>
      <t>170</t>
    </r>
    <r>
      <rPr>
        <sz val="8"/>
        <rFont val="맑은 고딕"/>
        <family val="3"/>
        <charset val="129"/>
      </rPr>
      <t xml:space="preserve"> 이내
할인정액 </t>
    </r>
    <r>
      <rPr>
        <sz val="8"/>
        <rFont val="맑은 고딕"/>
        <family val="3"/>
        <charset val="129"/>
      </rPr>
      <t>136</t>
    </r>
    <r>
      <rPr>
        <sz val="8"/>
        <rFont val="맑은 고딕"/>
        <family val="3"/>
        <charset val="129"/>
      </rPr>
      <t xml:space="preserve"> 이내</t>
    </r>
    <phoneticPr fontId="7" type="noConversion"/>
  </si>
  <si>
    <r>
      <t xml:space="preserve">실비      </t>
    </r>
    <r>
      <rPr>
        <sz val="8"/>
        <rFont val="맑은 고딕"/>
        <family val="3"/>
        <charset val="129"/>
      </rPr>
      <t>120</t>
    </r>
    <r>
      <rPr>
        <sz val="8"/>
        <rFont val="맑은 고딕"/>
        <family val="3"/>
        <charset val="129"/>
      </rPr>
      <t xml:space="preserve"> 이내
할인정액 </t>
    </r>
    <r>
      <rPr>
        <sz val="8"/>
        <rFont val="맑은 고딕"/>
        <family val="3"/>
        <charset val="129"/>
      </rPr>
      <t>96</t>
    </r>
    <r>
      <rPr>
        <sz val="8"/>
        <rFont val="맑은 고딕"/>
        <family val="3"/>
        <charset val="129"/>
      </rPr>
      <t xml:space="preserve"> 이내</t>
    </r>
    <phoneticPr fontId="7" type="noConversion"/>
  </si>
  <si>
    <r>
      <t xml:space="preserve">실비       </t>
    </r>
    <r>
      <rPr>
        <sz val="8"/>
        <rFont val="맑은 고딕"/>
        <family val="3"/>
        <charset val="129"/>
      </rPr>
      <t>100</t>
    </r>
    <r>
      <rPr>
        <sz val="8"/>
        <rFont val="맑은 고딕"/>
        <family val="3"/>
        <charset val="129"/>
      </rPr>
      <t xml:space="preserve"> 이내
할인정액  </t>
    </r>
    <r>
      <rPr>
        <sz val="8"/>
        <rFont val="맑은 고딕"/>
        <family val="3"/>
        <charset val="129"/>
      </rPr>
      <t>80</t>
    </r>
    <r>
      <rPr>
        <sz val="8"/>
        <rFont val="맑은 고딕"/>
        <family val="3"/>
        <charset val="129"/>
      </rPr>
      <t xml:space="preserve"> 이내</t>
    </r>
    <phoneticPr fontId="7" type="noConversion"/>
  </si>
  <si>
    <r>
      <t>1</t>
    </r>
    <r>
      <rPr>
        <sz val="8"/>
        <rFont val="맑은 고딕"/>
        <family val="3"/>
        <charset val="129"/>
      </rPr>
      <t>10</t>
    </r>
    <r>
      <rPr>
        <sz val="8"/>
        <rFont val="맑은 고딕"/>
        <family val="3"/>
        <charset val="129"/>
      </rPr>
      <t xml:space="preserve"> 이내</t>
    </r>
    <phoneticPr fontId="7" type="noConversion"/>
  </si>
  <si>
    <t>90 이내</t>
    <phoneticPr fontId="7" type="noConversion"/>
  </si>
  <si>
    <t>70 이내</t>
    <phoneticPr fontId="7" type="noConversion"/>
  </si>
  <si>
    <t>60 이내</t>
    <phoneticPr fontId="7" type="noConversion"/>
  </si>
  <si>
    <t>조교수</t>
    <phoneticPr fontId="7" type="noConversion"/>
  </si>
  <si>
    <r>
      <t xml:space="preserve">※ </t>
    </r>
    <r>
      <rPr>
        <b/>
        <sz val="8"/>
        <rFont val="맑은 고딕"/>
        <family val="3"/>
        <charset val="129"/>
      </rPr>
      <t xml:space="preserve">&lt;별표 7&gt; </t>
    </r>
    <r>
      <rPr>
        <b/>
        <sz val="8"/>
        <rFont val="맑은 고딕"/>
        <family val="3"/>
        <charset val="129"/>
      </rPr>
      <t>국가별 등급 구분표</t>
    </r>
    <phoneticPr fontId="7" type="noConversion"/>
  </si>
  <si>
    <t>&lt;별표 6&gt; 국외출장여비 체재비 지급표</t>
    <phoneticPr fontId="7" type="noConversion"/>
  </si>
  <si>
    <r>
      <t xml:space="preserve">※ &lt;별표 8&gt; </t>
    </r>
    <r>
      <rPr>
        <b/>
        <sz val="8"/>
        <rFont val="맑은 고딕"/>
        <family val="3"/>
        <charset val="129"/>
      </rPr>
      <t>국외출장준비금</t>
    </r>
    <r>
      <rPr>
        <b/>
        <sz val="8"/>
        <rFont val="맑은 고딕"/>
        <family val="3"/>
        <charset val="129"/>
      </rPr>
      <t xml:space="preserve"> 지급표</t>
    </r>
    <phoneticPr fontId="7" type="noConversion"/>
  </si>
  <si>
    <t>구       분</t>
    <phoneticPr fontId="7" type="noConversion"/>
  </si>
  <si>
    <t>준      비      금</t>
    <phoneticPr fontId="7" type="noConversion"/>
  </si>
  <si>
    <t>여행기간이 15일 미만인 경우</t>
    <phoneticPr fontId="7" type="noConversion"/>
  </si>
  <si>
    <t>여행기간이 15일이상 30일 미만</t>
    <phoneticPr fontId="7" type="noConversion"/>
  </si>
  <si>
    <t>여행기간이 30일 이상인 경우</t>
    <phoneticPr fontId="7" type="noConversion"/>
  </si>
  <si>
    <t>실비(300,000원 이내)</t>
    <phoneticPr fontId="7" type="noConversion"/>
  </si>
  <si>
    <t>실비(200,000원 이내)</t>
    <phoneticPr fontId="7" type="noConversion"/>
  </si>
  <si>
    <t>실비(150,000원 이내)</t>
    <phoneticPr fontId="7" type="noConversion"/>
  </si>
  <si>
    <t>실비(500,000원 이내)</t>
    <phoneticPr fontId="7" type="noConversion"/>
  </si>
  <si>
    <t>실비(250,000원 이내)</t>
    <phoneticPr fontId="7" type="noConversion"/>
  </si>
  <si>
    <t>교수 · 부교수(제2호 나)</t>
    <phoneticPr fontId="13" type="noConversion"/>
  </si>
  <si>
    <r>
      <t xml:space="preserve">조교수 (제3호 가), </t>
    </r>
    <r>
      <rPr>
        <sz val="10"/>
        <color indexed="8"/>
        <rFont val="맑은 고딕"/>
        <family val="3"/>
        <charset val="129"/>
      </rPr>
      <t>연구원 (제3호 나)</t>
    </r>
    <phoneticPr fontId="13" type="noConversion"/>
  </si>
  <si>
    <t>교수 · 부교수
(제2호 나)</t>
    <phoneticPr fontId="13" type="noConversion"/>
  </si>
  <si>
    <t>연구원
(제3호 나)</t>
    <phoneticPr fontId="13" type="noConversion"/>
  </si>
  <si>
    <t>조교수
(제3호 가)</t>
    <phoneticPr fontId="13" type="noConversion"/>
  </si>
  <si>
    <r>
      <t>2</t>
    </r>
    <r>
      <rPr>
        <sz val="10"/>
        <color indexed="8"/>
        <rFont val="맑은 고딕"/>
        <family val="3"/>
        <charset val="129"/>
      </rPr>
      <t>00</t>
    </r>
    <r>
      <rPr>
        <sz val="10"/>
        <color indexed="8"/>
        <rFont val="맑은 고딕"/>
        <family val="3"/>
        <charset val="129"/>
      </rPr>
      <t xml:space="preserve"> / </t>
    </r>
    <r>
      <rPr>
        <sz val="10"/>
        <color indexed="8"/>
        <rFont val="맑은 고딕"/>
        <family val="3"/>
        <charset val="129"/>
      </rPr>
      <t>160</t>
    </r>
    <phoneticPr fontId="13" type="noConversion"/>
  </si>
  <si>
    <r>
      <t>1</t>
    </r>
    <r>
      <rPr>
        <sz val="10"/>
        <color indexed="8"/>
        <rFont val="맑은 고딕"/>
        <family val="3"/>
        <charset val="129"/>
      </rPr>
      <t>7</t>
    </r>
    <r>
      <rPr>
        <sz val="10"/>
        <color indexed="8"/>
        <rFont val="맑은 고딕"/>
        <family val="3"/>
        <charset val="129"/>
      </rPr>
      <t xml:space="preserve">0 / </t>
    </r>
    <r>
      <rPr>
        <sz val="10"/>
        <color indexed="8"/>
        <rFont val="맑은 고딕"/>
        <family val="3"/>
        <charset val="129"/>
      </rPr>
      <t>136</t>
    </r>
    <phoneticPr fontId="13" type="noConversion"/>
  </si>
  <si>
    <r>
      <t>1</t>
    </r>
    <r>
      <rPr>
        <sz val="10"/>
        <color indexed="8"/>
        <rFont val="맑은 고딕"/>
        <family val="3"/>
        <charset val="129"/>
      </rPr>
      <t>2</t>
    </r>
    <r>
      <rPr>
        <sz val="10"/>
        <color indexed="8"/>
        <rFont val="맑은 고딕"/>
        <family val="3"/>
        <charset val="129"/>
      </rPr>
      <t xml:space="preserve">0 / </t>
    </r>
    <r>
      <rPr>
        <sz val="10"/>
        <color indexed="8"/>
        <rFont val="맑은 고딕"/>
        <family val="3"/>
        <charset val="129"/>
      </rPr>
      <t>96</t>
    </r>
    <phoneticPr fontId="13" type="noConversion"/>
  </si>
  <si>
    <r>
      <t>1</t>
    </r>
    <r>
      <rPr>
        <sz val="10"/>
        <color indexed="8"/>
        <rFont val="맑은 고딕"/>
        <family val="3"/>
        <charset val="129"/>
      </rPr>
      <t>00</t>
    </r>
    <r>
      <rPr>
        <sz val="10"/>
        <color indexed="8"/>
        <rFont val="맑은 고딕"/>
        <family val="3"/>
        <charset val="129"/>
      </rPr>
      <t xml:space="preserve"> / </t>
    </r>
    <r>
      <rPr>
        <sz val="10"/>
        <color indexed="8"/>
        <rFont val="맑은 고딕"/>
        <family val="3"/>
        <charset val="129"/>
      </rPr>
      <t>80</t>
    </r>
    <phoneticPr fontId="13" type="noConversion"/>
  </si>
  <si>
    <t>교수 · 부교수</t>
    <phoneticPr fontId="13" type="noConversion"/>
  </si>
  <si>
    <t>조교수 · 연구원</t>
    <phoneticPr fontId="13" type="noConversion"/>
  </si>
  <si>
    <t>(2호 나)</t>
    <phoneticPr fontId="13" type="noConversion"/>
  </si>
  <si>
    <t>(3호 가) · (3호 나)</t>
    <phoneticPr fontId="13" type="noConversion"/>
  </si>
  <si>
    <r>
      <t>■ 국립대학법인 서울대학교 여비 규정 _</t>
    </r>
    <r>
      <rPr>
        <b/>
        <sz val="10"/>
        <color indexed="8"/>
        <rFont val="맑은 고딕"/>
        <family val="3"/>
        <charset val="129"/>
      </rPr>
      <t xml:space="preserve"> 2014.12.19. 기준</t>
    </r>
    <phoneticPr fontId="13" type="noConversion"/>
  </si>
  <si>
    <t>5. 민간연구비는 실비정산 시 기준액의 2배까지 허용한다.</t>
    <phoneticPr fontId="13" type="noConversion"/>
  </si>
  <si>
    <t>1. 항공 마일리지를 사용하여 항공운임을 절약(증빙자료 첨부)한 교직원에 대하여는 그 절약된 항공운임 범위에서</t>
    <phoneticPr fontId="13" type="noConversion"/>
  </si>
  <si>
    <r>
      <t xml:space="preserve">제 3 호
</t>
    </r>
    <r>
      <rPr>
        <sz val="9"/>
        <color indexed="8"/>
        <rFont val="맑은 고딕"/>
        <family val="3"/>
        <charset val="129"/>
      </rPr>
      <t>(조교수·연구원)</t>
    </r>
    <phoneticPr fontId="13" type="noConversion"/>
  </si>
  <si>
    <r>
      <t xml:space="preserve">제 2 호
</t>
    </r>
    <r>
      <rPr>
        <sz val="9"/>
        <color indexed="8"/>
        <rFont val="맑은 고딕"/>
        <family val="3"/>
        <charset val="129"/>
      </rPr>
      <t>(교수·부교수)</t>
    </r>
    <phoneticPr fontId="13" type="noConversion"/>
  </si>
  <si>
    <t>제2호(교수, 부교수)</t>
    <phoneticPr fontId="7" type="noConversion"/>
  </si>
  <si>
    <t>제3호(조교수, 연구원)</t>
    <phoneticPr fontId="7" type="noConversion"/>
  </si>
  <si>
    <t>제공     미제공</t>
    <phoneticPr fontId="7" type="noConversion"/>
  </si>
  <si>
    <t>국민연금(개인)</t>
    <phoneticPr fontId="7" type="noConversion"/>
  </si>
  <si>
    <t>건강보험(개인)</t>
    <phoneticPr fontId="7" type="noConversion"/>
  </si>
  <si>
    <t>장기요양(개인)</t>
    <phoneticPr fontId="7" type="noConversion"/>
  </si>
  <si>
    <t>고용보험(개인)</t>
    <phoneticPr fontId="7" type="noConversion"/>
  </si>
  <si>
    <t>신한 140-008-772761</t>
    <phoneticPr fontId="7" type="noConversion"/>
  </si>
  <si>
    <t>신한 140-008-838908</t>
    <phoneticPr fontId="7" type="noConversion"/>
  </si>
  <si>
    <t>신한 140-008-838922</t>
    <phoneticPr fontId="7" type="noConversion"/>
  </si>
  <si>
    <t>신한 140-008-838930</t>
    <phoneticPr fontId="7" type="noConversion"/>
  </si>
  <si>
    <t>신한 140-008-838954</t>
    <phoneticPr fontId="7" type="noConversion"/>
  </si>
  <si>
    <t>국민연금(기관)</t>
    <phoneticPr fontId="7" type="noConversion"/>
  </si>
  <si>
    <t>건강보험(기관)</t>
    <phoneticPr fontId="7" type="noConversion"/>
  </si>
  <si>
    <t>장기요양(기관)</t>
    <phoneticPr fontId="7" type="noConversion"/>
  </si>
  <si>
    <t>고용보험(기관)</t>
    <phoneticPr fontId="7" type="noConversion"/>
  </si>
  <si>
    <t>신한 140-008-015892</t>
    <phoneticPr fontId="7" type="noConversion"/>
  </si>
  <si>
    <t>신한 140-008-015885</t>
    <phoneticPr fontId="7" type="noConversion"/>
  </si>
  <si>
    <t>신한 140-008-015903</t>
    <phoneticPr fontId="7" type="noConversion"/>
  </si>
  <si>
    <t>신한 140-008-015878</t>
    <phoneticPr fontId="7" type="noConversion"/>
  </si>
  <si>
    <t>참여연구원</t>
    <phoneticPr fontId="7" type="noConversion"/>
  </si>
  <si>
    <t>을 “을”로 하며 상호간의 합의에 따라 아래와 같이 연구과제 참여계약을 체결하고 이를 신의와 성실로서 준수할 것을</t>
    <phoneticPr fontId="7" type="noConversion"/>
  </si>
  <si>
    <t>확약한다.</t>
    <phoneticPr fontId="7" type="noConversion"/>
  </si>
  <si>
    <t>구체적으로 기재 요청(A연구원 참여율 변경, B연구원 타과제 참여로 인한 변경 등에 사유 불인정)</t>
    <phoneticPr fontId="7" type="noConversion"/>
  </si>
  <si>
    <t>※ 위와 유사한 사유로서 자가용을 이용할 수 밖에 없는 기타 부득이한 사유는 각 기관의
   업무특성에 따라 소속기관장이 정하여 운영</t>
    <phoneticPr fontId="7" type="noConversion"/>
  </si>
  <si>
    <t>출장목적</t>
    <phoneticPr fontId="7" type="noConversion"/>
  </si>
  <si>
    <t>행사내용</t>
    <phoneticPr fontId="7" type="noConversion"/>
  </si>
  <si>
    <t>예) 행사식대 및 대과비</t>
    <phoneticPr fontId="7" type="noConversion"/>
  </si>
  <si>
    <t>예) 홍보제작비(현수막, 제본비)</t>
    <phoneticPr fontId="7" type="noConversion"/>
  </si>
  <si>
    <t>연구실</t>
    <phoneticPr fontId="7" type="noConversion"/>
  </si>
  <si>
    <t>동</t>
    <phoneticPr fontId="7" type="noConversion"/>
  </si>
  <si>
    <t>소속학과(부) :</t>
    <phoneticPr fontId="7" type="noConversion"/>
  </si>
  <si>
    <t xml:space="preserve">
구분</t>
    <phoneticPr fontId="7" type="noConversion"/>
  </si>
  <si>
    <t>청구기간</t>
    <phoneticPr fontId="7" type="noConversion"/>
  </si>
  <si>
    <t xml:space="preserve">~ </t>
    <phoneticPr fontId="7" type="noConversion"/>
  </si>
  <si>
    <t>(</t>
    <phoneticPr fontId="7" type="noConversion"/>
  </si>
  <si>
    <t>박</t>
    <phoneticPr fontId="7" type="noConversion"/>
  </si>
  <si>
    <t>일간)</t>
    <phoneticPr fontId="7" type="noConversion"/>
  </si>
  <si>
    <t>출장목적</t>
    <phoneticPr fontId="7" type="noConversion"/>
  </si>
  <si>
    <t>제 2호 나
(교수,부교수)</t>
    <phoneticPr fontId="7" type="noConversion"/>
  </si>
  <si>
    <t>실비
(특실)</t>
    <phoneticPr fontId="7" type="noConversion"/>
  </si>
  <si>
    <t>실비
(특실)</t>
    <phoneticPr fontId="7" type="noConversion"/>
  </si>
  <si>
    <t>10km 당 휘발유 1ℓ</t>
    <phoneticPr fontId="7" type="noConversion"/>
  </si>
  <si>
    <t>실비
(Business Class)</t>
    <phoneticPr fontId="7" type="noConversion"/>
  </si>
  <si>
    <t>실비
(상한선 120,000원)
이내</t>
    <phoneticPr fontId="7" type="noConversion"/>
  </si>
  <si>
    <t>이내</t>
    <phoneticPr fontId="7" type="noConversion"/>
  </si>
  <si>
    <t>제 3호 가 / 제 3호 나
(조교수/연구원)</t>
    <phoneticPr fontId="7" type="noConversion"/>
  </si>
  <si>
    <t>실비
(일반)</t>
    <phoneticPr fontId="7" type="noConversion"/>
  </si>
  <si>
    <t>실비
(일반)</t>
    <phoneticPr fontId="7" type="noConversion"/>
  </si>
  <si>
    <t>실비
(Economy Class)</t>
    <phoneticPr fontId="7" type="noConversion"/>
  </si>
  <si>
    <t>실비
(상한선 80,000원)
이내</t>
    <phoneticPr fontId="7" type="noConversion"/>
  </si>
  <si>
    <t>산출내역</t>
    <phoneticPr fontId="13" type="noConversion"/>
  </si>
  <si>
    <t>산출액</t>
    <phoneticPr fontId="7" type="noConversion"/>
  </si>
  <si>
    <t>실신청액</t>
    <phoneticPr fontId="7" type="noConversion"/>
  </si>
  <si>
    <t>비고</t>
    <phoneticPr fontId="7" type="noConversion"/>
  </si>
  <si>
    <t>이내</t>
    <phoneticPr fontId="7" type="noConversion"/>
  </si>
  <si>
    <t>1. 휘발유 가격은 한국석유공사에서 고시된 금액 적용
2. 자가용 이용 출장 시 연료비, 통행료, 주차료 지급
3. 중증장애인의 경우 운임 및 체재비 등을 실비 지급
4. 운임의 할인이 가능한 경우 할인된 요금으로 지급</t>
    <phoneticPr fontId="7" type="noConversion"/>
  </si>
  <si>
    <t>제공     미제공</t>
    <phoneticPr fontId="7" type="noConversion"/>
  </si>
  <si>
    <t>제공     미제공</t>
    <phoneticPr fontId="7" type="noConversion"/>
  </si>
  <si>
    <t>합계</t>
    <phoneticPr fontId="7" type="noConversion"/>
  </si>
  <si>
    <t>계좌이체지급액
(카드사용제외)</t>
    <phoneticPr fontId="7" type="noConversion"/>
  </si>
  <si>
    <t>연구비(법인)카드지급액
(카드사용분)</t>
    <phoneticPr fontId="7" type="noConversion"/>
  </si>
  <si>
    <t>위와 같이 국내 여비를 신청합니다.</t>
    <phoneticPr fontId="7" type="noConversion"/>
  </si>
  <si>
    <t>연구책임자</t>
    <phoneticPr fontId="7" type="noConversion"/>
  </si>
  <si>
    <t>(인)</t>
    <phoneticPr fontId="7" type="noConversion"/>
  </si>
  <si>
    <t>아시아·대양주</t>
  </si>
  <si>
    <t>주민
등록번호</t>
  </si>
  <si>
    <t xml:space="preserve">   할인정액으로 지급한 경우에는 정산하지 않는다.</t>
    <phoneticPr fontId="13" type="noConversion"/>
  </si>
  <si>
    <t xml:space="preserve">   2분의 1을 넘지 아니하는 범위에서 여비를 추가로 지급할 수 있
다. 다만, 학회 등 주최기관에서 지정한 숙소에서</t>
    <phoneticPr fontId="7" type="noConversion"/>
  </si>
  <si>
    <t xml:space="preserve">   반드시 숙박하여야 하는 등 부득이한 사
유를 입증할 수 있는 서류를 첨부하여야 한다.</t>
    <phoneticPr fontId="7" type="noConversion"/>
  </si>
  <si>
    <t xml:space="preserve">5. 국외 출장 시 부득이한 사유로 숙박비 및 식비의 상한액을 초과하여 여비를 지출하였을
때에는 숙박비 및 식비의 </t>
    <phoneticPr fontId="13" type="noConversion"/>
  </si>
  <si>
    <t>4. 숙박비나 식비 등 체재비를 외부에서 지원하는 경우에는 해당 체재비를 공제하여 신청
하여야 하며, 식비를 일부</t>
    <phoneticPr fontId="13" type="noConversion"/>
  </si>
  <si>
    <t xml:space="preserve">   지원하는 경우, 본교 기준의 1일(日) 식비에서 3분의 1로 나누어
(1식(食)) 해당 식비를 계산하여 신청할 수 있다.</t>
    <phoneticPr fontId="7" type="noConversion"/>
  </si>
  <si>
    <r>
      <rPr>
        <b/>
        <sz val="8"/>
        <rFont val="맑은 고딕"/>
        <family val="3"/>
        <charset val="129"/>
      </rPr>
      <t>1) 일반원칙</t>
    </r>
    <r>
      <rPr>
        <sz val="8"/>
        <rFont val="맑은 고딕"/>
        <family val="3"/>
        <charset val="129"/>
      </rPr>
      <t xml:space="preserve">
① 지원기관의 별도 규정이 없는 경우「서울대학교 여비규정」(이하 ‘본교 여비 규정’이라고 한다)을 따르되, 본교 여비 규정이나 산학협력단에서 별도도 정하지 않은 사항은「공무원 여비업무 처리기준」(안전행정부 예규)을 따른다.
② 여비의 증액 시 지원기관의 장이 승인이 필요한 경우 사전 승인을 받고 집행해야 한다.
③ 연구자는 연구기간 내 출장에 한하여 출장 전에 해당 연구과제 관련 내용이 있는 출장목적, 출장기간, 목적지 등을 기재한 출장신청(명령)에 대하여 소속기관의 장 또는 관리기관의 장에게 사전 승인을 반드시 받아야 한다. 다만, 참여연구원의 경우 연구책임자가 출장명령 승인을 할 수 있다.
④ 국외 출장의 경우 출장 후 반드시 귀국보고서(국외출장결과보고서)를 작성하여 제출하여야 하며, 연구책임자의 경우 소속 대학(원)장에게 제출한 귀국보고서로 대체가 가능하다.
⑤ 국외 여비는 직접비 내 연구활동비로 계상하고, 국내 여비는 연구과제추진비로 계상한다.
</t>
    </r>
    <r>
      <rPr>
        <b/>
        <sz val="8"/>
        <rFont val="맑은 고딕"/>
        <family val="3"/>
        <charset val="129"/>
      </rPr>
      <t xml:space="preserve">
2) 여비지급대상자</t>
    </r>
    <r>
      <rPr>
        <sz val="8"/>
        <rFont val="맑은 고딕"/>
        <family val="3"/>
        <charset val="129"/>
      </rPr>
      <t xml:space="preserve">
① 여비의 지급대상은 당초 계획서에 포함되거나 계획을 변경하여 연구과제를 참여하고 있는 연구책임자(공동연구원 포함)와 참여연구원으로 한다.
② 본교의 모든 교직원 및 연구원은 본교 여비 규정의 여비 지급 구분표&lt;별표 4&gt;에 따라직급을 구분하며, 이중 공무원의 경우「공무원 여비 규정」을 적용한다.
③ &lt;별표 4&gt;에 해당되지 않는 비전임 교원은 발령 시 직급(교수, 부교수, 조교수)에 따라 적용 할 수 있으며, 별도의 직급 구분이 없는 시간강사와 산학협력중점교원은 조교수급으로적용할 수 있다.
④ 총장발령 연구원인 책임연구원은 &lt;별표 4&gt;의 제2호 나목, 선임연구원은 &lt;별표 4&gt;의 제3호 가목으로 적용할 수 있으며, 직급이 구분되지 않는 경우 제3호의 나로 분류한다.
⑤ &lt;별표 4&gt;에 해당하지 않은 외부소속(기업 및 정부출연기관 등)인 자가 본교 과제에 참여하는 경우 직위 및 업무 중요도를 고려하여 본교 여비등급을 적용한다.
</t>
    </r>
    <r>
      <rPr>
        <b/>
        <sz val="8"/>
        <rFont val="맑은 고딕"/>
        <family val="3"/>
        <charset val="129"/>
      </rPr>
      <t>3) 집행원칙</t>
    </r>
    <r>
      <rPr>
        <sz val="8"/>
        <rFont val="맑은 고딕"/>
        <family val="3"/>
        <charset val="129"/>
      </rPr>
      <t xml:space="preserve">
① 여비는 연구기간 내 지급을 원칙으로 한다. 단, 지원기관의 지침에 명시되거나 승인이있는 경우에는 연구기간 내 출장에 한하여 지원기관 정산보고서 제출일 전까지 지급할 수있다.
② 출장자가 여비 중 운임과 숙박비를 결제할 때에는 연구비카드를 원칙으로 하며, 연구비카드가 없는 경우 「여신전문금융업법」에 따르는 법인카드를 사용하여야 한다. 단, 카드발급 지연 등 특별한 사유가 있는 경우에는 그러하지 아니한다.
③ 출장자에게 지급되어야 하는 여비는 대리인이 수령할 수 없으며, 출장자 개인 명의의 통장으로 이체하여 지급함을 원칙으로 한다.
</t>
    </r>
    <r>
      <rPr>
        <b/>
        <sz val="8"/>
        <rFont val="맑은 고딕"/>
        <family val="3"/>
        <charset val="129"/>
      </rPr>
      <t>4) 집행절차</t>
    </r>
    <r>
      <rPr>
        <sz val="8"/>
        <rFont val="맑은 고딕"/>
        <family val="3"/>
        <charset val="129"/>
      </rPr>
      <t xml:space="preserve">
① 여비는 출장 전에 출장신청서와 출장관련 서류를 산학협력단 분원(소) 또는 관리기관으로 제출한다.
② 실비정산을 해야 하는 여비에 대하여 출장자는 </t>
    </r>
    <r>
      <rPr>
        <u/>
        <sz val="8"/>
        <rFont val="맑은 고딕"/>
        <family val="3"/>
        <charset val="129"/>
      </rPr>
      <t>국내출장의 경우 출장 도착일로부터 1주일이내, 국외출장의 경우 2주일 이내에 세부 증빙을 첨부하여 연구비 청구</t>
    </r>
    <r>
      <rPr>
        <sz val="8"/>
        <rFont val="맑은 고딕"/>
        <family val="3"/>
        <charset val="129"/>
      </rPr>
      <t xml:space="preserve">를 해야 한다.
</t>
    </r>
    <r>
      <rPr>
        <b/>
        <sz val="8"/>
        <rFont val="맑은 고딕"/>
        <family val="3"/>
        <charset val="129"/>
      </rPr>
      <t>5) 여비의 계산</t>
    </r>
    <r>
      <rPr>
        <sz val="8"/>
        <rFont val="맑은 고딕"/>
        <family val="3"/>
        <charset val="129"/>
      </rPr>
      <t xml:space="preserve">
① 여비는 운임, 일비, 숙박비, 식비, 이전비 및 준비금으로 나누어지며, 그 기준은 본교 여비 규정을 따른다.
② 숙박비나 식비 등 체재비를 외부에서 지원하는 경우에는 해당 체재비를 공제하여 신청하여야 하며, 식비를 일부 지원하는 경우, 본교 기준의 1일(日) 식비에서 3분의 1로 나누어 (1식(食)) 해당 식비를 계산하여 신청할 수 있다.
③ 국외 출장 시 부득이한 사유로 숙박비 및 식비의 상한액을 초과하여 여비를 지출하였을 때에는 숙박비 및 식비의 2분의 1을 넘지 아니하는 범위에서 여비를 추가로 지급할 수 있다. 다만, 학회 등 주최기관에서 지정한 숙소에서 반드시 숙박하여야 하는 등 부득이한 사유를 입증할 수 있는 서류를 첨부하여야 한다.</t>
    </r>
    <phoneticPr fontId="7" type="noConversion"/>
  </si>
  <si>
    <t>계</t>
    <phoneticPr fontId="7" type="noConversion"/>
  </si>
  <si>
    <t>주 무</t>
    <phoneticPr fontId="7" type="noConversion"/>
  </si>
  <si>
    <t>소 장</t>
    <phoneticPr fontId="7" type="noConversion"/>
  </si>
  <si>
    <t>학 장</t>
    <phoneticPr fontId="7" type="noConversion"/>
  </si>
  <si>
    <t>전결</t>
    <phoneticPr fontId="7" type="noConversion"/>
  </si>
  <si>
    <t>구분</t>
    <phoneticPr fontId="7" type="noConversion"/>
  </si>
  <si>
    <t>변경전</t>
    <phoneticPr fontId="7" type="noConversion"/>
  </si>
  <si>
    <t>변경후</t>
    <phoneticPr fontId="7" type="noConversion"/>
  </si>
  <si>
    <t>변경사유</t>
    <phoneticPr fontId="7" type="noConversion"/>
  </si>
  <si>
    <t>연구에 필요한 사유를
구체적으로 기재요망</t>
    <phoneticPr fontId="7" type="noConversion"/>
  </si>
  <si>
    <t>상기와 같이 연구수행계획의 변경을 신청합니다.</t>
    <phoneticPr fontId="7" type="noConversion"/>
  </si>
  <si>
    <t>연구책임자 :</t>
    <phoneticPr fontId="7" type="noConversion"/>
  </si>
  <si>
    <t>(인)</t>
    <phoneticPr fontId="7" type="noConversion"/>
  </si>
  <si>
    <t>귀하</t>
    <phoneticPr fontId="7" type="noConversion"/>
  </si>
  <si>
    <r>
      <t xml:space="preserve">예)
1. 피도튜브 1개 300만원
2. 영상모뎀 1개 200만원
3. </t>
    </r>
    <r>
      <rPr>
        <b/>
        <sz val="9"/>
        <rFont val="맑은 고딕"/>
        <family val="3"/>
        <charset val="129"/>
      </rPr>
      <t>GPS센서 1개 400만원(추가)
총 900만원</t>
    </r>
    <phoneticPr fontId="7" type="noConversion"/>
  </si>
  <si>
    <r>
      <t xml:space="preserve">예)
1. 피도튜브 1개 300만원
2. 영상 모뎀 2개 300만원=600만원
</t>
    </r>
    <r>
      <rPr>
        <b/>
        <sz val="9"/>
        <rFont val="맑은 고딕"/>
        <family val="3"/>
        <charset val="129"/>
      </rPr>
      <t>총 900만원</t>
    </r>
    <phoneticPr fontId="7" type="noConversion"/>
  </si>
  <si>
    <t>6. 민간연구비는 실비정산 시 기준액의 2배까지 허용한다.</t>
    <phoneticPr fontId="13" type="noConversion"/>
  </si>
  <si>
    <t>연구책임자</t>
    <phoneticPr fontId="7" type="noConversion"/>
  </si>
  <si>
    <t>소   속</t>
    <phoneticPr fontId="7" type="noConversion"/>
  </si>
  <si>
    <t>성   명</t>
    <phoneticPr fontId="7" type="noConversion"/>
  </si>
  <si>
    <t>(인)</t>
    <phoneticPr fontId="7" type="noConversion"/>
  </si>
  <si>
    <t>귀하</t>
    <phoneticPr fontId="7" type="noConversion"/>
  </si>
  <si>
    <t>용도 설명서</t>
    <phoneticPr fontId="7" type="noConversion"/>
  </si>
  <si>
    <t>&lt;근거서류&gt;
1. 용도설명서
2. 국문 및 영문 규격서
3. 연구계획서</t>
    <phoneticPr fontId="7" type="noConversion"/>
  </si>
  <si>
    <t>1. 품         명</t>
    <phoneticPr fontId="7" type="noConversion"/>
  </si>
  <si>
    <t>(영문)</t>
    <phoneticPr fontId="7" type="noConversion"/>
  </si>
  <si>
    <t>(국문)</t>
    <phoneticPr fontId="7" type="noConversion"/>
  </si>
  <si>
    <t>2. 모   델   명</t>
    <phoneticPr fontId="7" type="noConversion"/>
  </si>
  <si>
    <t>3. 제   조   사</t>
    <phoneticPr fontId="7" type="noConversion"/>
  </si>
  <si>
    <t>4. 제 작 국 가</t>
    <phoneticPr fontId="7" type="noConversion"/>
  </si>
  <si>
    <t>4. 규격(성능 및 사양)</t>
    <phoneticPr fontId="7" type="noConversion"/>
  </si>
  <si>
    <t>Ⅰ. 일반사양 :</t>
    <phoneticPr fontId="7" type="noConversion"/>
  </si>
  <si>
    <t>Ⅱ. 성      능 :</t>
    <phoneticPr fontId="7" type="noConversion"/>
  </si>
  <si>
    <t>5. 사용 용도설명</t>
    <phoneticPr fontId="7" type="noConversion"/>
  </si>
  <si>
    <t>구매 규격서</t>
    <phoneticPr fontId="7" type="noConversion"/>
  </si>
  <si>
    <t>COMMODITY DESCRIPTION</t>
    <phoneticPr fontId="7" type="noConversion"/>
  </si>
  <si>
    <t>품목번호
Item No.</t>
    <phoneticPr fontId="7" type="noConversion"/>
  </si>
  <si>
    <t>관세분류번호
HSK No.</t>
    <phoneticPr fontId="7" type="noConversion"/>
  </si>
  <si>
    <t>정부물품분류번호(8자리)
Korean Government
Commodity Classification
Code(eight-digit)</t>
    <phoneticPr fontId="7" type="noConversion"/>
  </si>
  <si>
    <t>품 명
Description</t>
    <phoneticPr fontId="7" type="noConversion"/>
  </si>
  <si>
    <t>단위
Unit</t>
    <phoneticPr fontId="7" type="noConversion"/>
  </si>
  <si>
    <t>수량
Q'ty</t>
    <phoneticPr fontId="7" type="noConversion"/>
  </si>
  <si>
    <t>Ⅰ. 용도(End-user's Use)</t>
    <phoneticPr fontId="7" type="noConversion"/>
  </si>
  <si>
    <t>어떤 업무에 사용되는지 상세히 기술</t>
    <phoneticPr fontId="7" type="noConversion"/>
  </si>
  <si>
    <t>Ⅱ. 장비의 구성(Configurations of Goods)</t>
    <phoneticPr fontId="7" type="noConversion"/>
  </si>
  <si>
    <t>1. 본체(Mind body) :</t>
    <phoneticPr fontId="7" type="noConversion"/>
  </si>
  <si>
    <t>2. Accessories :</t>
    <phoneticPr fontId="7" type="noConversion"/>
  </si>
  <si>
    <t>① 
②
③
④
⑤
⑥</t>
    <phoneticPr fontId="7" type="noConversion"/>
  </si>
  <si>
    <t>Ⅲ. 성능 및 규격(Performance and Specificpation)</t>
    <phoneticPr fontId="7" type="noConversion"/>
  </si>
  <si>
    <t>- 특정 모델명이나 특정 방식(Type)은 기재 불가, 주요 성능이나 규격위주로 기재 -
1.
2.
3.
4.
5.
6.
7.
8.</t>
    <phoneticPr fontId="7" type="noConversion"/>
  </si>
  <si>
    <t>Ⅳ. 기타 조건(Remarks)</t>
    <phoneticPr fontId="7" type="noConversion"/>
  </si>
  <si>
    <t>- 설치조건, 보증조건, 훈련 조건, 납기 등 -
1.
2.
3.</t>
    <phoneticPr fontId="7" type="noConversion"/>
  </si>
  <si>
    <t>서울대학교 산학협력단 귀하</t>
    <phoneticPr fontId="7" type="noConversion"/>
  </si>
  <si>
    <t>신 청 제 목</t>
    <phoneticPr fontId="7" type="noConversion"/>
  </si>
  <si>
    <t>내국인</t>
  </si>
  <si>
    <t>운전자</t>
    <phoneticPr fontId="7" type="noConversion"/>
  </si>
  <si>
    <t>※ 입금시 "서울대연구책임자"로 입금됨(별도 입금자 요구시 비고란 기재 요망 / 가상계좌 입금 불가)
※ 별도 통장사본 및 신청서에 계좌번호 입력시 미제출</t>
    <phoneticPr fontId="7" type="noConversion"/>
  </si>
  <si>
    <t>* 신규 연구원만 인적사항만 기재, 종전에 기재한 참여연구원은 미기재</t>
    <phoneticPr fontId="7" type="noConversion"/>
  </si>
  <si>
    <t>전문가 활용비 신청서</t>
    <phoneticPr fontId="7" type="noConversion"/>
  </si>
  <si>
    <t>입 금 계 좌 내 역 서</t>
    <phoneticPr fontId="7" type="noConversion"/>
  </si>
  <si>
    <t>연구사용계획 변경신청서</t>
    <phoneticPr fontId="7" type="noConversion"/>
  </si>
  <si>
    <t>구매방식</t>
    <phoneticPr fontId="7" type="noConversion"/>
  </si>
  <si>
    <t>◦ [별지 1호]연구비 청구서
◦ [별지 1-1호]입금계좌내역서-해당시
◦ [별지 1-2호]영수증 첨부지-해당시
◦ 연구비카드매출전표(카드)
◦ 전자세금계산서(계좌이체)
◦ 거래명세표
◦ 통장사본 및 사업자등록증(계좌이체)</t>
  </si>
  <si>
    <t>◦ 연구비카드매출전표(카드) / 전자세금계산서(계좌이체)
◦ 거래명세표
◦ 통장사본 및 사업자등록증(계좌이체)
◦ 교육기관 발급 교육비 수납영수증
◦ 교육수료증</t>
  </si>
  <si>
    <t>◦ 연구비카드매출전표(카드) / 전자세금계산서(계좌이체)
◦ 거래명세표
◦ 통장사본 및 사업자등록증(계좌이체)
◦ 기술정보수집 내용 또는 특허조사내용</t>
  </si>
  <si>
    <t>◦ 연구비카드매출전표(카드) / 전자세금계산서(계좌이체)
◦ 거래명세표
◦ 통장사본 및 사업자등록증(계좌이체)
◦ 행사개최 관련 증빙서류(팜플렛 등)</t>
  </si>
  <si>
    <t xml:space="preserve">◦ 연구비카드매출전표(카드) / 전자세금계산서(계좌이체)
◦ 거래명세표
◦ 통장사본 및 세금계산서(계좌이체)
◦ 참가자의 성명이 명시된 학회등록비 영수증
  (참가자의 성명이 명시되지 않은 경우 팜플렛, 참가사진, 명찰 등 가운데 하나 제출) </t>
  </si>
  <si>
    <t>◦ 연구비카드매출전표(카드) / 전자세금계산서(계좌이체)
◦ 거래명세표
◦ 통장사본 및 사업자등록증(계좌이체)
◦ 인쇄·복사비 관련 인쇄물 표지 사본</t>
  </si>
  <si>
    <t>◦ 연구비카드매출전표(카드) / 전자세금계산서(계좌이체)
◦ 거래명세표
◦ 통장사본 및 사업자등록증(계좌이체)
◦ 기술도입계약서 및 기술검수조서</t>
  </si>
  <si>
    <t>◦ 연구비카드매출전표(카드) / 전자세금계산서(계좌이체)
◦ 거래명세표
◦ 통장사본 및 사업자등록증(계좌이체)</t>
  </si>
  <si>
    <t>※ 카드 해외 사용분은 반드시 원화로 된 영수증(매출전표) 필수 제출, 연구비 법인카드 결제시 공인인증서 필요한 경우 연구관리부서에 문의 요망
※ 가상계좌 입금 불가
※ 연구비(법인)카드 사용 원칙이며, 연구과제 참여연구원만 사용 가능</t>
    <phoneticPr fontId="7" type="noConversion"/>
  </si>
  <si>
    <t>비목</t>
    <phoneticPr fontId="7" type="noConversion"/>
  </si>
  <si>
    <t>제출 서류</t>
    <phoneticPr fontId="7" type="noConversion"/>
  </si>
  <si>
    <t>* 첨부 : 전문가 개인 이력, 외국인일 경우 팜플렛, 초청장, 개최확인 사진, 입국 확인 가능한 여권사본 중 택일, E-ticket(항공료 청구 시)</t>
    <phoneticPr fontId="7" type="noConversion"/>
  </si>
  <si>
    <t>&lt;목차&gt; 바로가기</t>
    <phoneticPr fontId="7" type="noConversion"/>
  </si>
  <si>
    <t>&lt;목차&gt;
바로가기</t>
    <phoneticPr fontId="7" type="noConversion"/>
  </si>
  <si>
    <t>야근/특근 식대 집행내역서</t>
    <phoneticPr fontId="7" type="noConversion"/>
  </si>
  <si>
    <t>연구원</t>
  </si>
  <si>
    <t>00</t>
    <phoneticPr fontId="7" type="noConversion"/>
  </si>
  <si>
    <t>■ 작  성  자 :</t>
    <phoneticPr fontId="7" type="noConversion"/>
  </si>
  <si>
    <t>학회·세미나 개최비는 연구과제 수행과 직접적인 관련이 있는 경우에 한하여 실 소요 경비를 기준으로 계상한다.</t>
    <phoneticPr fontId="7" type="noConversion"/>
  </si>
  <si>
    <t>※ 원고·강사·자문·번역·통역·속기료지급단가</t>
    <phoneticPr fontId="7" type="noConversion"/>
  </si>
  <si>
    <t>(</t>
    <phoneticPr fontId="7" type="noConversion"/>
  </si>
  <si>
    <t>~</t>
    <phoneticPr fontId="7" type="noConversion"/>
  </si>
  <si>
    <t>설 치  장 소</t>
    <phoneticPr fontId="7" type="noConversion"/>
  </si>
  <si>
    <t>교수</t>
  </si>
  <si>
    <t>■ 연구수당 총 예산 :</t>
    <phoneticPr fontId="7" type="noConversion"/>
  </si>
  <si>
    <t>■ 금회 지급 예산 :</t>
    <phoneticPr fontId="7" type="noConversion"/>
  </si>
  <si>
    <t>■ 평   가    기   간  :</t>
    <phoneticPr fontId="7" type="noConversion"/>
  </si>
  <si>
    <t>협동연구비</t>
    <phoneticPr fontId="7" type="noConversion"/>
  </si>
  <si>
    <t>&lt;Personal information collection/utilization agreement&gt;</t>
    <phoneticPr fontId="7" type="noConversion"/>
  </si>
  <si>
    <t>실비 상한으로 해당 사항 없음</t>
  </si>
  <si>
    <t>■ 작  성  자 :</t>
    <phoneticPr fontId="7" type="noConversion"/>
  </si>
  <si>
    <t>※ 첨부서류 : 견적서</t>
    <phoneticPr fontId="7" type="noConversion"/>
  </si>
  <si>
    <t>계좌번호 :</t>
    <phoneticPr fontId="7" type="noConversion"/>
  </si>
  <si>
    <t>내자</t>
  </si>
  <si>
    <t>단가 300만원 미만</t>
  </si>
  <si>
    <t>EA(개)</t>
  </si>
  <si>
    <t>* 연구책임자, 공동연구원, 연구보조원, 학생연구원(타대학연구원 포함) *</t>
    <phoneticPr fontId="7" type="noConversion"/>
  </si>
  <si>
    <r>
      <t>국가연구개발사업은 인건비(인건비로 계상된 현물</t>
    </r>
    <r>
      <rPr>
        <sz val="10"/>
        <color indexed="8"/>
        <rFont val="MingLiU"/>
        <family val="3"/>
        <charset val="136"/>
      </rPr>
      <t>‧</t>
    </r>
    <r>
      <rPr>
        <sz val="10"/>
        <color indexed="8"/>
        <rFont val="맑은 고딕"/>
        <family val="3"/>
        <charset val="129"/>
      </rPr>
      <t>미지급인건비 및 학생인건비 포함)의 20% 범위에서 계상하고, 당초 계획대비 증액은 불가하다.</t>
    </r>
    <phoneticPr fontId="7" type="noConversion"/>
  </si>
  <si>
    <t>연구수당의 지급대상은 당초 계획서에 포함되거나 계획을 변경하여 연구과제를 참여하고 있는 연구책임자(공동연구원 포함)와 참여연구원이며, 1인이 연구수당 전액을 수령할 수 없다.</t>
    <phoneticPr fontId="7" type="noConversion"/>
  </si>
  <si>
    <t xml:space="preserve">연구수당은 반드시 서식에 따라 연구과제에 기여한 정도를 평가하고, 평가한 내역을 근거로 지급하여야 한다. 다만, 지원기관의 명확한 세부기준이 있거나 연구계획서 상에 연구수당 지급기준이 명확히 제시된 경우는 기여도 평가를 제외할 수 있다. </t>
    <phoneticPr fontId="7" type="noConversion"/>
  </si>
  <si>
    <t>과제 수행에 따른 기여 항목에 따라 평가를 할 경우 아래 방법에 따라 연구책임자가 자율적으로 평가한다.</t>
    <phoneticPr fontId="7" type="noConversion"/>
  </si>
  <si>
    <t>※</t>
    <phoneticPr fontId="7" type="noConversion"/>
  </si>
  <si>
    <t>연구수당 지급 기여도 평가 방법</t>
    <phoneticPr fontId="7" type="noConversion"/>
  </si>
  <si>
    <t>&lt;표1&gt; 연구수당 기여 구분</t>
    <phoneticPr fontId="7" type="noConversion"/>
  </si>
  <si>
    <t>구분</t>
    <phoneticPr fontId="7" type="noConversion"/>
  </si>
  <si>
    <t>평가내용</t>
    <phoneticPr fontId="7" type="noConversion"/>
  </si>
  <si>
    <t>연구과제 수행</t>
    <phoneticPr fontId="7" type="noConversion"/>
  </si>
  <si>
    <t>연구결과물</t>
    <phoneticPr fontId="7" type="noConversion"/>
  </si>
  <si>
    <t xml:space="preserve">연구 결과 발표 </t>
    <phoneticPr fontId="7" type="noConversion"/>
  </si>
  <si>
    <t>기타</t>
    <phoneticPr fontId="7" type="noConversion"/>
  </si>
  <si>
    <t xml:space="preserve">연구과제 수행으로 발생한 실험 결과, 보고서 작성기여, 과제 운영 등 </t>
    <phoneticPr fontId="7" type="noConversion"/>
  </si>
  <si>
    <t>연구과제 수행으로 발생한 각종 연구결과물 실적(논문, 특허, 전시회 등)</t>
    <phoneticPr fontId="7" type="noConversion"/>
  </si>
  <si>
    <t>연구과제 수행관련 대내외 수상실적 및 학회 발표</t>
    <phoneticPr fontId="7" type="noConversion"/>
  </si>
  <si>
    <t xml:space="preserve">기타 연구과제 수행과정의 결과 및 지원 등 </t>
    <phoneticPr fontId="7" type="noConversion"/>
  </si>
  <si>
    <t>1. 계상기준</t>
    <phoneticPr fontId="7" type="noConversion"/>
  </si>
  <si>
    <t>2. 지급방법</t>
    <phoneticPr fontId="7" type="noConversion"/>
  </si>
  <si>
    <t>연구수당은 연구개시 시점 이내 일괄 지급할 수 없으며, 개시시점은 과제에 따라 다음과 같이 구분한다. 
    ­ 단년도 과제의 경우 : 3개월(다년도과제의 경우 사업 시작과제포함)
    ­ 다년도 과제의 경우 : 1개월
    ­ 1년 미만의 과제의 경우 : 총 연구기간의 1/4 경과 시점</t>
    <phoneticPr fontId="7" type="noConversion"/>
  </si>
  <si>
    <t>연구원의 연구 참여를 장려하기 위해 학위과정에 있는 참여연구원에게 연구 장려금을 지급할 수 있으며, 등록금 납입 영수증을 첨부하여 정산한다.</t>
    <phoneticPr fontId="7" type="noConversion"/>
  </si>
  <si>
    <t>예) 회의장사용료</t>
    <phoneticPr fontId="7" type="noConversion"/>
  </si>
  <si>
    <t xml:space="preserve">1. 항공마일리지를 사용하여 항공운임을 절약(증빙자료 첨부)한 교직원에 대하여는 그 절약된 항공운임 범위에서 일비의 50퍼센트를 추가로 지급할 수 있다.
2. 숙박비는 실비 상한액에도 불구하고 실비 상한액의 80퍼센트 정액(이하 “할인정액”이라 한다)으로 지급할 수 있으며, 할인정액으로 지급한 경우에는 정산하지 않는다. 
3. 여행 중 해당국가 환율이 급등한 경우, 숙박비·식비를 사후 정산하여 차액을 지급할 수 있다.
4. USD 환율은 외환은행 현재고시율로 지급하고, 사전지급일 경우는 청구 당시의 기준으로 지급하며, 부득이하게 사후에 지급한 경우는 출장 시작 전일 기준으로 적용한다. 환산단위는 일원단위로 올림하여 10원단위로 계산한다. </t>
    <phoneticPr fontId="7" type="noConversion"/>
  </si>
  <si>
    <t>환율조회 바로가기</t>
    <phoneticPr fontId="7" type="noConversion"/>
  </si>
  <si>
    <t>광역시</t>
  </si>
  <si>
    <t>인천</t>
  </si>
  <si>
    <t>과천</t>
  </si>
  <si>
    <t>수원</t>
  </si>
  <si>
    <t>군포</t>
  </si>
  <si>
    <t>성남</t>
  </si>
  <si>
    <t>경기남부</t>
  </si>
  <si>
    <t>용인</t>
  </si>
  <si>
    <t>안산</t>
  </si>
  <si>
    <t>안양</t>
  </si>
  <si>
    <t>안성</t>
  </si>
  <si>
    <t>평택</t>
  </si>
  <si>
    <t>오산</t>
  </si>
  <si>
    <t>시흥</t>
  </si>
  <si>
    <t>경기북부</t>
  </si>
  <si>
    <t>고양</t>
  </si>
  <si>
    <t>파주</t>
  </si>
  <si>
    <t>동두천</t>
  </si>
  <si>
    <t>의정부</t>
  </si>
  <si>
    <t>남양주</t>
  </si>
  <si>
    <t>경기서부</t>
  </si>
  <si>
    <t>김포</t>
  </si>
  <si>
    <t>부천</t>
  </si>
  <si>
    <t>광명</t>
  </si>
  <si>
    <t>경기동부</t>
  </si>
  <si>
    <t>이천</t>
  </si>
  <si>
    <t>충청권</t>
  </si>
  <si>
    <t>대전</t>
  </si>
  <si>
    <t>천안</t>
  </si>
  <si>
    <t>세종</t>
  </si>
  <si>
    <t>공주</t>
  </si>
  <si>
    <t>논산</t>
  </si>
  <si>
    <t>계룡</t>
  </si>
  <si>
    <t>보령</t>
  </si>
  <si>
    <t>아산</t>
  </si>
  <si>
    <t>서산</t>
  </si>
  <si>
    <t>당진</t>
  </si>
  <si>
    <t>제천</t>
  </si>
  <si>
    <t>충주</t>
  </si>
  <si>
    <t>전라권</t>
  </si>
  <si>
    <t>남원</t>
  </si>
  <si>
    <t>김제</t>
  </si>
  <si>
    <t>정읍</t>
  </si>
  <si>
    <t>익산</t>
  </si>
  <si>
    <t>군산</t>
  </si>
  <si>
    <t>목포</t>
  </si>
  <si>
    <t>여수</t>
  </si>
  <si>
    <t>광양</t>
  </si>
  <si>
    <t>순천</t>
  </si>
  <si>
    <t>나주</t>
  </si>
  <si>
    <t>강원권</t>
  </si>
  <si>
    <t>원주</t>
  </si>
  <si>
    <t>강릉</t>
  </si>
  <si>
    <t>태백</t>
  </si>
  <si>
    <t>속초</t>
  </si>
  <si>
    <t>삼척</t>
  </si>
  <si>
    <t>춘천</t>
  </si>
  <si>
    <t>동해</t>
  </si>
  <si>
    <t>경상권</t>
  </si>
  <si>
    <t>안동</t>
  </si>
  <si>
    <t>구미</t>
  </si>
  <si>
    <t>포항</t>
  </si>
  <si>
    <t>영천</t>
  </si>
  <si>
    <t>영주</t>
  </si>
  <si>
    <t>경주</t>
  </si>
  <si>
    <t>김천</t>
  </si>
  <si>
    <t>경산</t>
  </si>
  <si>
    <t>상주</t>
  </si>
  <si>
    <t>문경</t>
  </si>
  <si>
    <t>진주</t>
  </si>
  <si>
    <t>통영</t>
  </si>
  <si>
    <t>사천</t>
  </si>
  <si>
    <t>김해</t>
  </si>
  <si>
    <t>밀양</t>
  </si>
  <si>
    <t>거제</t>
  </si>
  <si>
    <t>창원</t>
  </si>
  <si>
    <t>양산</t>
  </si>
  <si>
    <t>부산</t>
  </si>
  <si>
    <t>대구</t>
  </si>
  <si>
    <t>울산</t>
  </si>
  <si>
    <t>지역</t>
  </si>
  <si>
    <t>도시</t>
  </si>
  <si>
    <t>통상거리</t>
  </si>
  <si>
    <t>왕복</t>
  </si>
  <si>
    <t>구분</t>
    <phoneticPr fontId="7" type="noConversion"/>
  </si>
  <si>
    <t>도착</t>
    <phoneticPr fontId="7" type="noConversion"/>
  </si>
  <si>
    <t>통상거리</t>
    <phoneticPr fontId="7" type="noConversion"/>
  </si>
  <si>
    <t>왕복</t>
    <phoneticPr fontId="7" type="noConversion"/>
  </si>
  <si>
    <t>광역시</t>
    <phoneticPr fontId="7" type="noConversion"/>
  </si>
  <si>
    <t>인천</t>
    <phoneticPr fontId="7" type="noConversion"/>
  </si>
  <si>
    <t>전라권</t>
    <phoneticPr fontId="7" type="noConversion"/>
  </si>
  <si>
    <t>김제</t>
    <phoneticPr fontId="7" type="noConversion"/>
  </si>
  <si>
    <t>과천</t>
    <phoneticPr fontId="7" type="noConversion"/>
  </si>
  <si>
    <t>수원</t>
    <phoneticPr fontId="7" type="noConversion"/>
  </si>
  <si>
    <t>군포</t>
    <phoneticPr fontId="7" type="noConversion"/>
  </si>
  <si>
    <t>성남</t>
    <phoneticPr fontId="7" type="noConversion"/>
  </si>
  <si>
    <t>용인</t>
    <phoneticPr fontId="7" type="noConversion"/>
  </si>
  <si>
    <t>안산</t>
    <phoneticPr fontId="7" type="noConversion"/>
  </si>
  <si>
    <t>안양</t>
    <phoneticPr fontId="7" type="noConversion"/>
  </si>
  <si>
    <t>안성</t>
    <phoneticPr fontId="7" type="noConversion"/>
  </si>
  <si>
    <t>평택</t>
    <phoneticPr fontId="7" type="noConversion"/>
  </si>
  <si>
    <t>오산</t>
    <phoneticPr fontId="7" type="noConversion"/>
  </si>
  <si>
    <t>시흥</t>
    <phoneticPr fontId="7" type="noConversion"/>
  </si>
  <si>
    <t>고양</t>
    <phoneticPr fontId="7" type="noConversion"/>
  </si>
  <si>
    <t>파주</t>
    <phoneticPr fontId="7" type="noConversion"/>
  </si>
  <si>
    <t>동두천</t>
    <phoneticPr fontId="7" type="noConversion"/>
  </si>
  <si>
    <t>의정부</t>
    <phoneticPr fontId="7" type="noConversion"/>
  </si>
  <si>
    <t>남양주</t>
    <phoneticPr fontId="7" type="noConversion"/>
  </si>
  <si>
    <t>구리</t>
    <phoneticPr fontId="7" type="noConversion"/>
  </si>
  <si>
    <t>김포</t>
    <phoneticPr fontId="7" type="noConversion"/>
  </si>
  <si>
    <t>부천</t>
    <phoneticPr fontId="7" type="noConversion"/>
  </si>
  <si>
    <t>이천</t>
    <phoneticPr fontId="7" type="noConversion"/>
  </si>
  <si>
    <t>대전</t>
    <phoneticPr fontId="7" type="noConversion"/>
  </si>
  <si>
    <t>천안</t>
    <phoneticPr fontId="7" type="noConversion"/>
  </si>
  <si>
    <t>세종</t>
    <phoneticPr fontId="7" type="noConversion"/>
  </si>
  <si>
    <t>공주</t>
    <phoneticPr fontId="7" type="noConversion"/>
  </si>
  <si>
    <t>논산</t>
    <phoneticPr fontId="7" type="noConversion"/>
  </si>
  <si>
    <t>계룡</t>
    <phoneticPr fontId="7" type="noConversion"/>
  </si>
  <si>
    <t>보령</t>
    <phoneticPr fontId="7" type="noConversion"/>
  </si>
  <si>
    <t>아산</t>
    <phoneticPr fontId="7" type="noConversion"/>
  </si>
  <si>
    <t>서산</t>
    <phoneticPr fontId="7" type="noConversion"/>
  </si>
  <si>
    <t>당진</t>
    <phoneticPr fontId="7" type="noConversion"/>
  </si>
  <si>
    <t>제천</t>
    <phoneticPr fontId="7" type="noConversion"/>
  </si>
  <si>
    <t>청주</t>
    <phoneticPr fontId="7" type="noConversion"/>
  </si>
  <si>
    <t>충주</t>
    <phoneticPr fontId="7" type="noConversion"/>
  </si>
  <si>
    <t>전주</t>
    <phoneticPr fontId="7" type="noConversion"/>
  </si>
  <si>
    <t>남원</t>
    <phoneticPr fontId="7" type="noConversion"/>
  </si>
  <si>
    <t>경기남부</t>
    <phoneticPr fontId="7" type="noConversion"/>
  </si>
  <si>
    <t>경기북부</t>
    <phoneticPr fontId="7" type="noConversion"/>
  </si>
  <si>
    <t>경기서부</t>
    <phoneticPr fontId="7" type="noConversion"/>
  </si>
  <si>
    <t>광명</t>
    <phoneticPr fontId="7" type="noConversion"/>
  </si>
  <si>
    <t>경기동부</t>
    <phoneticPr fontId="7" type="noConversion"/>
  </si>
  <si>
    <t>충천권</t>
    <phoneticPr fontId="7" type="noConversion"/>
  </si>
  <si>
    <t>정읍</t>
    <phoneticPr fontId="7" type="noConversion"/>
  </si>
  <si>
    <t>익산</t>
    <phoneticPr fontId="7" type="noConversion"/>
  </si>
  <si>
    <t>군산</t>
    <phoneticPr fontId="7" type="noConversion"/>
  </si>
  <si>
    <t>목포</t>
    <phoneticPr fontId="7" type="noConversion"/>
  </si>
  <si>
    <t>여수</t>
    <phoneticPr fontId="7" type="noConversion"/>
  </si>
  <si>
    <t>광양</t>
    <phoneticPr fontId="7" type="noConversion"/>
  </si>
  <si>
    <t>순천</t>
    <phoneticPr fontId="7" type="noConversion"/>
  </si>
  <si>
    <t>나주</t>
    <phoneticPr fontId="7" type="noConversion"/>
  </si>
  <si>
    <t>원주</t>
    <phoneticPr fontId="7" type="noConversion"/>
  </si>
  <si>
    <t>강릉</t>
    <phoneticPr fontId="7" type="noConversion"/>
  </si>
  <si>
    <t>태백</t>
    <phoneticPr fontId="7" type="noConversion"/>
  </si>
  <si>
    <t>속초</t>
    <phoneticPr fontId="7" type="noConversion"/>
  </si>
  <si>
    <t>삼척</t>
    <phoneticPr fontId="7" type="noConversion"/>
  </si>
  <si>
    <t>춘천</t>
    <phoneticPr fontId="7" type="noConversion"/>
  </si>
  <si>
    <t>동해</t>
    <phoneticPr fontId="7" type="noConversion"/>
  </si>
  <si>
    <t>안동</t>
    <phoneticPr fontId="7" type="noConversion"/>
  </si>
  <si>
    <t>구미</t>
    <phoneticPr fontId="7" type="noConversion"/>
  </si>
  <si>
    <t>포항</t>
    <phoneticPr fontId="7" type="noConversion"/>
  </si>
  <si>
    <t>영천</t>
    <phoneticPr fontId="7" type="noConversion"/>
  </si>
  <si>
    <t>영주</t>
    <phoneticPr fontId="7" type="noConversion"/>
  </si>
  <si>
    <t>경주</t>
    <phoneticPr fontId="7" type="noConversion"/>
  </si>
  <si>
    <t>상주</t>
    <phoneticPr fontId="7" type="noConversion"/>
  </si>
  <si>
    <t>문경</t>
    <phoneticPr fontId="7" type="noConversion"/>
  </si>
  <si>
    <t>진주</t>
    <phoneticPr fontId="7" type="noConversion"/>
  </si>
  <si>
    <t>통영</t>
    <phoneticPr fontId="7" type="noConversion"/>
  </si>
  <si>
    <t>사천</t>
    <phoneticPr fontId="7" type="noConversion"/>
  </si>
  <si>
    <t>김해</t>
    <phoneticPr fontId="7" type="noConversion"/>
  </si>
  <si>
    <t>밀양</t>
    <phoneticPr fontId="7" type="noConversion"/>
  </si>
  <si>
    <t>거제</t>
    <phoneticPr fontId="7" type="noConversion"/>
  </si>
  <si>
    <t>창원</t>
    <phoneticPr fontId="7" type="noConversion"/>
  </si>
  <si>
    <t>양산</t>
    <phoneticPr fontId="7" type="noConversion"/>
  </si>
  <si>
    <t>부산</t>
    <phoneticPr fontId="7" type="noConversion"/>
  </si>
  <si>
    <t>울산</t>
    <phoneticPr fontId="7" type="noConversion"/>
  </si>
  <si>
    <t>경산</t>
    <phoneticPr fontId="7" type="noConversion"/>
  </si>
  <si>
    <t>김천</t>
    <phoneticPr fontId="7" type="noConversion"/>
  </si>
  <si>
    <t>대구</t>
    <phoneticPr fontId="7" type="noConversion"/>
  </si>
  <si>
    <t>강원권</t>
    <phoneticPr fontId="7" type="noConversion"/>
  </si>
  <si>
    <t>경상권</t>
    <phoneticPr fontId="7" type="noConversion"/>
  </si>
  <si>
    <r>
      <t>※국내 도시간</t>
    </r>
    <r>
      <rPr>
        <sz val="10"/>
        <color indexed="8"/>
        <rFont val="맑은 고딕"/>
        <family val="3"/>
        <charset val="129"/>
      </rPr>
      <t xml:space="preserve"> 통상적 거리</t>
    </r>
    <phoneticPr fontId="7" type="noConversion"/>
  </si>
  <si>
    <r>
      <t>□ 통상적</t>
    </r>
    <r>
      <rPr>
        <sz val="10"/>
        <color indexed="8"/>
        <rFont val="맑은 고딕"/>
        <family val="3"/>
        <charset val="129"/>
      </rPr>
      <t xml:space="preserve"> 거리(서울대학교 관악캠퍼스 기준)</t>
    </r>
    <phoneticPr fontId="7" type="noConversion"/>
  </si>
  <si>
    <t>□ 통상적 거리(서울대학교 연건캠퍼스 기준)</t>
    <phoneticPr fontId="7" type="noConversion"/>
  </si>
  <si>
    <t>6. 자가 운임 시 국내 도시 간 통상적 거리로 청구한 경우 거리정보내역서는 생략이 가능하다.
   - 고속도로 통행료는 영수증 제출 시 인정함
   - 군, 구, 읍 단위는 거리정보 내역서 첨부</t>
    <phoneticPr fontId="13" type="noConversion"/>
  </si>
  <si>
    <t>* 숙박비, 운임 영수증 첨부
* 자가운임 신청 시 여행거리, 유가 증빙 첨부
* 자가 운임 신청 시 국내 도시 간 통상적 거리로 청구한 경우 거리정보내역서는 생략 가능(고속도로 통행료는 영수증 제출 시 인정함, 군, 구, 읍 단위는 거리정보 내역서 첨부)</t>
    <phoneticPr fontId="7" type="noConversion"/>
  </si>
  <si>
    <t>연번</t>
    <phoneticPr fontId="7" type="noConversion"/>
  </si>
  <si>
    <t>지도교수</t>
    <phoneticPr fontId="7" type="noConversion"/>
  </si>
  <si>
    <t>소속</t>
    <phoneticPr fontId="7" type="noConversion"/>
  </si>
  <si>
    <t>성명</t>
    <phoneticPr fontId="7" type="noConversion"/>
  </si>
  <si>
    <t>영문성명</t>
    <phoneticPr fontId="7" type="noConversion"/>
  </si>
  <si>
    <t>학번</t>
    <phoneticPr fontId="7" type="noConversion"/>
  </si>
  <si>
    <t>생년월일</t>
    <phoneticPr fontId="7" type="noConversion"/>
  </si>
  <si>
    <t>주민등록뒤</t>
    <phoneticPr fontId="7" type="noConversion"/>
  </si>
  <si>
    <t>내선전화</t>
    <phoneticPr fontId="7" type="noConversion"/>
  </si>
  <si>
    <t>핸드폰</t>
    <phoneticPr fontId="7" type="noConversion"/>
  </si>
  <si>
    <t>이메일</t>
    <phoneticPr fontId="7" type="noConversion"/>
  </si>
  <si>
    <t>연구원 정보</t>
    <phoneticPr fontId="7" type="noConversion"/>
  </si>
  <si>
    <t>동(연구실)</t>
    <phoneticPr fontId="7" type="noConversion"/>
  </si>
  <si>
    <t>호(연구실)</t>
    <phoneticPr fontId="7" type="noConversion"/>
  </si>
  <si>
    <t>박현아</t>
    <phoneticPr fontId="7" type="noConversion"/>
  </si>
  <si>
    <t>직급(과정)</t>
    <phoneticPr fontId="7" type="noConversion"/>
  </si>
  <si>
    <t>연구실명</t>
    <phoneticPr fontId="7" type="noConversion"/>
  </si>
  <si>
    <t>연구책임자   :</t>
    <phoneticPr fontId="7" type="noConversion"/>
  </si>
  <si>
    <t>구 분</t>
    <phoneticPr fontId="7" type="noConversion"/>
  </si>
  <si>
    <t>개              정</t>
    <phoneticPr fontId="7" type="noConversion"/>
  </si>
  <si>
    <t>■ 공과대학 연구비 청구 통합서식</t>
    <phoneticPr fontId="7" type="noConversion"/>
  </si>
  <si>
    <t xml:space="preserve"> 목      차 </t>
    <phoneticPr fontId="7" type="noConversion"/>
  </si>
  <si>
    <t>서식</t>
    <phoneticPr fontId="7" type="noConversion"/>
  </si>
  <si>
    <t>서식명</t>
    <phoneticPr fontId="7" type="noConversion"/>
  </si>
  <si>
    <t>sheet 번호</t>
    <phoneticPr fontId="7" type="noConversion"/>
  </si>
  <si>
    <t>서울대학교 연구비 비목별 증빙서류 목록</t>
    <phoneticPr fontId="7" type="noConversion"/>
  </si>
  <si>
    <t>공통</t>
    <phoneticPr fontId="7" type="noConversion"/>
  </si>
  <si>
    <t>별지 1호</t>
    <phoneticPr fontId="7" type="noConversion"/>
  </si>
  <si>
    <t>연구비 청구서</t>
    <phoneticPr fontId="7" type="noConversion"/>
  </si>
  <si>
    <t>별지 1-1호</t>
    <phoneticPr fontId="7" type="noConversion"/>
  </si>
  <si>
    <t>입금계좌내역서</t>
    <phoneticPr fontId="7" type="noConversion"/>
  </si>
  <si>
    <t>1-1</t>
    <phoneticPr fontId="7" type="noConversion"/>
  </si>
  <si>
    <t>별지 1-2호</t>
    <phoneticPr fontId="7" type="noConversion"/>
  </si>
  <si>
    <t>영수증 첨부지</t>
    <phoneticPr fontId="7" type="noConversion"/>
  </si>
  <si>
    <t>1-2</t>
    <phoneticPr fontId="7" type="noConversion"/>
  </si>
  <si>
    <t>연구계획 관련</t>
    <phoneticPr fontId="7" type="noConversion"/>
  </si>
  <si>
    <t>별지 2호</t>
    <phoneticPr fontId="7" type="noConversion"/>
  </si>
  <si>
    <t>실행예산변경신청서</t>
    <phoneticPr fontId="7" type="noConversion"/>
  </si>
  <si>
    <t>별지 2-1호</t>
    <phoneticPr fontId="7" type="noConversion"/>
  </si>
  <si>
    <t>연구사용계획 변경신청서</t>
    <phoneticPr fontId="7" type="noConversion"/>
  </si>
  <si>
    <t>2-1</t>
    <phoneticPr fontId="7" type="noConversion"/>
  </si>
  <si>
    <t>인건비 청구</t>
    <phoneticPr fontId="7" type="noConversion"/>
  </si>
  <si>
    <t>별지 3호</t>
    <phoneticPr fontId="7" type="noConversion"/>
  </si>
  <si>
    <t>연구원등록부</t>
    <phoneticPr fontId="7" type="noConversion"/>
  </si>
  <si>
    <t>3</t>
    <phoneticPr fontId="7" type="noConversion"/>
  </si>
  <si>
    <t>별지 3-1호</t>
    <phoneticPr fontId="7" type="noConversion"/>
  </si>
  <si>
    <t>연구원 변경신청서</t>
    <phoneticPr fontId="7" type="noConversion"/>
  </si>
  <si>
    <t>3-1</t>
    <phoneticPr fontId="7" type="noConversion"/>
  </si>
  <si>
    <t>별지 3-2호</t>
    <phoneticPr fontId="7" type="noConversion"/>
  </si>
  <si>
    <t>연구원 인적사항</t>
    <phoneticPr fontId="7" type="noConversion"/>
  </si>
  <si>
    <t>3-2</t>
    <phoneticPr fontId="7" type="noConversion"/>
  </si>
  <si>
    <t>별지 3-3호</t>
    <phoneticPr fontId="7" type="noConversion"/>
  </si>
  <si>
    <t>3-3</t>
    <phoneticPr fontId="7" type="noConversion"/>
  </si>
  <si>
    <t>별지 3-4호</t>
    <phoneticPr fontId="7" type="noConversion"/>
  </si>
  <si>
    <t>연구과제 고용·참여계약서</t>
    <phoneticPr fontId="7" type="noConversion"/>
  </si>
  <si>
    <t>3-4</t>
    <phoneticPr fontId="7" type="noConversion"/>
  </si>
  <si>
    <t>별지 3-5호</t>
    <phoneticPr fontId="7" type="noConversion"/>
  </si>
  <si>
    <t>3-5</t>
    <phoneticPr fontId="7" type="noConversion"/>
  </si>
  <si>
    <t>여비 청구</t>
    <phoneticPr fontId="7" type="noConversion"/>
  </si>
  <si>
    <t>별지 4호</t>
    <phoneticPr fontId="7" type="noConversion"/>
  </si>
  <si>
    <t>국내·외 출장 신청(명령)서</t>
    <phoneticPr fontId="7" type="noConversion"/>
  </si>
  <si>
    <t>별지 4-1호</t>
    <phoneticPr fontId="7" type="noConversion"/>
  </si>
  <si>
    <t>국내 여비 신청서</t>
    <phoneticPr fontId="7" type="noConversion"/>
  </si>
  <si>
    <t>4-1</t>
    <phoneticPr fontId="7" type="noConversion"/>
  </si>
  <si>
    <t>별지 4-2호</t>
    <phoneticPr fontId="7" type="noConversion"/>
  </si>
  <si>
    <t>별지 4-3호</t>
    <phoneticPr fontId="7" type="noConversion"/>
  </si>
  <si>
    <t>국내출장결과보고서, 국외출장귀국보고서</t>
    <phoneticPr fontId="7" type="noConversion"/>
  </si>
  <si>
    <t>4-3</t>
    <phoneticPr fontId="7" type="noConversion"/>
  </si>
  <si>
    <t>여비 관련 서류</t>
    <phoneticPr fontId="7" type="noConversion"/>
  </si>
  <si>
    <t>별지 4-4호</t>
    <phoneticPr fontId="7" type="noConversion"/>
  </si>
  <si>
    <t>국립대학법인 서울대학교 여비 규정</t>
    <phoneticPr fontId="7" type="noConversion"/>
  </si>
  <si>
    <t>4-4</t>
    <phoneticPr fontId="7" type="noConversion"/>
  </si>
  <si>
    <t>물품 구매 청구</t>
    <phoneticPr fontId="7" type="noConversion"/>
  </si>
  <si>
    <t>별지 6호</t>
    <phoneticPr fontId="7" type="noConversion"/>
  </si>
  <si>
    <t>재량구매 검사검수신청서</t>
    <phoneticPr fontId="7" type="noConversion"/>
  </si>
  <si>
    <t>물품구매신청서(산단중앙구매)</t>
    <phoneticPr fontId="7" type="noConversion"/>
  </si>
  <si>
    <t>용도 설명서</t>
    <phoneticPr fontId="7" type="noConversion"/>
  </si>
  <si>
    <t>구매규격서</t>
    <phoneticPr fontId="7" type="noConversion"/>
  </si>
  <si>
    <t>NTIS 등록용 신청서</t>
    <phoneticPr fontId="7" type="noConversion"/>
  </si>
  <si>
    <t>연구활동비,
연구과제추진비
청구</t>
    <phoneticPr fontId="7" type="noConversion"/>
  </si>
  <si>
    <t>도서관리대장</t>
    <phoneticPr fontId="7" type="noConversion"/>
  </si>
  <si>
    <t>8</t>
    <phoneticPr fontId="7" type="noConversion"/>
  </si>
  <si>
    <t>참석자 서명부</t>
    <phoneticPr fontId="7" type="noConversion"/>
  </si>
  <si>
    <t>회의비 사전 품의서</t>
    <phoneticPr fontId="7" type="noConversion"/>
  </si>
  <si>
    <t>행사 개최 경비 신청서</t>
    <phoneticPr fontId="7" type="noConversion"/>
  </si>
  <si>
    <t>10</t>
    <phoneticPr fontId="7" type="noConversion"/>
  </si>
  <si>
    <t>야근/특근 식대 집행내역서</t>
    <phoneticPr fontId="7" type="noConversion"/>
  </si>
  <si>
    <t>별지 14호</t>
    <phoneticPr fontId="7" type="noConversion"/>
  </si>
  <si>
    <t>사유서</t>
    <phoneticPr fontId="7" type="noConversion"/>
  </si>
  <si>
    <t>외화송금신청서</t>
    <phoneticPr fontId="7" type="noConversion"/>
  </si>
  <si>
    <t>■ 연구비 비목별 증빙서류 및 관련 서식</t>
    <phoneticPr fontId="7" type="noConversion"/>
  </si>
  <si>
    <t>세목</t>
    <phoneticPr fontId="7" type="noConversion"/>
  </si>
  <si>
    <t>세세목</t>
    <phoneticPr fontId="7" type="noConversion"/>
  </si>
  <si>
    <t>참고사항</t>
    <phoneticPr fontId="7" type="noConversion"/>
  </si>
  <si>
    <t>기본서류(공과대학 서식)</t>
    <phoneticPr fontId="7" type="noConversion"/>
  </si>
  <si>
    <t>연구비 증빙</t>
    <phoneticPr fontId="7" type="noConversion"/>
  </si>
  <si>
    <t>예산변경 및
연구내용 변경</t>
    <phoneticPr fontId="7" type="noConversion"/>
  </si>
  <si>
    <t>◦ [별지 2호]실행예산변경신청서
◦ [별지 2-1호]연구사용계획 변경신청서</t>
    <phoneticPr fontId="7" type="noConversion"/>
  </si>
  <si>
    <t>◦ 사전 변경 원칙</t>
    <phoneticPr fontId="7" type="noConversion"/>
  </si>
  <si>
    <t>연구원 변경</t>
    <phoneticPr fontId="7" type="noConversion"/>
  </si>
  <si>
    <t>◦ 참여연구원의 고용계약 또는 연구과제 참여계약 중 해당 사항의 계약 체결 의무화</t>
    <phoneticPr fontId="7" type="noConversion"/>
  </si>
  <si>
    <t>외화송금신청서</t>
    <phoneticPr fontId="7" type="noConversion"/>
  </si>
  <si>
    <t>직접비</t>
    <phoneticPr fontId="7" type="noConversion"/>
  </si>
  <si>
    <t>인건비</t>
    <phoneticPr fontId="7" type="noConversion"/>
  </si>
  <si>
    <t>내부인건비</t>
    <phoneticPr fontId="7" type="noConversion"/>
  </si>
  <si>
    <t xml:space="preserve">◦ 원 소속기관으로부터 인건비를 지급 받을 경우 미지급 참여율로 계상하며 아래 첨부 증빙 관리기관에 제출
   ① 타 대학 소속 학생연구원의 경우 재학증명서
   ② 외부참여연구원 소속 기관장 확인서
◦ 건강보험자격득실확인서(인건비를 최초 지급하는 시기와 연구종료 후 연구비 정산시기에 두번 제출)
◦ 근로소득자인 경우 근로계약서 및 근로소득계산표 제출
</t>
    <phoneticPr fontId="7" type="noConversion"/>
  </si>
  <si>
    <t>외부인건비</t>
    <phoneticPr fontId="7" type="noConversion"/>
  </si>
  <si>
    <t>학생인건비</t>
    <phoneticPr fontId="7" type="noConversion"/>
  </si>
  <si>
    <t>인건비</t>
    <phoneticPr fontId="7" type="noConversion"/>
  </si>
  <si>
    <t>연구
장비·
재료비</t>
    <phoneticPr fontId="7" type="noConversion"/>
  </si>
  <si>
    <t>연구장비 및 시설비/
시약·재료구입비/
전산처리·관리비/
시작품 등 제작경비</t>
    <phoneticPr fontId="7" type="noConversion"/>
  </si>
  <si>
    <t>1. 단가 300만원 미만(민간 2,000만원 미만)</t>
    <phoneticPr fontId="7" type="noConversion"/>
  </si>
  <si>
    <t>구매 시</t>
    <phoneticPr fontId="7" type="noConversion"/>
  </si>
  <si>
    <t>연구비 청구 시</t>
    <phoneticPr fontId="7" type="noConversion"/>
  </si>
  <si>
    <t>구매소요시일</t>
    <phoneticPr fontId="7" type="noConversion"/>
  </si>
  <si>
    <t>연구실 재량</t>
    <phoneticPr fontId="7" type="noConversion"/>
  </si>
  <si>
    <t>2. 단가 300만원 이상 ~ 총액 2천만원 미만</t>
    <phoneticPr fontId="7" type="noConversion"/>
  </si>
  <si>
    <t>구매 시</t>
    <phoneticPr fontId="7" type="noConversion"/>
  </si>
  <si>
    <t>연구비 청구 시</t>
    <phoneticPr fontId="7" type="noConversion"/>
  </si>
  <si>
    <t>구매소요시일</t>
    <phoneticPr fontId="7" type="noConversion"/>
  </si>
  <si>
    <t>일주일 이상</t>
    <phoneticPr fontId="7" type="noConversion"/>
  </si>
  <si>
    <t>3. 총액 2,000만원 이상</t>
    <phoneticPr fontId="7" type="noConversion"/>
  </si>
  <si>
    <t>구매 시</t>
    <phoneticPr fontId="7" type="noConversion"/>
  </si>
  <si>
    <t>구매소요시일</t>
    <phoneticPr fontId="7" type="noConversion"/>
  </si>
  <si>
    <t>한달 이상 소요</t>
    <phoneticPr fontId="7" type="noConversion"/>
  </si>
  <si>
    <t>연구활동비</t>
    <phoneticPr fontId="7" type="noConversion"/>
  </si>
  <si>
    <t>국외출장여비</t>
    <phoneticPr fontId="7" type="noConversion"/>
  </si>
  <si>
    <t xml:space="preserve">◦ [별지 1호]연구비 청구서
◦ [별지 1-1호]입금계좌내역서-해당시
◦ [별지 1호]연구비 청구서
◦ [별지 4호]국내·외 출장신청(명령)서
◦ [별지 4-2호]국외 여비신청서
◦ [별지 4-3호]국외출장귀국보고서
</t>
    <phoneticPr fontId="7" type="noConversion"/>
  </si>
  <si>
    <t>◦ 운임, 숙박비, 준비금 실비 증빙(카드매출전표, 거래명세표)
◦ E-ticket
◦ 출입국사실증명원 또는 출입국일 확인 가능한 여권사본
◦ 환율표
◦ 학회참석 : 학회등록비 영수증 또는 팜플렛(학회일정)
◦ 회의참석 : E-mail 또는 회의록
◦ 현지조사(자료수집) : 사진 또는 자료 수집 결과물
◦ 그 외 출장 목적을 증빙할 수 있는 서류</t>
    <phoneticPr fontId="7" type="noConversion"/>
  </si>
  <si>
    <t>연구원의 국내외 교육
훈련비</t>
    <phoneticPr fontId="7" type="noConversion"/>
  </si>
  <si>
    <t>◦ [별지 1호]연구비 청구서
◦ [별지 1-1호]입금계좌내역서-해당시
◦ [별지 1-2호]영수증 첨부지-해당시</t>
    <phoneticPr fontId="7" type="noConversion"/>
  </si>
  <si>
    <t>◦ 미래창조과학부 과제일 경우 교육시간 필수</t>
    <phoneticPr fontId="7" type="noConversion"/>
  </si>
  <si>
    <t>기술정보수집비
특허정보조사비</t>
    <phoneticPr fontId="7" type="noConversion"/>
  </si>
  <si>
    <t>시험분석료</t>
    <phoneticPr fontId="7" type="noConversion"/>
  </si>
  <si>
    <t>◦ 연구비카드매출전표(카드) / 전자세금계산서(계좌이체)
◦ 거래명세표
◦ 통장사본 및 사업자등록증(계좌이체)
◦ 시험분석료 : 합리적인 분석료 단가표에 근거한 사용기록부
   (내부시험분석료일 경우 추가로 시험·분석·검사 결과서 및 합리적인 분석료 단가표에 근거한 사용기록부 제출)</t>
    <phoneticPr fontId="7" type="noConversion"/>
  </si>
  <si>
    <t>◦ 시험·분석·검사결과서는 국가연구개발사업만 해당
◦ 산업통상자원부는 내.외부 구별없이 시험분석결과서를 발행하는 기관 또는 부서를 보유하고 있는 기관에서 외부로부터 시험분석을 의뢰 받을 때 공식적으로 기관장 명의 또는 해당 시험분석 부서장 명의(예, OOO연구원장, OOO신뢰성센터장)로 시험분석결과보고서 필수 제출</t>
    <phoneticPr fontId="7" type="noConversion"/>
  </si>
  <si>
    <t>도서 등 정보자료
문헌구입비</t>
    <phoneticPr fontId="7" type="noConversion"/>
  </si>
  <si>
    <t>◦ 연구비카드매출전표(카드) / 전자세금계산서(계좌이체)
◦ 거래명세표
◦ 통장사본 및 사업자등록증(계좌이체)
◦ 도서 표지 사본(한국연구재단과제 미제출)</t>
    <phoneticPr fontId="7" type="noConversion"/>
  </si>
  <si>
    <t>세미나 개최비</t>
    <phoneticPr fontId="7" type="noConversion"/>
  </si>
  <si>
    <t>◦ 지원기관에 따라 식대 및 다과는 연구과제추진비로 사용</t>
    <phoneticPr fontId="7" type="noConversion"/>
  </si>
  <si>
    <t>학회 및 세미나
참가비</t>
    <phoneticPr fontId="7" type="noConversion"/>
  </si>
  <si>
    <t>◦ [별지 1호]연구비 청구서
◦ [별지 1-1호]입금계좌내역서-해당시
◦ [별지 1-2호]영수증 첨부지-해당시</t>
    <phoneticPr fontId="7" type="noConversion"/>
  </si>
  <si>
    <t>◦ 연구과제와 무관한 학회참석 및 종신회비 성격의 학회 등록비 불가</t>
    <phoneticPr fontId="7" type="noConversion"/>
  </si>
  <si>
    <t>인쇄, 복사 인화 등</t>
    <phoneticPr fontId="7" type="noConversion"/>
  </si>
  <si>
    <t>◦ [별지 1호]연구비 청구서
◦ [별지 1-1호]입금계좌내역서-해당시
◦ [별지 1-2호]영수증 첨부지-해당시</t>
    <phoneticPr fontId="7" type="noConversion"/>
  </si>
  <si>
    <t>기술도입비</t>
    <phoneticPr fontId="7" type="noConversion"/>
  </si>
  <si>
    <t>◦ [별지 1호]연구비 청구서
◦ [별지 1-1호]입금계좌내역서-해당시
◦ [별지 1-2호]영수증 첨부지-해당시</t>
    <phoneticPr fontId="7" type="noConversion"/>
  </si>
  <si>
    <t>논문게재비
논문교정료</t>
    <phoneticPr fontId="7" type="noConversion"/>
  </si>
  <si>
    <t>◦ 연구비카드매출전표(카드) / 전자세금계산서(계좌이체)
◦ 거래명세표
◦ 논문명, 학술지명칭, 발행국가, SCI여부, 게재 연월일, 권호, 저자명, 시작 및 끝 페이지가 표시되어 있는 관련서류</t>
    <phoneticPr fontId="7" type="noConversion"/>
  </si>
  <si>
    <t>◦ 계획서에 미계상 시 지원기관 규정에 따라 승인 후 집행</t>
    <phoneticPr fontId="7" type="noConversion"/>
  </si>
  <si>
    <t>연구과제
추진비</t>
    <phoneticPr fontId="7" type="noConversion"/>
  </si>
  <si>
    <t>국내여비</t>
    <phoneticPr fontId="7" type="noConversion"/>
  </si>
  <si>
    <t>◦ [별지 1호]연구비 청구서
◦ [별지 1-1호]입금계좌내역서-해당시
◦ [별지 1-2호]영수증 첨부지-해당시
◦ [별지 4호]국내·외 출장신청(명령)서
◦ [별지 4-1호]국내 여비신청서
◦ [별지 4-3호]국내 출장 결과보고서-해당시</t>
    <phoneticPr fontId="7" type="noConversion"/>
  </si>
  <si>
    <t>◦ 운임, 숙박비 영수증(카드매출전표)
◦ 시내
   - 학회참석 : 학회프로그램(팜플렛)
   - 회의참석 : 회의안내 E-mail. 또는 회의록
   - 현지조사 : 현지영수증(교통카드 사용내역 인정)
◦ 시외 : 운임, 숙박비 영수증
   - 학회참석 : 학회프로그램(팜플렛) 및 학회참가확인서(미참가시 미제출)
   - 회의참석 : 회의안내 E-mail. 또는 회의록
   - 회의 및 초정관련 E-mail 또는 회의록, 초청증
   - 현지조사 : 사진 또는 현지영수증</t>
    <phoneticPr fontId="7" type="noConversion"/>
  </si>
  <si>
    <t>◦ 지원기관에 따라 국내 출장결과보고서 제출
◦ 서울대학교 여비 규정(요약)
   [별지 4-4호] 참고
◦ 식대, 숙박비 지원시 청구 불가
◦ 민간연구비는 실비로 정산할 경우 2배까지 지급 가능
◦ 자가 운임 시 국내 도시 간 통상적 거리로 청구한 경우 거리정보내역서는 생략이 가능(고속도로 통행료는 영수증 제출 시 인정)</t>
    <phoneticPr fontId="7" type="noConversion"/>
  </si>
  <si>
    <t>사무용품비,
연구환경유지비</t>
    <phoneticPr fontId="7" type="noConversion"/>
  </si>
  <si>
    <t>◦ [별지 1호]연구비 청구서
◦ [별지 1-1호]입금계좌내역서-해당시
◦ [별지 1-2호]영수증 첨부지-해당시
◦ 연구환경유지비에서 비소모품 구매시
   - [별지6호]재량구매 검사검수신청서-해당 시
   - [별지6-1]물품구매신청서 -해당시</t>
    <phoneticPr fontId="7" type="noConversion"/>
  </si>
  <si>
    <t>◦ 연구환경유지비
   - 계획서에 계상되어 있는 품목만 구매 가능
   - 계획서에 미계상 시 지원기관 규정에 따라 승인 후 집행</t>
    <phoneticPr fontId="7" type="noConversion"/>
  </si>
  <si>
    <t>◦ 연구비카드매출전표</t>
    <phoneticPr fontId="7" type="noConversion"/>
  </si>
  <si>
    <t>◦ 지원기관 규정이 없는 경우 산학협력단 산정기준 회의비 1인당 4만원 이하로 집행
◦ 주말/휴일 회의 시 회의비 사전 품의서
  (민간연구비, 교내연구비 제외)
◦ 민간연구비 경우 실소요경비로 계상</t>
    <phoneticPr fontId="7" type="noConversion"/>
  </si>
  <si>
    <t>식대</t>
    <phoneticPr fontId="7" type="noConversion"/>
  </si>
  <si>
    <t>◦ 지원기관 규정이 없는 경우 산학협력단 산정기준 야근 식대 1인당 1만원 이하로 집행
◦ 민간연구비 경우 실소요경비로 계상</t>
    <phoneticPr fontId="7" type="noConversion"/>
  </si>
  <si>
    <t>연구수당</t>
    <phoneticPr fontId="7" type="noConversion"/>
  </si>
  <si>
    <t>◦ 근로소득자인 경우 근로소득계산표 제출</t>
    <phoneticPr fontId="7" type="noConversion"/>
  </si>
  <si>
    <t>◦ 지원기관 규정이 없을 경우 산학협력단 산정기준 적용
  - 연구개시· 시점 이내 일괄 지급할 수 없으며, 과제에 따라 다음과 같이 개시 시점을 구분함
  - 단년도 과제일 경우 : 3개월(다년도과제의 경우 사업 시작과제 포함)
  - 다년도 과제일 경우 : 1개월
  - 1년미만의 과제일 경우 : 총 연구기간의 1/4 경과 시점
◦ 연구책임자 단독 지급 불가</t>
    <phoneticPr fontId="7" type="noConversion"/>
  </si>
  <si>
    <t>위탁연구
개발비</t>
    <phoneticPr fontId="7" type="noConversion"/>
  </si>
  <si>
    <t>위탁연구개발비</t>
    <phoneticPr fontId="7" type="noConversion"/>
  </si>
  <si>
    <t>◦ [별지 1호]연구비 청구서</t>
    <phoneticPr fontId="7" type="noConversion"/>
  </si>
  <si>
    <t>◦ 전자세금계산서-과세, 전자계산서-면세
◦ 위탁연구기관 통장사본 및 사업자등록증
◦ 협약서 또는 계획서 사본</t>
    <phoneticPr fontId="7" type="noConversion"/>
  </si>
  <si>
    <t>간접비</t>
    <phoneticPr fontId="7" type="noConversion"/>
  </si>
  <si>
    <t>◦ 간접비 회계세출 예산과목 및 SRnD 간접비/증빙서류 목록에 따름</t>
    <phoneticPr fontId="7" type="noConversion"/>
  </si>
  <si>
    <t>간접비 계상(징수)율은 매년 별도로 공문 시행 예정</t>
    <phoneticPr fontId="7" type="noConversion"/>
  </si>
  <si>
    <t>※ 위 서류 외에 과제 지원기관에서 요구하는 증빙자료가 있을 경우, 산학협력단과 공과대학에서 검토 결과 증빙 확인이 어려운 경우, 그에 따라 관련 자료를 구비하여야 함</t>
    <phoneticPr fontId="7" type="noConversion"/>
  </si>
  <si>
    <t>실행 예산 변경신청서</t>
    <phoneticPr fontId="7" type="noConversion"/>
  </si>
  <si>
    <t>* 현금 예산만 해당</t>
    <phoneticPr fontId="7" type="noConversion"/>
  </si>
  <si>
    <t>&lt;목차&gt; 바로가기</t>
    <phoneticPr fontId="7" type="noConversion"/>
  </si>
  <si>
    <t>위 사유에 의거 아래와 같이 실행예산을 변경하고자 하오니 승인하여 주시기 바랍니다.                                         (단위 원)</t>
    <phoneticPr fontId="7" type="noConversion"/>
  </si>
  <si>
    <t>예산항목</t>
    <phoneticPr fontId="7" type="noConversion"/>
  </si>
  <si>
    <t>협약금액</t>
    <phoneticPr fontId="7" type="noConversion"/>
  </si>
  <si>
    <t>이월금</t>
    <phoneticPr fontId="7" type="noConversion"/>
  </si>
  <si>
    <t>예금
이자</t>
    <phoneticPr fontId="7" type="noConversion"/>
  </si>
  <si>
    <r>
      <t>변경 예산</t>
    </r>
    <r>
      <rPr>
        <b/>
        <vertAlign val="superscript"/>
        <sz val="9"/>
        <rFont val="맑은 고딕"/>
        <family val="3"/>
        <charset val="129"/>
      </rPr>
      <t>1)</t>
    </r>
    <phoneticPr fontId="7" type="noConversion"/>
  </si>
  <si>
    <r>
      <t>최초대비
비율</t>
    </r>
    <r>
      <rPr>
        <b/>
        <vertAlign val="superscript"/>
        <sz val="9"/>
        <rFont val="맑은 고딕"/>
        <family val="3"/>
        <charset val="129"/>
      </rPr>
      <t>1)</t>
    </r>
    <phoneticPr fontId="7" type="noConversion"/>
  </si>
  <si>
    <t>변경전</t>
    <phoneticPr fontId="7" type="noConversion"/>
  </si>
  <si>
    <t>금회변경
(증   감)</t>
    <phoneticPr fontId="7" type="noConversion"/>
  </si>
  <si>
    <r>
      <t xml:space="preserve">변경후
</t>
    </r>
    <r>
      <rPr>
        <b/>
        <sz val="7"/>
        <rFont val="맑은 고딕"/>
        <family val="3"/>
        <charset val="129"/>
      </rPr>
      <t>(이자, 이월금 포함)</t>
    </r>
    <phoneticPr fontId="7" type="noConversion"/>
  </si>
  <si>
    <t>지급인건비</t>
    <phoneticPr fontId="7" type="noConversion"/>
  </si>
  <si>
    <t>학생인건비</t>
    <phoneticPr fontId="7" type="noConversion"/>
  </si>
  <si>
    <t>연구장비·재료비</t>
    <phoneticPr fontId="7" type="noConversion"/>
  </si>
  <si>
    <t>연구활동비</t>
    <phoneticPr fontId="7" type="noConversion"/>
  </si>
  <si>
    <t>연구과제추진비</t>
    <phoneticPr fontId="7" type="noConversion"/>
  </si>
  <si>
    <t>연구수당</t>
    <phoneticPr fontId="7" type="noConversion"/>
  </si>
  <si>
    <t>간접비</t>
    <phoneticPr fontId="7" type="noConversion"/>
  </si>
  <si>
    <t>협동연구비</t>
    <phoneticPr fontId="7" type="noConversion"/>
  </si>
  <si>
    <t>합계</t>
    <phoneticPr fontId="7" type="noConversion"/>
  </si>
  <si>
    <r>
      <rPr>
        <vertAlign val="superscript"/>
        <sz val="8"/>
        <rFont val="맑은 고딕"/>
        <family val="3"/>
        <charset val="129"/>
      </rPr>
      <t xml:space="preserve">1) </t>
    </r>
    <r>
      <rPr>
        <sz val="8"/>
        <rFont val="맑은 고딕"/>
        <family val="3"/>
        <charset val="129"/>
      </rPr>
      <t>전년도이월금, 이자발생액 해당사항 없음</t>
    </r>
    <phoneticPr fontId="7" type="noConversion"/>
  </si>
  <si>
    <t>※ 비목에 맞게 붉은 테두리 부분만 기재</t>
    <phoneticPr fontId="7" type="noConversion"/>
  </si>
  <si>
    <t>※ 변경 전 예산액은 현재 변경되기 전 예산액 기재(이자, 이월금 제외)</t>
    <phoneticPr fontId="7" type="noConversion"/>
  </si>
  <si>
    <t>연구책임자 :</t>
    <phoneticPr fontId="7" type="noConversion"/>
  </si>
  <si>
    <t>(인)</t>
    <phoneticPr fontId="7" type="noConversion"/>
  </si>
  <si>
    <t>귀하</t>
    <phoneticPr fontId="7" type="noConversion"/>
  </si>
  <si>
    <t>위와 같이 매월 25일에 지급하여 주시기 바랍니다.</t>
    <phoneticPr fontId="7" type="noConversion"/>
  </si>
  <si>
    <t>SRnD과제번호</t>
  </si>
  <si>
    <t>시 외</t>
  </si>
  <si>
    <t>연건</t>
    <phoneticPr fontId="7" type="noConversion"/>
  </si>
  <si>
    <t>일비</t>
    <phoneticPr fontId="7" type="noConversion"/>
  </si>
  <si>
    <t>명</t>
    <phoneticPr fontId="7" type="noConversion"/>
  </si>
  <si>
    <t>원</t>
    <phoneticPr fontId="7" type="noConversion"/>
  </si>
  <si>
    <t>×</t>
    <phoneticPr fontId="7" type="noConversion"/>
  </si>
  <si>
    <t>일</t>
    <phoneticPr fontId="7" type="noConversion"/>
  </si>
  <si>
    <t>=</t>
    <phoneticPr fontId="7" type="noConversion"/>
  </si>
  <si>
    <t>숙박비</t>
    <phoneticPr fontId="7" type="noConversion"/>
  </si>
  <si>
    <t>일</t>
    <phoneticPr fontId="7" type="noConversion"/>
  </si>
  <si>
    <t>=</t>
    <phoneticPr fontId="7" type="noConversion"/>
  </si>
  <si>
    <t>식대</t>
    <phoneticPr fontId="7" type="noConversion"/>
  </si>
  <si>
    <t>일</t>
    <phoneticPr fontId="7" type="noConversion"/>
  </si>
  <si>
    <t>=</t>
    <phoneticPr fontId="7" type="noConversion"/>
  </si>
  <si>
    <t>운임</t>
    <phoneticPr fontId="7" type="noConversion"/>
  </si>
  <si>
    <t>+</t>
    <phoneticPr fontId="7" type="noConversion"/>
  </si>
  <si>
    <t>=</t>
    <phoneticPr fontId="7" type="noConversion"/>
  </si>
  <si>
    <t>일비</t>
    <phoneticPr fontId="7" type="noConversion"/>
  </si>
  <si>
    <t>명</t>
    <phoneticPr fontId="7" type="noConversion"/>
  </si>
  <si>
    <t>원</t>
    <phoneticPr fontId="7" type="noConversion"/>
  </si>
  <si>
    <t>×</t>
    <phoneticPr fontId="7" type="noConversion"/>
  </si>
  <si>
    <t>일</t>
    <phoneticPr fontId="7" type="noConversion"/>
  </si>
  <si>
    <t>=</t>
    <phoneticPr fontId="7" type="noConversion"/>
  </si>
  <si>
    <t>숙박비</t>
    <phoneticPr fontId="7" type="noConversion"/>
  </si>
  <si>
    <t>일</t>
    <phoneticPr fontId="7" type="noConversion"/>
  </si>
  <si>
    <t>=</t>
    <phoneticPr fontId="7" type="noConversion"/>
  </si>
  <si>
    <t>식대</t>
    <phoneticPr fontId="7" type="noConversion"/>
  </si>
  <si>
    <t>원</t>
    <phoneticPr fontId="7" type="noConversion"/>
  </si>
  <si>
    <t>×</t>
    <phoneticPr fontId="7" type="noConversion"/>
  </si>
  <si>
    <t>+</t>
    <phoneticPr fontId="7" type="noConversion"/>
  </si>
  <si>
    <t>자가운전 정산내역</t>
    <phoneticPr fontId="7" type="noConversion"/>
  </si>
  <si>
    <t>휘발유
(출장당일적용)</t>
    <phoneticPr fontId="7" type="noConversion"/>
  </si>
  <si>
    <t>출장거리
(왕복㎞)</t>
    <phoneticPr fontId="7" type="noConversion"/>
  </si>
  <si>
    <t>=</t>
    <phoneticPr fontId="7" type="noConversion"/>
  </si>
  <si>
    <t>+왕복고속도로통행료</t>
    <phoneticPr fontId="7" type="noConversion"/>
  </si>
  <si>
    <t>주차료</t>
    <phoneticPr fontId="7" type="noConversion"/>
  </si>
  <si>
    <t>출장지</t>
    <phoneticPr fontId="7" type="noConversion"/>
  </si>
  <si>
    <t>장소 및 기관</t>
    <phoneticPr fontId="7" type="noConversion"/>
  </si>
  <si>
    <t>시내·외 구분</t>
    <phoneticPr fontId="7" type="noConversion"/>
  </si>
  <si>
    <t>출장시간</t>
    <phoneticPr fontId="7" type="noConversion"/>
  </si>
  <si>
    <t>~</t>
    <phoneticPr fontId="7" type="noConversion"/>
  </si>
  <si>
    <t>(</t>
    <phoneticPr fontId="7" type="noConversion"/>
  </si>
  <si>
    <t>총</t>
    <phoneticPr fontId="7" type="noConversion"/>
  </si>
  <si>
    <t>시간</t>
    <phoneticPr fontId="7" type="noConversion"/>
  </si>
  <si>
    <t>)</t>
    <phoneticPr fontId="7" type="noConversion"/>
  </si>
  <si>
    <t>합계</t>
    <phoneticPr fontId="7" type="noConversion"/>
  </si>
  <si>
    <t>연구비(법인)카드지급액
(카드사용분)</t>
    <phoneticPr fontId="7" type="noConversion"/>
  </si>
  <si>
    <t>*재량구매 산단 검수 시 제출*</t>
    <phoneticPr fontId="7" type="noConversion"/>
  </si>
  <si>
    <t>연구실</t>
    <phoneticPr fontId="7" type="noConversion"/>
  </si>
  <si>
    <t>납품일자</t>
    <phoneticPr fontId="7" type="noConversion"/>
  </si>
  <si>
    <t>모   델   명</t>
    <phoneticPr fontId="7" type="noConversion"/>
  </si>
  <si>
    <t>물품수량</t>
    <phoneticPr fontId="7" type="noConversion"/>
  </si>
  <si>
    <t>구 매 단 가
(부가세포함)</t>
    <phoneticPr fontId="7" type="noConversion"/>
  </si>
  <si>
    <t>목록정보시스템 사이트</t>
    <phoneticPr fontId="7" type="noConversion"/>
  </si>
  <si>
    <t>※ 첨부서류 : 거래명세표 1부</t>
    <phoneticPr fontId="7" type="noConversion"/>
  </si>
  <si>
    <t>재량구매 검사 검수를 신청합니다.</t>
    <phoneticPr fontId="7" type="noConversion"/>
  </si>
  <si>
    <t>귀하</t>
    <phoneticPr fontId="7" type="noConversion"/>
  </si>
  <si>
    <t>재량구매 검사검수신청서</t>
    <phoneticPr fontId="7" type="noConversion"/>
  </si>
  <si>
    <r>
      <t xml:space="preserve">※  재량구매 시 산단 검수를 해야하는 물품을 작성하여 제출(소모품 단가 300만원 이상, 비소모품, 민간연구비의 경우
</t>
    </r>
    <r>
      <rPr>
        <b/>
        <sz val="10"/>
        <color rgb="FFFF0000"/>
        <rFont val="맑은 고딕"/>
        <family val="3"/>
        <charset val="129"/>
      </rPr>
      <t xml:space="preserve">    </t>
    </r>
    <r>
      <rPr>
        <b/>
        <u/>
        <sz val="10"/>
        <color rgb="FFFF0000"/>
        <rFont val="맑은 고딕"/>
        <family val="3"/>
        <charset val="129"/>
      </rPr>
      <t>단가 2,000만원 미만 필수)</t>
    </r>
    <phoneticPr fontId="7" type="noConversion"/>
  </si>
  <si>
    <t>&lt;목차&gt; 바로가기</t>
    <phoneticPr fontId="7" type="noConversion"/>
  </si>
  <si>
    <t>물 품 명 (국문)</t>
    <phoneticPr fontId="7" type="noConversion"/>
  </si>
  <si>
    <t>물 품 명 (영문)</t>
    <phoneticPr fontId="7" type="noConversion"/>
  </si>
  <si>
    <t>사용목적(용도)</t>
    <phoneticPr fontId="7" type="noConversion"/>
  </si>
  <si>
    <t>내·외자/구매금액</t>
    <phoneticPr fontId="7" type="noConversion"/>
  </si>
  <si>
    <t>사전검사자명</t>
    <phoneticPr fontId="7" type="noConversion"/>
  </si>
  <si>
    <t>사전검사자
연   락   처</t>
    <phoneticPr fontId="7" type="noConversion"/>
  </si>
  <si>
    <t>납품업체</t>
    <phoneticPr fontId="7" type="noConversion"/>
  </si>
  <si>
    <t>업체명</t>
    <phoneticPr fontId="7" type="noConversion"/>
  </si>
  <si>
    <t>사업자등록번호</t>
    <phoneticPr fontId="7" type="noConversion"/>
  </si>
  <si>
    <t>품목분류
(목록정보시스템 사이트 참고하여 기재)</t>
    <phoneticPr fontId="7" type="noConversion"/>
  </si>
  <si>
    <t>물품분류번호
(세무품명번호)</t>
    <phoneticPr fontId="7" type="noConversion"/>
  </si>
  <si>
    <t>물품분류명
(세부품명)</t>
    <phoneticPr fontId="7" type="noConversion"/>
  </si>
  <si>
    <t>상기의 물품을</t>
    <phoneticPr fontId="7" type="noConversion"/>
  </si>
  <si>
    <t>품목분류
(목록정보시스템 사이트 참고하여 기재)</t>
    <phoneticPr fontId="7" type="noConversion"/>
  </si>
  <si>
    <t>물품분류번호
(세무품명번호)</t>
    <phoneticPr fontId="7" type="noConversion"/>
  </si>
  <si>
    <t>물품분류명
(세부품명)</t>
    <phoneticPr fontId="7" type="noConversion"/>
  </si>
  <si>
    <t>연구책임자
소속</t>
    <phoneticPr fontId="7" type="noConversion"/>
  </si>
  <si>
    <t>연구책임자
성명</t>
    <phoneticPr fontId="7" type="noConversion"/>
  </si>
  <si>
    <t>금      액</t>
    <phoneticPr fontId="7" type="noConversion"/>
  </si>
  <si>
    <t>회의일자</t>
    <phoneticPr fontId="7" type="noConversion"/>
  </si>
  <si>
    <t>회의시간</t>
    <phoneticPr fontId="7" type="noConversion"/>
  </si>
  <si>
    <t>회의장소</t>
    <phoneticPr fontId="7" type="noConversion"/>
  </si>
  <si>
    <t>예) 서울대학교 39동 236호</t>
    <phoneticPr fontId="7" type="noConversion"/>
  </si>
  <si>
    <t>회의목적</t>
    <phoneticPr fontId="7" type="noConversion"/>
  </si>
  <si>
    <t>회의내용</t>
    <phoneticPr fontId="7" type="noConversion"/>
  </si>
  <si>
    <r>
      <t>연구비 지원기관의 규정이 없는 경우, 회의비를</t>
    </r>
    <r>
      <rPr>
        <b/>
        <sz val="8"/>
        <color indexed="10"/>
        <rFont val="맑은 고딕"/>
        <family val="3"/>
        <charset val="129"/>
      </rPr>
      <t xml:space="preserve"> 1인당 4만원의 상한선</t>
    </r>
    <r>
      <rPr>
        <sz val="8"/>
        <rFont val="맑은 고딕"/>
        <family val="3"/>
        <charset val="129"/>
      </rPr>
      <t xml:space="preserve">에 의해 집행하며, </t>
    </r>
    <r>
      <rPr>
        <b/>
        <sz val="8"/>
        <color rgb="FFFF0000"/>
        <rFont val="맑은 고딕"/>
        <family val="3"/>
        <charset val="129"/>
      </rPr>
      <t>청탁금지법에 적용되는 외부참석자가 참석한 회의비 지급단가는 1인당 3만원의 상한선에 의해 집행</t>
    </r>
    <r>
      <rPr>
        <sz val="8"/>
        <rFont val="맑은 고딕"/>
        <family val="3"/>
        <charset val="129"/>
      </rPr>
      <t>. 지원기관 지침에 의거 해당시 참석자 서명부 제출[별지 10-1호], 다과비는 회의비 식대 전에만 청구 가능</t>
    </r>
    <phoneticPr fontId="7" type="noConversion"/>
  </si>
  <si>
    <t>영수증 붙이는 곳</t>
    <phoneticPr fontId="7" type="noConversion"/>
  </si>
  <si>
    <t>귀하</t>
    <phoneticPr fontId="7" type="noConversion"/>
  </si>
  <si>
    <t>참석자 서명부</t>
    <phoneticPr fontId="7" type="noConversion"/>
  </si>
  <si>
    <t>*지원기관 요청시</t>
    <phoneticPr fontId="7" type="noConversion"/>
  </si>
  <si>
    <t>연번</t>
    <phoneticPr fontId="7" type="noConversion"/>
  </si>
  <si>
    <t>소    속</t>
    <phoneticPr fontId="7" type="noConversion"/>
  </si>
  <si>
    <t>직    급</t>
    <phoneticPr fontId="7" type="noConversion"/>
  </si>
  <si>
    <t>성    명</t>
    <phoneticPr fontId="7" type="noConversion"/>
  </si>
  <si>
    <t>서    명</t>
    <phoneticPr fontId="7" type="noConversion"/>
  </si>
  <si>
    <t>비    고</t>
    <phoneticPr fontId="7" type="noConversion"/>
  </si>
  <si>
    <t>19</t>
    <phoneticPr fontId="7" type="noConversion"/>
  </si>
  <si>
    <t>귀하</t>
    <phoneticPr fontId="7" type="noConversion"/>
  </si>
  <si>
    <t>행사일자</t>
    <phoneticPr fontId="7" type="noConversion"/>
  </si>
  <si>
    <t>시간</t>
    <phoneticPr fontId="7" type="noConversion"/>
  </si>
  <si>
    <t>~</t>
    <phoneticPr fontId="7" type="noConversion"/>
  </si>
  <si>
    <t>행사장소</t>
    <phoneticPr fontId="7" type="noConversion"/>
  </si>
  <si>
    <t>행사목적</t>
    <phoneticPr fontId="7" type="noConversion"/>
  </si>
  <si>
    <t>전 문 가</t>
    <phoneticPr fontId="7" type="noConversion"/>
  </si>
  <si>
    <t>성   명</t>
    <phoneticPr fontId="7" type="noConversion"/>
  </si>
  <si>
    <t>연락처</t>
    <phoneticPr fontId="7" type="noConversion"/>
  </si>
  <si>
    <t>소   속</t>
    <phoneticPr fontId="7" type="noConversion"/>
  </si>
  <si>
    <t>직급(직위)</t>
    <phoneticPr fontId="7" type="noConversion"/>
  </si>
  <si>
    <t>-</t>
    <phoneticPr fontId="7" type="noConversion"/>
  </si>
  <si>
    <t>총</t>
    <phoneticPr fontId="7" type="noConversion"/>
  </si>
  <si>
    <t>시간</t>
    <phoneticPr fontId="7" type="noConversion"/>
  </si>
  <si>
    <t>지급내역</t>
    <phoneticPr fontId="7" type="noConversion"/>
  </si>
  <si>
    <t>은행 :</t>
    <phoneticPr fontId="7" type="noConversion"/>
  </si>
  <si>
    <t>증감사유 :</t>
    <phoneticPr fontId="7" type="noConversion"/>
  </si>
  <si>
    <t>관리기관장을 “갑”으로 하며 해당과제 연구책임자</t>
    <phoneticPr fontId="7" type="noConversion"/>
  </si>
  <si>
    <t>관리기관장을 “갑”으로 하고</t>
    <phoneticPr fontId="7" type="noConversion"/>
  </si>
  <si>
    <t>을 “을”로 하고 참여연구원</t>
    <phoneticPr fontId="7" type="noConversion"/>
  </si>
  <si>
    <r>
      <rPr>
        <b/>
        <sz val="10"/>
        <rFont val="돋움"/>
        <family val="3"/>
        <charset val="129"/>
      </rPr>
      <t>제2조 (직급 및 참여과제)</t>
    </r>
    <r>
      <rPr>
        <sz val="10"/>
        <rFont val="돋움"/>
        <family val="3"/>
        <charset val="129"/>
      </rPr>
      <t xml:space="preserve"> "을"의 직급은</t>
    </r>
    <phoneticPr fontId="7" type="noConversion"/>
  </si>
  <si>
    <r>
      <rPr>
        <b/>
        <sz val="10"/>
        <rFont val="돋움"/>
        <family val="3"/>
        <charset val="129"/>
      </rPr>
      <t>제2조 (직급 및 참여과제)</t>
    </r>
    <r>
      <rPr>
        <sz val="10"/>
        <rFont val="돋움"/>
        <family val="3"/>
        <charset val="129"/>
      </rPr>
      <t xml:space="preserve"> "병"의 직급은</t>
    </r>
    <phoneticPr fontId="7" type="noConversion"/>
  </si>
  <si>
    <r>
      <rPr>
        <b/>
        <sz val="10"/>
        <rFont val="돋움"/>
        <family val="3"/>
        <charset val="129"/>
      </rPr>
      <t>제3조 (계약기간)</t>
    </r>
    <r>
      <rPr>
        <sz val="10"/>
        <rFont val="돋움"/>
        <family val="3"/>
        <charset val="129"/>
      </rPr>
      <t xml:space="preserve"> "을"의 연구과제 참여 기간은</t>
    </r>
    <phoneticPr fontId="7" type="noConversion"/>
  </si>
  <si>
    <t>일 부터</t>
    <phoneticPr fontId="7" type="noConversion"/>
  </si>
  <si>
    <t>일까지로</t>
    <phoneticPr fontId="7" type="noConversion"/>
  </si>
  <si>
    <r>
      <rPr>
        <b/>
        <sz val="10"/>
        <rFont val="돋움"/>
        <family val="3"/>
        <charset val="129"/>
      </rPr>
      <t>제3조 (참여과제)</t>
    </r>
    <r>
      <rPr>
        <sz val="10"/>
        <rFont val="돋움"/>
        <family val="3"/>
        <charset val="129"/>
      </rPr>
      <t xml:space="preserve"> "병"은 아래 과제에 참여한다.</t>
    </r>
    <phoneticPr fontId="7" type="noConversion"/>
  </si>
  <si>
    <r>
      <rPr>
        <b/>
        <sz val="10"/>
        <rFont val="돋움"/>
        <family val="3"/>
        <charset val="129"/>
      </rPr>
      <t>제4조 (계약기간)</t>
    </r>
    <r>
      <rPr>
        <sz val="10"/>
        <rFont val="돋움"/>
        <family val="3"/>
        <charset val="129"/>
      </rPr>
      <t xml:space="preserve"> "병"의 연구과제 참여 기간은</t>
    </r>
    <phoneticPr fontId="7" type="noConversion"/>
  </si>
  <si>
    <t>일 부터</t>
    <phoneticPr fontId="7" type="noConversion"/>
  </si>
  <si>
    <t>일까지로</t>
    <phoneticPr fontId="7" type="noConversion"/>
  </si>
  <si>
    <r>
      <t xml:space="preserve">제6조 (계약해지) </t>
    </r>
    <r>
      <rPr>
        <sz val="10"/>
        <rFont val="돋움"/>
        <family val="3"/>
        <charset val="129"/>
      </rPr>
      <t>“을”이 다음 각 호의 1에 해당할 경우 “갑”은 “을”과의 참여계약을 해지할 수 있다.</t>
    </r>
    <phoneticPr fontId="7" type="noConversion"/>
  </si>
  <si>
    <r>
      <t xml:space="preserve">제7조 (계약해지) </t>
    </r>
    <r>
      <rPr>
        <sz val="10"/>
        <rFont val="돋움"/>
        <family val="3"/>
        <charset val="129"/>
      </rPr>
      <t>“병”이 다음 각 호의 1에 해당할 경우 “갑”은 “병”과의 참여계약을 해지할 수 있다.</t>
    </r>
    <phoneticPr fontId="7" type="noConversion"/>
  </si>
  <si>
    <r>
      <t xml:space="preserve">제7조 (용어의 해석) </t>
    </r>
    <r>
      <rPr>
        <sz val="10"/>
        <rFont val="돋움"/>
        <family val="3"/>
        <charset val="129"/>
      </rPr>
      <t>본 계약서 문구 해석상의 의문이 있을 때에는 “갑”과 “을”의 합의에 따르되, 합의가 되지 않을
                              경우 “갑”이 정하는 바에 따른다.</t>
    </r>
    <phoneticPr fontId="7" type="noConversion"/>
  </si>
  <si>
    <t>내부참석자</t>
    <phoneticPr fontId="7" type="noConversion"/>
  </si>
  <si>
    <t>외부참석자
(외부기관)</t>
    <phoneticPr fontId="7" type="noConversion"/>
  </si>
  <si>
    <r>
      <t xml:space="preserve">* 구체적으로 기재(정부과제는 지원기관 관련 규정에 의거하여 외부기관 1명 이상 참여, </t>
    </r>
    <r>
      <rPr>
        <b/>
        <u/>
        <sz val="9"/>
        <rFont val="맑은 고딕"/>
        <family val="3"/>
        <charset val="129"/>
      </rPr>
      <t>외부인은 소속 및 직급 기재</t>
    </r>
    <r>
      <rPr>
        <sz val="9"/>
        <rFont val="맑은 고딕"/>
        <family val="3"/>
        <charset val="129"/>
      </rPr>
      <t>)</t>
    </r>
    <phoneticPr fontId="7" type="noConversion"/>
  </si>
  <si>
    <t>(인)</t>
    <phoneticPr fontId="102" type="noConversion"/>
  </si>
  <si>
    <t xml:space="preserve">연구책임자 : </t>
    <phoneticPr fontId="102" type="noConversion"/>
  </si>
  <si>
    <t>위와 같이 소명하오니 선처하여 주시기 바라며, 추후 문제 발생 시 해결을 위해 책임을 다하겠습니다.</t>
    <phoneticPr fontId="102" type="noConversion"/>
  </si>
  <si>
    <t>상세히 기재</t>
    <phoneticPr fontId="102" type="noConversion"/>
  </si>
  <si>
    <t>개인카드·개인거래·현금사용</t>
  </si>
  <si>
    <t>재료비 및 전산처리관리비</t>
  </si>
  <si>
    <t>&lt;목차&gt; 바로가기</t>
    <phoneticPr fontId="7" type="noConversion"/>
  </si>
  <si>
    <t>사유내용</t>
    <phoneticPr fontId="7" type="noConversion"/>
  </si>
  <si>
    <t>사용금액</t>
    <phoneticPr fontId="7" type="noConversion"/>
  </si>
  <si>
    <t>사용일자</t>
    <phoneticPr fontId="102" type="noConversion"/>
  </si>
  <si>
    <t>사용 내역</t>
    <phoneticPr fontId="7" type="noConversion"/>
  </si>
  <si>
    <t>사용비목</t>
    <phoneticPr fontId="7" type="noConversion"/>
  </si>
  <si>
    <t>연번</t>
    <phoneticPr fontId="102" type="noConversion"/>
  </si>
  <si>
    <t>□ 내        용 :</t>
    <phoneticPr fontId="102" type="noConversion"/>
  </si>
  <si>
    <t xml:space="preserve">    5. 연구책임자 :</t>
    <phoneticPr fontId="102" type="noConversion"/>
  </si>
  <si>
    <t xml:space="preserve">    4. 연 구 기 간 :</t>
    <phoneticPr fontId="102" type="noConversion"/>
  </si>
  <si>
    <t xml:space="preserve">    3. 연구과제명 :</t>
    <phoneticPr fontId="102" type="noConversion"/>
  </si>
  <si>
    <t xml:space="preserve">    2. 지 원 사 업 :</t>
    <phoneticPr fontId="102" type="noConversion"/>
  </si>
  <si>
    <t xml:space="preserve">    1. 지 원 기 관 :</t>
    <phoneticPr fontId="102" type="noConversion"/>
  </si>
  <si>
    <t>□ 과제 현황</t>
    <phoneticPr fontId="102" type="noConversion"/>
  </si>
  <si>
    <t>사      유      서</t>
    <phoneticPr fontId="7" type="noConversion"/>
  </si>
  <si>
    <t>외화송금 의뢰 내역</t>
    <phoneticPr fontId="7" type="noConversion"/>
  </si>
  <si>
    <t>세부비목</t>
    <phoneticPr fontId="7" type="noConversion"/>
  </si>
  <si>
    <t>내역(사유)</t>
    <phoneticPr fontId="7" type="noConversion"/>
  </si>
  <si>
    <t>송금액</t>
    <phoneticPr fontId="7" type="noConversion"/>
  </si>
  <si>
    <t>국가</t>
    <phoneticPr fontId="7" type="noConversion"/>
  </si>
  <si>
    <t>받는사람
(수취인)</t>
    <phoneticPr fontId="7" type="noConversion"/>
  </si>
  <si>
    <t>자문료</t>
    <phoneticPr fontId="7" type="noConversion"/>
  </si>
  <si>
    <t>자문료 및 항공료</t>
    <phoneticPr fontId="7" type="noConversion"/>
  </si>
  <si>
    <t>2020유로</t>
    <phoneticPr fontId="7" type="noConversion"/>
  </si>
  <si>
    <t>스위스</t>
    <phoneticPr fontId="7" type="noConversion"/>
  </si>
  <si>
    <t>abcdefg</t>
    <phoneticPr fontId="7" type="noConversion"/>
  </si>
  <si>
    <t>주민등록번호</t>
  </si>
  <si>
    <t>사업자번호</t>
  </si>
  <si>
    <t>119-82-03684</t>
    <phoneticPr fontId="102" type="noConversion"/>
  </si>
  <si>
    <t>※ 추가 첨부 서류 : 1) 외화송금신청서
                          2) 내역에 따른 증빙서류(invoice, 여권사본 등 관련 증빙 영수증)</t>
    <phoneticPr fontId="7" type="noConversion"/>
  </si>
  <si>
    <t>수취인 ID 또는 기타</t>
  </si>
  <si>
    <t>신고(수리)번호</t>
  </si>
  <si>
    <t>품목(H.S. Code)</t>
  </si>
  <si>
    <t>가격조건</t>
  </si>
  <si>
    <t>수입용도</t>
  </si>
  <si>
    <t>가</t>
  </si>
  <si>
    <t>캐나다</t>
  </si>
  <si>
    <t>※ 별첨 : 도서 앞 표지(한국연구재단 과제 미제출), 도서목록 표시된 영수증 각 1부.</t>
    <phoneticPr fontId="7" type="noConversion"/>
  </si>
  <si>
    <t>비치장소 기재할 성명 기재해주세요
↓</t>
    <phoneticPr fontId="7" type="noConversion"/>
  </si>
  <si>
    <t>* 기타소득자 해당(원소속에서 인건비를 지급 받고 있는 경우)</t>
    <phoneticPr fontId="7" type="noConversion"/>
  </si>
  <si>
    <t>* 미래창조과학부 &lt;이지바로&gt; 연동 과제의 경우 과학기술인번호 대신 연구자등록번호(KRI연구자등록번호)로 기재</t>
    <phoneticPr fontId="7" type="noConversion"/>
  </si>
  <si>
    <t>공동책임자 :</t>
    <phoneticPr fontId="7" type="noConversion"/>
  </si>
  <si>
    <t>공동책임자</t>
    <phoneticPr fontId="7" type="noConversion"/>
  </si>
  <si>
    <t>공동책임자</t>
    <phoneticPr fontId="7" type="noConversion"/>
  </si>
  <si>
    <t>서울대학교      관악캠퍼스</t>
  </si>
  <si>
    <r>
      <t xml:space="preserve">공동책임자 </t>
    </r>
    <r>
      <rPr>
        <b/>
        <sz val="12"/>
        <rFont val="맑은 고딕"/>
        <family val="3"/>
        <charset val="129"/>
      </rPr>
      <t>:</t>
    </r>
    <phoneticPr fontId="7" type="noConversion"/>
  </si>
  <si>
    <t>공동책임자   :</t>
    <phoneticPr fontId="7" type="noConversion"/>
  </si>
  <si>
    <t>공동책임자 :</t>
    <phoneticPr fontId="7" type="noConversion"/>
  </si>
  <si>
    <t>실비상한</t>
  </si>
  <si>
    <t>* 환율표 제출(현재고시율)
* 사전 청구일 경우 연구비 청구서, 여비신청서 제출일 환율(동일 날짜로 제출 요청)
* 사후 청구일 경우 출장 당일 환율 적용
* 출입국사실증명원 또는 출입국일 확인 가능한 여권사본</t>
    <phoneticPr fontId="7" type="noConversion"/>
  </si>
  <si>
    <t>KRI번호
(연구자등록번호)</t>
    <phoneticPr fontId="7" type="noConversion"/>
  </si>
  <si>
    <t>KRI번호</t>
    <phoneticPr fontId="7" type="noConversion"/>
  </si>
  <si>
    <t>성명</t>
    <phoneticPr fontId="7" type="noConversion"/>
  </si>
  <si>
    <t>소속</t>
    <phoneticPr fontId="7" type="noConversion"/>
  </si>
  <si>
    <t>학번</t>
    <phoneticPr fontId="7" type="noConversion"/>
  </si>
  <si>
    <t>생년월일</t>
    <phoneticPr fontId="7" type="noConversion"/>
  </si>
  <si>
    <t>과정</t>
    <phoneticPr fontId="7" type="noConversion"/>
  </si>
  <si>
    <t>학기</t>
    <phoneticPr fontId="7" type="noConversion"/>
  </si>
  <si>
    <t>원</t>
    <phoneticPr fontId="7" type="noConversion"/>
  </si>
  <si>
    <t>%</t>
    <phoneticPr fontId="7" type="noConversion"/>
  </si>
  <si>
    <t>담당업무</t>
    <phoneticPr fontId="7" type="noConversion"/>
  </si>
  <si>
    <t>주소</t>
    <phoneticPr fontId="7" type="noConversion"/>
  </si>
  <si>
    <t>서명</t>
    <phoneticPr fontId="7" type="noConversion"/>
  </si>
  <si>
    <t>학생인건비 지급의뢰서 및 연구참여확약서</t>
    <phoneticPr fontId="7" type="noConversion"/>
  </si>
  <si>
    <t>계정번호</t>
    <phoneticPr fontId="7" type="noConversion"/>
  </si>
  <si>
    <t>학     기</t>
    <phoneticPr fontId="7" type="noConversion"/>
  </si>
  <si>
    <t>□ 계정책임자 인적사항</t>
    <phoneticPr fontId="7" type="noConversion"/>
  </si>
  <si>
    <t>성명</t>
    <phoneticPr fontId="7" type="noConversion"/>
  </si>
  <si>
    <t>(서명 또는 인)</t>
    <phoneticPr fontId="7" type="noConversion"/>
  </si>
  <si>
    <t>□ 학생연구원 인적사항</t>
    <phoneticPr fontId="7" type="noConversion"/>
  </si>
  <si>
    <t>계좌번호
(은행 / 계좌번호)</t>
    <phoneticPr fontId="7" type="noConversion"/>
  </si>
  <si>
    <t>학기</t>
    <phoneticPr fontId="7" type="noConversion"/>
  </si>
  <si>
    <t>월 지급액 및 
참여율</t>
    <phoneticPr fontId="7" type="noConversion"/>
  </si>
  <si>
    <t>서울대학교 산학협력단장 귀하</t>
    <phoneticPr fontId="7" type="noConversion"/>
  </si>
  <si>
    <t>참   여   기   간</t>
    <phoneticPr fontId="7" type="noConversion"/>
  </si>
  <si>
    <t>주     소</t>
    <phoneticPr fontId="7" type="noConversion"/>
  </si>
  <si>
    <t>마</t>
    <phoneticPr fontId="7" type="noConversion"/>
  </si>
  <si>
    <t>바</t>
    <phoneticPr fontId="7" type="noConversion"/>
  </si>
  <si>
    <t>사</t>
    <phoneticPr fontId="7" type="noConversion"/>
  </si>
  <si>
    <t>아</t>
    <phoneticPr fontId="7" type="noConversion"/>
  </si>
  <si>
    <t>자</t>
    <phoneticPr fontId="7" type="noConversion"/>
  </si>
  <si>
    <t>차</t>
    <phoneticPr fontId="7" type="noConversion"/>
  </si>
  <si>
    <t>카</t>
    <phoneticPr fontId="7" type="noConversion"/>
  </si>
  <si>
    <t>타</t>
    <phoneticPr fontId="7" type="noConversion"/>
  </si>
  <si>
    <t>파</t>
    <phoneticPr fontId="7" type="noConversion"/>
  </si>
  <si>
    <t>하</t>
    <phoneticPr fontId="7" type="noConversion"/>
  </si>
  <si>
    <t>학생인건비 지급의뢰서 및 연구참여 확약서</t>
    <phoneticPr fontId="7" type="noConversion"/>
  </si>
  <si>
    <t>주민등록번호</t>
    <phoneticPr fontId="7" type="noConversion"/>
  </si>
  <si>
    <t>수의계약 사유서</t>
    <phoneticPr fontId="7" type="noConversion"/>
  </si>
  <si>
    <t>연구과제명</t>
    <phoneticPr fontId="7" type="noConversion"/>
  </si>
  <si>
    <t>&lt;별지2호&gt;
&lt;서울대학교 산학협력단&gt;</t>
    <phoneticPr fontId="7" type="noConversion"/>
  </si>
  <si>
    <t>수           의           계           약           내           용</t>
    <phoneticPr fontId="7" type="noConversion"/>
  </si>
  <si>
    <t>모델 및 규격</t>
    <phoneticPr fontId="7" type="noConversion"/>
  </si>
  <si>
    <t>업체연락처</t>
    <phoneticPr fontId="7" type="noConversion"/>
  </si>
  <si>
    <t>1. 사유</t>
    <phoneticPr fontId="7" type="noConversion"/>
  </si>
  <si>
    <t>2. 관련 법규</t>
    <phoneticPr fontId="7" type="noConversion"/>
  </si>
  <si>
    <t>수의계약사유서</t>
    <phoneticPr fontId="7" type="noConversion"/>
  </si>
  <si>
    <t xml:space="preserve">■ 작성자 성명 : </t>
    <phoneticPr fontId="7" type="noConversion"/>
  </si>
  <si>
    <t>(T.                  )</t>
    <phoneticPr fontId="7" type="noConversion"/>
  </si>
  <si>
    <t>박사수료</t>
    <phoneticPr fontId="7" type="noConversion"/>
  </si>
  <si>
    <t>3. 기 보유장비 현황</t>
    <phoneticPr fontId="7" type="noConversion"/>
  </si>
  <si>
    <t>장비명</t>
    <phoneticPr fontId="7" type="noConversion"/>
  </si>
  <si>
    <t>구입연도</t>
    <phoneticPr fontId="7" type="noConversion"/>
  </si>
  <si>
    <t>보유대수</t>
    <phoneticPr fontId="7" type="noConversion"/>
  </si>
  <si>
    <t>자산번호</t>
    <phoneticPr fontId="7" type="noConversion"/>
  </si>
  <si>
    <t>위와 같이 수의계약을 요청하오니 처리하여 주시기 바랍니다.</t>
    <phoneticPr fontId="7" type="noConversion"/>
  </si>
  <si>
    <t>년      월     일</t>
    <phoneticPr fontId="7" type="noConversion"/>
  </si>
  <si>
    <t xml:space="preserve">연구책임자 : </t>
    <phoneticPr fontId="7" type="noConversion"/>
  </si>
  <si>
    <t>(인)</t>
    <phoneticPr fontId="7" type="noConversion"/>
  </si>
  <si>
    <t>※ 면담자, 수집자료, 출장결과 획득한 정보 등 자세하게 기록할 것</t>
    <phoneticPr fontId="7" type="noConversion"/>
  </si>
  <si>
    <t>연구기간 변경</t>
  </si>
  <si>
    <t>연구보조원</t>
    <phoneticPr fontId="7" type="noConversion"/>
  </si>
  <si>
    <t>가</t>
    <phoneticPr fontId="7" type="noConversion"/>
  </si>
  <si>
    <t>나</t>
    <phoneticPr fontId="7" type="noConversion"/>
  </si>
  <si>
    <t>다</t>
    <phoneticPr fontId="7" type="noConversion"/>
  </si>
  <si>
    <t>라</t>
    <phoneticPr fontId="7" type="noConversion"/>
  </si>
  <si>
    <t>교수</t>
    <phoneticPr fontId="7" type="noConversion"/>
  </si>
  <si>
    <t>부교수</t>
    <phoneticPr fontId="7" type="noConversion"/>
  </si>
  <si>
    <t>조교수</t>
    <phoneticPr fontId="7" type="noConversion"/>
  </si>
  <si>
    <t>책임급</t>
    <phoneticPr fontId="7" type="noConversion"/>
  </si>
  <si>
    <t>선임급</t>
    <phoneticPr fontId="7" type="noConversion"/>
  </si>
  <si>
    <t>원급</t>
    <phoneticPr fontId="7" type="noConversion"/>
  </si>
  <si>
    <t>연구보조원</t>
    <phoneticPr fontId="7" type="noConversion"/>
  </si>
  <si>
    <t>직급</t>
    <phoneticPr fontId="7" type="noConversion"/>
  </si>
  <si>
    <t>월 기준액</t>
    <phoneticPr fontId="7" type="noConversion"/>
  </si>
  <si>
    <t>동등경력 인정사항</t>
    <phoneticPr fontId="7" type="noConversion"/>
  </si>
  <si>
    <t>◦ 책임연구원
◦ 학사학휘 취득 후 해당 분야의 교육 또는 연구경력이 9년 이상인 자</t>
    <phoneticPr fontId="7" type="noConversion"/>
  </si>
  <si>
    <t>◦ 선임연구원
◦ 학사학위 취득 후 해당 분야의 교육 또는 연구경력이 4년 이상인 자</t>
    <phoneticPr fontId="7" type="noConversion"/>
  </si>
  <si>
    <t>◦ 연수연구원
◦ 학사학위 취득 후 해당 분야의 교육 또는 연구 경력이 2년 이상인 자</t>
    <phoneticPr fontId="7" type="noConversion"/>
  </si>
  <si>
    <t>◦ 상기 직급에 해당하지 않고 연구보조를 수행하는 사람</t>
    <phoneticPr fontId="7" type="noConversion"/>
  </si>
  <si>
    <t>&lt;별표 1&gt; 인건비 계상기준 및 직급구분 표</t>
    <phoneticPr fontId="7" type="noConversion"/>
  </si>
  <si>
    <t>&lt;별표 2&gt; 학생인건비 계상기준</t>
    <phoneticPr fontId="7" type="noConversion"/>
  </si>
  <si>
    <t>직급</t>
    <phoneticPr fontId="7" type="noConversion"/>
  </si>
  <si>
    <t>박사과정</t>
    <phoneticPr fontId="7" type="noConversion"/>
  </si>
  <si>
    <t>석사과정</t>
    <phoneticPr fontId="7" type="noConversion"/>
  </si>
  <si>
    <t>학사과정</t>
    <phoneticPr fontId="7" type="noConversion"/>
  </si>
  <si>
    <t>❏ 인건비 계상 기준</t>
  </si>
  <si>
    <r>
      <t xml:space="preserve">※ 상기기준액은 </t>
    </r>
    <r>
      <rPr>
        <b/>
        <u/>
        <sz val="9"/>
        <rFont val="맑은 고딕"/>
        <family val="3"/>
        <charset val="129"/>
      </rPr>
      <t>4대 보험 기관부담금 및 퇴직급여 충당금을 제외한 금액</t>
    </r>
    <r>
      <rPr>
        <sz val="9"/>
        <rFont val="맑은 고딕"/>
        <family val="3"/>
        <charset val="129"/>
      </rPr>
      <t xml:space="preserve">임
※ </t>
    </r>
    <r>
      <rPr>
        <b/>
        <u/>
        <sz val="9"/>
        <rFont val="맑은 고딕"/>
        <family val="3"/>
        <charset val="129"/>
      </rPr>
      <t>근로소득자는 기준액에 4대 보험 기관부담금 및 퇴직급여 충당금을 포함하여 계상하고 그 금액에 참여율을 적용하여 지급</t>
    </r>
    <r>
      <rPr>
        <sz val="9"/>
        <rFont val="맑은 고딕"/>
        <family val="3"/>
        <charset val="129"/>
      </rPr>
      <t xml:space="preserve">
※ 비전임 교원의 </t>
    </r>
    <r>
      <rPr>
        <b/>
        <u/>
        <sz val="9"/>
        <rFont val="맑은 고딕"/>
        <family val="3"/>
        <charset val="129"/>
      </rPr>
      <t>월 기준액</t>
    </r>
    <r>
      <rPr>
        <sz val="9"/>
        <rFont val="맑은 고딕"/>
        <family val="3"/>
        <charset val="129"/>
      </rPr>
      <t xml:space="preserve">은 발령 시 직급(교수, 부교수, 조교수)에 따라 적용할 수 있으며, 별도의 직급 구분이 없는 
    </t>
    </r>
    <r>
      <rPr>
        <b/>
        <u/>
        <sz val="9"/>
        <rFont val="맑은 고딕"/>
        <family val="3"/>
        <charset val="129"/>
      </rPr>
      <t>강사는 “조교수”로, 산학협력중점교원은 “교수”로 적용할 수 있음</t>
    </r>
    <r>
      <rPr>
        <sz val="9"/>
        <rFont val="맑은 고딕"/>
        <family val="3"/>
        <charset val="129"/>
      </rPr>
      <t xml:space="preserve">
※ </t>
    </r>
    <r>
      <rPr>
        <b/>
        <sz val="9"/>
        <rFont val="맑은 고딕"/>
        <family val="3"/>
        <charset val="129"/>
      </rPr>
      <t>위 요건에 해당되지 않더라도 기타 동등이상의 경력 소유자는 해당 직위에 따라 연구수행에 참여할 수 있음</t>
    </r>
    <phoneticPr fontId="7" type="noConversion"/>
  </si>
  <si>
    <r>
      <t xml:space="preserve">※「학생인건비 통합관리 지침(과학기술정보통신부 고시)」에 따라 박사후연구원(연수연구원)의 인건비는 근로계약체결 후 
</t>
    </r>
    <r>
      <rPr>
        <b/>
        <sz val="9"/>
        <color rgb="FF000000"/>
        <rFont val="맑은 고딕"/>
        <family val="3"/>
        <charset val="129"/>
        <scheme val="minor"/>
      </rPr>
      <t xml:space="preserve">   </t>
    </r>
    <r>
      <rPr>
        <b/>
        <u/>
        <sz val="9"/>
        <color rgb="FF000000"/>
        <rFont val="맑은 고딕"/>
        <family val="3"/>
        <charset val="129"/>
        <scheme val="minor"/>
      </rPr>
      <t>2020.12.31.까지 학생인건비로 계상 및 지급 가능함</t>
    </r>
    <phoneticPr fontId="7" type="noConversion"/>
  </si>
  <si>
    <t>KRI 번호</t>
    <phoneticPr fontId="7" type="noConversion"/>
  </si>
  <si>
    <t>E-mail</t>
    <phoneticPr fontId="7" type="noConversion"/>
  </si>
  <si>
    <t>※ 담당업무는 하단에 해당되는 업무의 번호 입력 (중복입력 가능)</t>
    <phoneticPr fontId="7" type="noConversion"/>
  </si>
  <si>
    <t>① 실험진행      ② 자료수집     ③ 자료분석     ④ 연구보조     ⑤ 보고서 작성     ⑥ 사후분석     ⑦ 기타 (                                                                   )</t>
    <phoneticPr fontId="7" type="noConversion"/>
  </si>
  <si>
    <t>※ 유의사항</t>
    <phoneticPr fontId="7" type="noConversion"/>
  </si>
  <si>
    <t xml:space="preserve">  ① [연구원 정보]시트에 학생인건비로 인건비를 지급받는 연구원 정보 입력
        → [학생인건비 지급의뢰서 및 연구참여확약서] 상 연구원 성명 입력 시 연구원 인적사항 관련 정보 자동 입력
   ② 작성자 : 해당 연구실 학생인건비 지출 담당자 또는 학생인건비 지급의뢰서 및 연구참여확약서를 실제로 작성한 자
   ③ 학기 : 1학기 (3월 ~ 8월) / 2학기 (9월 ~ 익년 2월) → 학생연구원 인적사항 성명 입력 시 학기 자동 입력
   ④ 계정번호 : 빈란으로 제출 (학생인건비 지출 담당자 별도 수기 입력)
   ⑤ 계정책임자 인적사항 : 모두 입력 (계정 책임자 도장 날인 필수)
   ⑥ 학생연구원 인적사항 : 파란부분만 입력 (성명, 참여기간, 지급액, 담당업무), 연구원 서명 필수
      · 성명 : 성명 입력시 인적사항 모두 입력
      · 참여기간 : 해당 참여기간 입력 
      · 지급액 : 월 지급될 급여 입력 (근로소득자의 경우 기관부담 및 퇴직적립금 제외 한 금액 입력 → 근로소득계산표 별도제출)
      · 담당업무 : 해당 업무 선택하여 번호 입력</t>
    <phoneticPr fontId="7" type="noConversion"/>
  </si>
  <si>
    <t>※ 작성요령</t>
    <phoneticPr fontId="7" type="noConversion"/>
  </si>
  <si>
    <r>
      <t xml:space="preserve">▸ </t>
    </r>
    <r>
      <rPr>
        <b/>
        <sz val="10"/>
        <rFont val="맑은 고딕"/>
        <family val="3"/>
        <charset val="129"/>
      </rPr>
      <t>참여기간은 학기 단위(1학기는 3월~8월, 2학기는 9월~익년 2월)로 작성하는 것을 원칙</t>
    </r>
    <r>
      <rPr>
        <sz val="10"/>
        <rFont val="맑은 고딕"/>
        <family val="3"/>
        <charset val="129"/>
      </rPr>
      <t xml:space="preserve">으로 함
   다만, 신규 연구개발과제 협약 및 학생연구원 학적 변동, 과제 중도해지 등 불가피한 경우에는 변경할 수 있음
   월지급액이 변경될 경우에는 </t>
    </r>
    <r>
      <rPr>
        <b/>
        <sz val="10"/>
        <rFont val="맑은 고딕"/>
        <family val="3"/>
        <charset val="129"/>
      </rPr>
      <t>‘변경 월~8월’ 또는 ‘변경 월~익년 2월’</t>
    </r>
    <r>
      <rPr>
        <sz val="10"/>
        <rFont val="맑은 고딕"/>
        <family val="3"/>
        <charset val="129"/>
      </rPr>
      <t xml:space="preserve">로 작성하여 재 제출함
▸ </t>
    </r>
    <r>
      <rPr>
        <b/>
        <sz val="10"/>
        <rFont val="맑은 고딕"/>
        <family val="3"/>
        <charset val="129"/>
      </rPr>
      <t>석박사통합과정의 경우 학기별 인정 과정으로 작성</t>
    </r>
    <r>
      <rPr>
        <sz val="10"/>
        <rFont val="맑은 고딕"/>
        <family val="3"/>
        <charset val="129"/>
      </rPr>
      <t xml:space="preserve">함
▸ </t>
    </r>
    <r>
      <rPr>
        <b/>
        <sz val="10"/>
        <rFont val="맑은 고딕"/>
        <family val="3"/>
        <charset val="129"/>
      </rPr>
      <t>월 참여율</t>
    </r>
    <r>
      <rPr>
        <sz val="10"/>
        <rFont val="맑은 고딕"/>
        <family val="3"/>
        <charset val="129"/>
      </rPr>
      <t xml:space="preserve">은 </t>
    </r>
    <r>
      <rPr>
        <b/>
        <sz val="10"/>
        <rFont val="맑은 고딕"/>
        <family val="3"/>
        <charset val="129"/>
      </rPr>
      <t>과정별 월 지급 기준 단가 대비 학생인건비 지급액으로 작성</t>
    </r>
    <r>
      <rPr>
        <sz val="10"/>
        <rFont val="맑은 고딕"/>
        <family val="3"/>
        <charset val="129"/>
      </rPr>
      <t xml:space="preserve">함
▸ </t>
    </r>
    <r>
      <rPr>
        <b/>
        <sz val="10"/>
        <rFont val="맑은 고딕"/>
        <family val="3"/>
        <charset val="129"/>
      </rPr>
      <t>연구생등록자는 과정은 박사수료 또는 석사수료 중 선택</t>
    </r>
    <phoneticPr fontId="7" type="noConversion"/>
  </si>
  <si>
    <t xml:space="preserve">   ※ 참여중단, 종료 시 중단, 종료일까지 참여한 업무 일(월 등)수에 대해 일할(월할 등) 계산하여 지급함
   ※ 지급일 : 매월 25일(25일이 휴일일 경우 전일 지급)
   ※ 지급방법 : 학생연구원 명의 예금통장에 입금</t>
    <phoneticPr fontId="102" type="noConversion"/>
  </si>
  <si>
    <t>연락처</t>
    <phoneticPr fontId="7" type="noConversion"/>
  </si>
  <si>
    <t>(E-mail)</t>
    <phoneticPr fontId="7" type="noConversion"/>
  </si>
  <si>
    <t>(휴대폰)</t>
    <phoneticPr fontId="7" type="noConversion"/>
  </si>
  <si>
    <t>담당기관</t>
    <phoneticPr fontId="7" type="noConversion"/>
  </si>
  <si>
    <t>직급</t>
    <phoneticPr fontId="7" type="noConversion"/>
  </si>
  <si>
    <t>소속 (학과명)</t>
    <phoneticPr fontId="7" type="noConversion"/>
  </si>
  <si>
    <t>□ 기타 확약사항</t>
    <phoneticPr fontId="7" type="noConversion"/>
  </si>
  <si>
    <t>가. 학생연구원은 연구 수행에 필요한 담당업무를 성실히 수행 한다.
나. 계정책임자는 학생연구원의 정당한 학업활동 및 연구활동, 충분한 휴식 등을 보장하기 위해 노력하고, 학생연구원 제도를 공정하고 투명하게 운영한다.
다. 계정책임자는 학생연구원에게 연구 내용과 무관한 업무를 지시하거나 연구참여확약서에 명시되지 않은 활동이나 사적 업무에 동원하지 않는다.
라. 계정책임자는 통합관리지정기관의 장과 협의하여 학생연구원의 재해 예방을 위해 안전·보건교육을 실시하고, 상해·사망에 대비하여 보험가입 등 안전·보건에 
    필요한 조치를 취한다.
마. 계정책임자는 인권, 양성평등, 윤리 등에 관한 교육을 이수하고 학생연구원에게 폭언·폭행·성추행 및 성희롱 등을 포함한 제반 권리를 침해 하지 않는다.
바. 계정책임자는 학생연구원에게 지급된 학생인건비를 어떠한 이유에서든지 회수하여 공동으로 관리 또는 사용(학생인건비유용)하지 않는다.
사. 학생연구원은 계정책임자가 연구참여확약서 조건을 위반하였을 경우 연구기관에 시정을 요구 할 수 있다.
아. 학생연구원은 동 연구참여확약서에 따라 지급 받는 인건비 이외에 타 소득이 발생한 경우 계정책임자 및 소속된 연구기관에 반드시 통보하여야 한다.
자. 계정책임자는 학생연구원이 질병·실종·형사소추 등으로 업무 수행이 불가능하거나 업무 능력 미달 또는 업무를 성실히 수행하지 아니할 경우 연구참여확약을 
    취소할 수 있다.</t>
    <phoneticPr fontId="102" type="noConversion"/>
  </si>
  <si>
    <t xml:space="preserve"> 위와 같이 학생연구원 운영에 필요한 사항을 정하고 이를 신의와 성실로 준수하기 위해 동 연구참여확약서를 체결합니다.</t>
    <phoneticPr fontId="102" type="noConversion"/>
  </si>
  <si>
    <t>※ 회의수당은 3시간을 초과할 경우 30만원까지 지급가능</t>
  </si>
  <si>
    <r>
      <t>※ 외부소속(기업 및 정부출연기관 등)인 자의 경우</t>
    </r>
    <r>
      <rPr>
        <b/>
        <sz val="10"/>
        <color rgb="FF000000"/>
        <rFont val="맑은 고딕"/>
        <family val="3"/>
        <charset val="129"/>
      </rPr>
      <t xml:space="preserve"> </t>
    </r>
    <r>
      <rPr>
        <sz val="10"/>
        <rFont val="맑은 고딕"/>
        <family val="3"/>
        <charset val="129"/>
      </rPr>
      <t>직위 및 업무 중요도를 고려하여 적용</t>
    </r>
  </si>
  <si>
    <t>※ 「부정청탁 및 금품 등 수수의 금지에 관한 법률」 제2조 제2호 가목 및 나목에 해당하는 공무원, 공직유관단체 및 기관의 장과 그 임직원 등에 대한 강사료는 동 법률 및 그 시행령을 따름</t>
  </si>
  <si>
    <t>50,000 이하</t>
    <phoneticPr fontId="7" type="noConversion"/>
  </si>
  <si>
    <t>85,000 이하</t>
    <phoneticPr fontId="7" type="noConversion"/>
  </si>
  <si>
    <t>국가연구개발사업에서 지급하는 연구수당 개인별 지급액은 해당과제 연구수당 지급액의 70%를 초과하여 지급할 수 없다.</t>
    <phoneticPr fontId="7" type="noConversion"/>
  </si>
  <si>
    <t>산학협력단장은 연구수당 지급 시 소득세 공제 후 수령자 개인명의 통장으로 계좌 이체하고, 공제한 소득세는 익월 10일까지 관할세무서와 구청에 신고한다.</t>
    <phoneticPr fontId="7" type="noConversion"/>
  </si>
  <si>
    <t>연구수당 지급청구 및 기여도평가서</t>
    <phoneticPr fontId="7" type="noConversion"/>
  </si>
  <si>
    <t>3. 부당집행 기준</t>
    <phoneticPr fontId="7" type="noConversion"/>
  </si>
  <si>
    <t>① 연구개발계획서 상의 금액을 초과하여 사용한 금액(인건비를 연구개발계획서 상의 금액보다 증액한 경우에도 연구수당을 연구계획서 상의 금액보다 증액할 수 없음) 
② 기여도 평가 등 합리적인 기준 없이 지급한 금액 
③ 소관 중앙행정기관의 장이 정하는 개인별 최대 지급률에 해당하는 금액을 초과하여 지급한 금액 
④ 인건비를 연구개발계획서 상의 금액보다 감액한 경우 실집행 인건비의 20퍼센트를 초과하여 지급한 금액 
⑤ 연구수당 집행비율이 직접비 집행비율을 20퍼센트 이상 초과한 경우 다음 계산식에 따라 계산한 금액
     [ 연구수당 지급액×(연구수당 집행비율 –직접비 집행비율*- 20/100 )] 
    * 통합 EZbaro 적용사업: 전년도 이월금 중 직접비 사용금액 및 해당연도 협약금액 중 직접비 사용금액을 해당연도 협약금액 중 직접비 총액으로
      나눈 값의 비율</t>
    <phoneticPr fontId="7" type="noConversion"/>
  </si>
  <si>
    <r>
      <t>외화송금신청서 (APPLICATION FOR REMITTANCE)</t>
    </r>
    <r>
      <rPr>
        <sz val="22"/>
        <color rgb="FF000000"/>
        <rFont val="맑은 고딕"/>
        <family val="3"/>
        <charset val="129"/>
        <scheme val="minor"/>
      </rPr>
      <t xml:space="preserve"> </t>
    </r>
  </si>
  <si>
    <t>실명확인</t>
  </si>
  <si>
    <t>팀 원</t>
  </si>
  <si>
    <t>팀 장</t>
  </si>
  <si>
    <t>영업점장</t>
  </si>
  <si>
    <t xml:space="preserve">  </t>
  </si>
  <si>
    <r>
      <t>농협은행 주식회사</t>
    </r>
    <r>
      <rPr>
        <b/>
        <sz val="10"/>
        <color rgb="FF000000"/>
        <rFont val="맑은 고딕"/>
        <family val="3"/>
        <charset val="129"/>
        <scheme val="minor"/>
      </rPr>
      <t xml:space="preserve"> 앞</t>
    </r>
  </si>
  <si>
    <t>보내시는 분 (Applicant)</t>
  </si>
  <si>
    <r>
      <t xml:space="preserve">성명(업체명) </t>
    </r>
    <r>
      <rPr>
        <sz val="8"/>
        <color rgb="FF000000"/>
        <rFont val="맑은 고딕"/>
        <family val="3"/>
        <charset val="129"/>
        <scheme val="minor"/>
      </rPr>
      <t>(name)</t>
    </r>
  </si>
  <si>
    <r>
      <t>한글</t>
    </r>
    <r>
      <rPr>
        <sz val="8"/>
        <color rgb="FF000000"/>
        <rFont val="맑은 고딕"/>
        <family val="3"/>
        <charset val="129"/>
        <scheme val="minor"/>
      </rPr>
      <t>(Korean)</t>
    </r>
  </si>
  <si>
    <t>서울대학교산학협력단</t>
    <phoneticPr fontId="102" type="noConversion"/>
  </si>
  <si>
    <r>
      <t>영문</t>
    </r>
    <r>
      <rPr>
        <sz val="8"/>
        <color rgb="FF000000"/>
        <rFont val="맑은 고딕"/>
        <family val="3"/>
        <charset val="129"/>
        <scheme val="minor"/>
      </rPr>
      <t>(English)</t>
    </r>
  </si>
  <si>
    <t xml:space="preserve">SNU R&amp;DB FOUNDATION  </t>
    <phoneticPr fontId="102" type="noConversion"/>
  </si>
  <si>
    <r>
      <t xml:space="preserve">실명번호 </t>
    </r>
    <r>
      <rPr>
        <sz val="8"/>
        <color rgb="FF000000"/>
        <rFont val="맑은 고딕"/>
        <family val="3"/>
        <charset val="129"/>
        <scheme val="minor"/>
      </rPr>
      <t>(ID No.)</t>
    </r>
  </si>
  <si>
    <t>-</t>
  </si>
  <si>
    <t>여권번호</t>
  </si>
  <si>
    <t>해외동포, 외국인은 여권번호를 기재해주세요</t>
    <phoneticPr fontId="102" type="noConversion"/>
  </si>
  <si>
    <t>(Passport No.)</t>
  </si>
  <si>
    <r>
      <t xml:space="preserve">주소 </t>
    </r>
    <r>
      <rPr>
        <sz val="8"/>
        <color rgb="FF000000"/>
        <rFont val="맑은 고딕"/>
        <family val="3"/>
        <charset val="129"/>
        <scheme val="minor"/>
      </rPr>
      <t>(Address)</t>
    </r>
  </si>
  <si>
    <t xml:space="preserve">                                                                                       TEL No.</t>
    <phoneticPr fontId="102" type="noConversion"/>
  </si>
  <si>
    <t>신청 내용</t>
  </si>
  <si>
    <r>
      <t xml:space="preserve">송금방법 </t>
    </r>
    <r>
      <rPr>
        <sz val="7.5"/>
        <color rgb="FF000000"/>
        <rFont val="맑은 고딕"/>
        <family val="3"/>
        <charset val="129"/>
        <scheme val="minor"/>
      </rPr>
      <t>(Remittance Type)</t>
    </r>
  </si>
  <si>
    <r>
      <t xml:space="preserve">해외송금     </t>
    </r>
    <r>
      <rPr>
        <sz val="8"/>
        <color rgb="FF000000"/>
        <rFont val="맑은 고딕"/>
        <family val="3"/>
        <charset val="129"/>
        <scheme val="minor"/>
      </rPr>
      <t xml:space="preserve">전신송금(T/T)      송금수표(D/D)        기타(                    )             </t>
    </r>
    <phoneticPr fontId="102" type="noConversion"/>
  </si>
  <si>
    <t>국내송금      실시간송금      KEB송금</t>
    <phoneticPr fontId="102" type="noConversion"/>
  </si>
  <si>
    <r>
      <t xml:space="preserve">송금액 </t>
    </r>
    <r>
      <rPr>
        <sz val="8"/>
        <color rgb="FF000000"/>
        <rFont val="맑은 고딕"/>
        <family val="3"/>
        <charset val="129"/>
        <scheme val="minor"/>
      </rPr>
      <t>(Amount)</t>
    </r>
  </si>
  <si>
    <t>통화 (Currency)                               금액 (Amount)                                            ( □ 현지통화 :                 )</t>
    <phoneticPr fontId="102" type="noConversion"/>
  </si>
  <si>
    <r>
      <t xml:space="preserve">지급사유 </t>
    </r>
    <r>
      <rPr>
        <sz val="7.5"/>
        <color rgb="FF000000"/>
        <rFont val="맑은 고딕"/>
        <family val="3"/>
        <charset val="129"/>
        <scheme val="minor"/>
      </rPr>
      <t>(Reason for Payment)</t>
    </r>
  </si>
  <si>
    <r>
      <t>중계은행수수료 부담</t>
    </r>
    <r>
      <rPr>
        <sz val="7"/>
        <color rgb="FF000000"/>
        <rFont val="맑은 고딕"/>
        <family val="3"/>
        <charset val="129"/>
        <scheme val="minor"/>
      </rPr>
      <t>(Charges)</t>
    </r>
  </si>
  <si>
    <r>
      <t xml:space="preserve">     수취인</t>
    </r>
    <r>
      <rPr>
        <sz val="7"/>
        <color rgb="FF000000"/>
        <rFont val="맑은 고딕"/>
        <family val="3"/>
        <charset val="129"/>
        <scheme val="minor"/>
      </rPr>
      <t xml:space="preserve">(Beneficiary)     </t>
    </r>
    <r>
      <rPr>
        <sz val="8"/>
        <color rgb="FF000000"/>
        <rFont val="맑은 고딕"/>
        <family val="3"/>
        <charset val="129"/>
        <scheme val="minor"/>
      </rPr>
      <t xml:space="preserve"> 신청인</t>
    </r>
    <r>
      <rPr>
        <sz val="7"/>
        <color rgb="FF000000"/>
        <rFont val="맑은 고딕"/>
        <family val="3"/>
        <charset val="129"/>
        <scheme val="minor"/>
      </rPr>
      <t>(Applicant)</t>
    </r>
    <r>
      <rPr>
        <sz val="8"/>
        <color rgb="FF000000"/>
        <rFont val="맑은 고딕"/>
        <family val="3"/>
        <charset val="129"/>
        <scheme val="minor"/>
      </rPr>
      <t xml:space="preserve"> </t>
    </r>
    <phoneticPr fontId="102" type="noConversion"/>
  </si>
  <si>
    <t>받으시는 분 (Beneficiary)</t>
    <phoneticPr fontId="102" type="noConversion"/>
  </si>
  <si>
    <t>성명(업체명) (name)</t>
  </si>
  <si>
    <r>
      <t>수취국가</t>
    </r>
    <r>
      <rPr>
        <sz val="7.5"/>
        <color rgb="FF000000"/>
        <rFont val="맑은 고딕"/>
        <family val="3"/>
        <charset val="129"/>
        <scheme val="minor"/>
      </rPr>
      <t xml:space="preserve"> (Country)</t>
    </r>
  </si>
  <si>
    <r>
      <t xml:space="preserve">연락처 </t>
    </r>
    <r>
      <rPr>
        <sz val="8"/>
        <color rgb="FF000000"/>
        <rFont val="맑은 고딕"/>
        <family val="3"/>
        <charset val="129"/>
        <scheme val="minor"/>
      </rPr>
      <t>(Contact info)</t>
    </r>
  </si>
  <si>
    <t xml:space="preserve">TEL No. :                                                                    E-mail : </t>
    <phoneticPr fontId="102" type="noConversion"/>
  </si>
  <si>
    <t>수취은행 정보</t>
  </si>
  <si>
    <r>
      <t xml:space="preserve">은행명 </t>
    </r>
    <r>
      <rPr>
        <sz val="8"/>
        <color rgb="FF000000"/>
        <rFont val="맑은 고딕"/>
        <family val="3"/>
        <charset val="129"/>
        <scheme val="minor"/>
      </rPr>
      <t>(Bank Name)</t>
    </r>
  </si>
  <si>
    <t>(Beneficiary's Bank)</t>
  </si>
  <si>
    <t>지점명 및 주소</t>
  </si>
  <si>
    <t>(Branch name, Address)</t>
  </si>
  <si>
    <t>SWIFT BIC</t>
    <phoneticPr fontId="102" type="noConversion"/>
  </si>
  <si>
    <t xml:space="preserve">ABA NO. </t>
  </si>
  <si>
    <t>Sort Code 등</t>
  </si>
  <si>
    <r>
      <t>계좌번호</t>
    </r>
    <r>
      <rPr>
        <sz val="8"/>
        <color rgb="FF000000"/>
        <rFont val="맑은 고딕"/>
        <family val="3"/>
        <charset val="129"/>
        <scheme val="minor"/>
      </rPr>
      <t xml:space="preserve"> (A/C No.)</t>
    </r>
  </si>
  <si>
    <r>
      <t xml:space="preserve">기타사항 </t>
    </r>
    <r>
      <rPr>
        <b/>
        <sz val="9"/>
        <color rgb="FF000000"/>
        <rFont val="맑은 고딕"/>
        <family val="3"/>
        <charset val="129"/>
        <scheme val="minor"/>
      </rPr>
      <t>(필요시에만 기재)</t>
    </r>
  </si>
  <si>
    <r>
      <t xml:space="preserve">중계은행 </t>
    </r>
    <r>
      <rPr>
        <sz val="7"/>
        <color rgb="FF000000"/>
        <rFont val="맑은 고딕"/>
        <family val="3"/>
        <charset val="129"/>
        <scheme val="minor"/>
      </rPr>
      <t>(Intermediary Bank)</t>
    </r>
  </si>
  <si>
    <t xml:space="preserve">  </t>
    <phoneticPr fontId="102" type="noConversion"/>
  </si>
  <si>
    <t>거래외국환은행 지정항목</t>
  </si>
  <si>
    <t xml:space="preserve">      01(거주자 지급증빙 미제출)       02(해외유학생(체재자) 경비)       08(외국인 급여 등) </t>
    <phoneticPr fontId="102" type="noConversion"/>
  </si>
  <si>
    <t xml:space="preserve">      63(재외동포 국내재산반출)        75(해외이주비)        기타 지정항목(                        )</t>
    <phoneticPr fontId="102" type="noConversion"/>
  </si>
  <si>
    <t>신고금액</t>
  </si>
  <si>
    <t>신고일자</t>
  </si>
  <si>
    <t>수입대금 송금 시 기재</t>
  </si>
  <si>
    <t>수입신고번호</t>
  </si>
  <si>
    <t>E-mail 서비스</t>
  </si>
  <si>
    <r>
      <t xml:space="preserve">☑ </t>
    </r>
    <r>
      <rPr>
        <sz val="7.5"/>
        <color rgb="FF000000"/>
        <rFont val="맑은 고딕"/>
        <family val="3"/>
        <charset val="129"/>
        <scheme val="minor"/>
      </rPr>
      <t>받으시는 분의 E-mail 기재 시 제공되며, 농협은행은 이 서비스로 제공된 내용의 보안, 전송, 누설 등에 대한 책임을 지지 않습니다.</t>
    </r>
  </si>
  <si>
    <t>☑ 본인은 귀행 영업점에 비치된 외환거래 기본약관을 열람하고 그 내용에 따를 것을 확약하며 위와 같이 지급 신청합니다.</t>
    <phoneticPr fontId="102" type="noConversion"/>
  </si>
  <si>
    <t>☑ 당해 송금과 관련하여 해외은행 앞으로 위에 기재하신 정보가 제공됨에 동의합니다.</t>
  </si>
  <si>
    <t>□ 본 거래는 글로벌 경제제재(OFAC 등) 대상자/국가와 관련이 없으며, 경제제재 대상자/국가와 직·간접적으로 관련된 경우</t>
  </si>
  <si>
    <t>자금동결, 송금지연 및 반환될 수 있음을 확인합니다.</t>
  </si>
  <si>
    <t>□ 본인은 귀행을 거래외국환은행으로 지정(변경)하고자 합니다.</t>
  </si>
  <si>
    <t>신청인(Applicant) :                                             (인 또는 서명)</t>
    <phoneticPr fontId="102" type="noConversion"/>
  </si>
  <si>
    <r>
      <t xml:space="preserve">위 사실을 확인함                               </t>
    </r>
    <r>
      <rPr>
        <b/>
        <sz val="9"/>
        <color rgb="FF0000FF"/>
        <rFont val="맑은 고딕"/>
        <family val="3"/>
        <charset val="129"/>
        <scheme val="minor"/>
      </rPr>
      <t xml:space="preserve">농 협 은 행 </t>
    </r>
    <r>
      <rPr>
        <b/>
        <sz val="9"/>
        <color rgb="FF000000"/>
        <rFont val="맑은 고딕"/>
        <family val="3"/>
        <charset val="129"/>
        <scheme val="minor"/>
      </rPr>
      <t>장 (인)</t>
    </r>
    <phoneticPr fontId="102" type="noConversion"/>
  </si>
  <si>
    <t>※ 본 신청서는 대외지급수단의 휴대반출에 따른 근거서류로 활용할 수 없습니다.</t>
  </si>
  <si>
    <t>기타</t>
    <phoneticPr fontId="7" type="noConversion"/>
  </si>
  <si>
    <t>보안서약서 및 개인정보활용동의서</t>
    <phoneticPr fontId="7" type="noConversion"/>
  </si>
  <si>
    <t>※ 외부 기관 소속 등 본교와 근로계약 및 과제참여계약을 맺지 않은 경우 필요 시 활용</t>
    <phoneticPr fontId="102" type="noConversion"/>
  </si>
  <si>
    <t>[국문]</t>
    <phoneticPr fontId="102" type="noConversion"/>
  </si>
  <si>
    <t>[영문]</t>
    <phoneticPr fontId="102" type="noConversion"/>
  </si>
  <si>
    <t>연구원 보안서약서 및 개인정보 활용 동의서</t>
    <phoneticPr fontId="102" type="noConversion"/>
  </si>
  <si>
    <t>Written Oath &amp; Personal information Utillization Agreement</t>
    <phoneticPr fontId="102" type="noConversion"/>
  </si>
  <si>
    <t>&lt; 보 안 서 약 서 &gt;</t>
    <phoneticPr fontId="7" type="noConversion"/>
  </si>
  <si>
    <t>&lt; Written Oath &gt;</t>
    <phoneticPr fontId="7" type="noConversion"/>
  </si>
  <si>
    <t>본인은</t>
    <phoneticPr fontId="102" type="noConversion"/>
  </si>
  <si>
    <t>1. 본인은 본 연구과제에 참여함에 있어 제반 보안관계 규정 및 지침을 성실히 수행한다.</t>
    <phoneticPr fontId="102" type="noConversion"/>
  </si>
  <si>
    <t xml:space="preserve">2.  I Hereby pledge myself to not to leak out confidential information which is obtained while at my research work not only </t>
    <phoneticPr fontId="102" type="noConversion"/>
  </si>
  <si>
    <t>2. 본인은 연구 정보를 누설함이 법률위반행위가 됨을 명심하고 재직 중은 물론 퇴직 후에도 알게 된 모든 기밀 사항을</t>
    <phoneticPr fontId="102" type="noConversion"/>
  </si>
  <si>
    <t xml:space="preserve">    during but also after my stay at the SNU.</t>
    <phoneticPr fontId="102" type="noConversion"/>
  </si>
  <si>
    <t xml:space="preserve">   일체 타인에게 누설하지 아니한다. </t>
    <phoneticPr fontId="102" type="noConversion"/>
  </si>
  <si>
    <t>3. I duly sigh here with full understanding that I will be purnished for any violation of above mentioned regulations.</t>
    <phoneticPr fontId="102" type="noConversion"/>
  </si>
  <si>
    <t>3. 본인은 관계법규와 학칙을 준수하며, 연구과제에 대한 정보를 누설한 때에는 아래의 관계법규와 학칙에 따라 엄중한 처벌과</t>
    <phoneticPr fontId="102" type="noConversion"/>
  </si>
  <si>
    <t xml:space="preserve">   징계를 받을 것을 서약한다.</t>
    <phoneticPr fontId="102" type="noConversion"/>
  </si>
  <si>
    <t>가. 과학기술기본법 제11조(국가연구개발사업의 추진)</t>
    <phoneticPr fontId="7" type="noConversion"/>
  </si>
  <si>
    <r>
      <t xml:space="preserve">▶ SNU R&amp;D foundation is retaining your personal information (including personal identification number) 
    for research management purposes.
  </t>
    </r>
    <r>
      <rPr>
        <sz val="10"/>
        <color theme="1"/>
        <rFont val="Segoe UI Symbol"/>
        <family val="2"/>
      </rPr>
      <t>▪</t>
    </r>
    <r>
      <rPr>
        <sz val="10"/>
        <color theme="1"/>
        <rFont val="맑은 고딕"/>
        <family val="3"/>
        <charset val="129"/>
        <scheme val="minor"/>
      </rPr>
      <t xml:space="preserve"> Essential information: name, affiliation, position, account number, personal identification number, nationality, phone number,
     E-mail.
  </t>
    </r>
    <r>
      <rPr>
        <sz val="10"/>
        <color theme="1"/>
        <rFont val="Segoe UI Symbol"/>
        <family val="2"/>
      </rPr>
      <t>▪</t>
    </r>
    <r>
      <rPr>
        <sz val="10"/>
        <color theme="1"/>
        <rFont val="맑은 고딕"/>
        <family val="3"/>
        <charset val="129"/>
        <scheme val="minor"/>
      </rPr>
      <t xml:space="preserve"> Purpose of the information retaining: research management related affairs including payment of the personnel expenses
     and incentive, tax affairs report, career certificate issuance.
▶ The collected personal information is maintained for five years in accordance with the provision of article 28 (preservation of
    the related documents) of the &lt;Seoul National University research funds management regulation&gt;
▶ You can disagree the collection of the personal information. In this case, however, payment of the personnel expenses and
     incentive can be restricted.</t>
    </r>
    <phoneticPr fontId="102" type="noConversion"/>
  </si>
  <si>
    <t>다. 산업기술의 유출방지 및 보호에 관한 법률 제12조(국가연구개발사업의 보호관리)</t>
    <phoneticPr fontId="7" type="noConversion"/>
  </si>
  <si>
    <t>라. 서울대학교 연구원 임용규정 제4조(해임·해촉) 등 각종 서울대학교 학칙·규정</t>
    <phoneticPr fontId="7" type="noConversion"/>
  </si>
  <si>
    <t>&lt; 개인정보 수집·이용 동의 &gt;</t>
    <phoneticPr fontId="7" type="noConversion"/>
  </si>
  <si>
    <t>▶ 서울대학교 산학협력단에서는 연구관리 용도로 개인정보(고유식별정보 포함)를 보유하고 있습니다.</t>
    <phoneticPr fontId="102" type="noConversion"/>
  </si>
  <si>
    <r>
      <rPr>
        <sz val="10"/>
        <color theme="1"/>
        <rFont val="Segoe UI Symbol"/>
        <family val="2"/>
      </rPr>
      <t xml:space="preserve">  ▪</t>
    </r>
    <r>
      <rPr>
        <sz val="10"/>
        <color theme="1"/>
        <rFont val="맑은 고딕"/>
        <family val="2"/>
        <charset val="129"/>
        <scheme val="minor"/>
      </rPr>
      <t xml:space="preserve"> 필수정보 : 성명, 소속, 직위, 계좌번호, 주민등록번호(고유식별정보), 국적, 전화, 이메일</t>
    </r>
    <phoneticPr fontId="102" type="noConversion"/>
  </si>
  <si>
    <r>
      <t xml:space="preserve">  </t>
    </r>
    <r>
      <rPr>
        <sz val="10"/>
        <color theme="1"/>
        <rFont val="Segoe UI Symbol"/>
        <family val="2"/>
      </rPr>
      <t>▪</t>
    </r>
    <r>
      <rPr>
        <sz val="10"/>
        <color theme="1"/>
        <rFont val="맑은 고딕"/>
        <family val="2"/>
        <charset val="129"/>
        <scheme val="minor"/>
      </rPr>
      <t xml:space="preserve"> 보유목적: 인건비 및 수당 지급, 세무신고, 경력증명서 발급 등 연구관리 제반사항</t>
    </r>
    <phoneticPr fontId="102" type="noConversion"/>
  </si>
  <si>
    <t>▶ 수집한 개인정보는「서울대학교 연구비관리 규정」제28조(관계서류의 보존)에 따라 5년간 보관합니다.</t>
    <phoneticPr fontId="102" type="noConversion"/>
  </si>
  <si>
    <t>○ Do you agree with the collection of your personal information and its utilization?                    Agree       Disagree</t>
    <phoneticPr fontId="102" type="noConversion"/>
  </si>
  <si>
    <t>▶ 개인정보(고유식별정보 포함) 수집에 동의하지 않을 수 있으나, 이 경우 인건비 및 수당지급이 제한될 수 있습니다.</t>
    <phoneticPr fontId="102" type="noConversion"/>
  </si>
  <si>
    <t>○ Do you agree with the collection of your personal identification number and its utilization?         Agree       Disagree</t>
    <phoneticPr fontId="102" type="noConversion"/>
  </si>
  <si>
    <t>○ 개인정보 수집 및 이용에 동의하십니까?</t>
    <phoneticPr fontId="102" type="noConversion"/>
  </si>
  <si>
    <t>동의함</t>
    <phoneticPr fontId="102" type="noConversion"/>
  </si>
  <si>
    <t>동의하지 않음</t>
    <phoneticPr fontId="102" type="noConversion"/>
  </si>
  <si>
    <t>○ 고유식별정보 수집 및 이용에 동의하십니까?</t>
    <phoneticPr fontId="102" type="noConversion"/>
  </si>
  <si>
    <t>동의하지 않음</t>
    <phoneticPr fontId="102" type="noConversion"/>
  </si>
  <si>
    <t>&lt; Provision of the personal information to a third party &gt;</t>
    <phoneticPr fontId="102" type="noConversion"/>
  </si>
  <si>
    <r>
      <t xml:space="preserve">▶ SNU R&amp;D foundation is treating the personal information in accordance with &lt;purpose of the personal information collection
/utilization&gt;, and does not provide the personal information to a third party without the prior consent of the user. However,
the information can be provided to a third party in case of the following.
    </t>
    </r>
    <r>
      <rPr>
        <sz val="10"/>
        <color theme="1"/>
        <rFont val="Segoe UI Symbol"/>
        <family val="2"/>
      </rPr>
      <t>▪</t>
    </r>
    <r>
      <rPr>
        <sz val="10"/>
        <color theme="1"/>
        <rFont val="맑은 고딕"/>
        <family val="3"/>
        <charset val="129"/>
        <scheme val="minor"/>
      </rPr>
      <t xml:space="preserve"> The user have agreed the provision of information to a third party beforehand.
    </t>
    </r>
    <r>
      <rPr>
        <sz val="10"/>
        <color theme="1"/>
        <rFont val="Segoe UI Symbol"/>
        <family val="2"/>
      </rPr>
      <t>▪</t>
    </r>
    <r>
      <rPr>
        <sz val="10"/>
        <color theme="1"/>
        <rFont val="맑은 고딕"/>
        <family val="3"/>
        <charset val="129"/>
        <scheme val="minor"/>
      </rPr>
      <t xml:space="preserve"> The provision is required by the legislation.
    </t>
    </r>
    <r>
      <rPr>
        <sz val="10"/>
        <color theme="1"/>
        <rFont val="Segoe UI Symbol"/>
        <family val="2"/>
      </rPr>
      <t>▪</t>
    </r>
    <r>
      <rPr>
        <sz val="10"/>
        <color theme="1"/>
        <rFont val="맑은 고딕"/>
        <family val="3"/>
        <charset val="129"/>
        <scheme val="minor"/>
      </rPr>
      <t xml:space="preserve"> Receiving an agreement is significantly difficult due to economical/technical reasons, during the fulfillment of a contract
       about the provision of services.
    </t>
    </r>
    <r>
      <rPr>
        <sz val="10"/>
        <color theme="1"/>
        <rFont val="Segoe UI Symbol"/>
        <family val="2"/>
      </rPr>
      <t>▪</t>
    </r>
    <r>
      <rPr>
        <sz val="10"/>
        <color theme="1"/>
        <rFont val="맑은 고딕"/>
        <family val="3"/>
        <charset val="129"/>
        <scheme val="minor"/>
      </rPr>
      <t xml:space="preserve"> The provision of information is required anonymously, during the purpose of statistics producing or academic research.
○ Do you agree with the provision of your personal information to a third party?                     Agree         Disagree</t>
    </r>
    <phoneticPr fontId="102" type="noConversion"/>
  </si>
  <si>
    <t>&lt; 개인정보의 제3자 제공 &gt;</t>
    <phoneticPr fontId="102" type="noConversion"/>
  </si>
  <si>
    <t>▶ 서울대학교 산학협력단은 원칙적으로 이용자의 개인정보를 개인정보의 수집·이용 목적에서 명시한 범위 내에서 처리하며, 이용자의 사전 동의 없이는 본래의 범위를 초과하여 처리하거나 제3자에게 제공하지 않습니다. 단, 다음의 경우에는 개인정보를 제공할 수 있습니다.</t>
    <phoneticPr fontId="102" type="noConversion"/>
  </si>
  <si>
    <r>
      <rPr>
        <sz val="10"/>
        <color theme="1"/>
        <rFont val="Segoe UI Symbol"/>
        <family val="2"/>
      </rPr>
      <t xml:space="preserve">  ▪</t>
    </r>
    <r>
      <rPr>
        <sz val="10"/>
        <color theme="1"/>
        <rFont val="맑은 고딕"/>
        <family val="2"/>
        <charset val="129"/>
        <scheme val="minor"/>
      </rPr>
      <t xml:space="preserve">이용자가 사전에 제3자 제공 및 공개에 동의한 경우
</t>
    </r>
    <r>
      <rPr>
        <sz val="10"/>
        <color theme="1"/>
        <rFont val="Segoe UI Symbol"/>
        <family val="2"/>
      </rPr>
      <t xml:space="preserve">  ▪</t>
    </r>
    <r>
      <rPr>
        <sz val="10"/>
        <color theme="1"/>
        <rFont val="맑은 고딕"/>
        <family val="2"/>
        <charset val="129"/>
        <scheme val="minor"/>
      </rPr>
      <t xml:space="preserve">법령 등에 의해 제공이 요구되는 경우
</t>
    </r>
    <r>
      <rPr>
        <sz val="10"/>
        <color theme="1"/>
        <rFont val="Segoe UI Symbol"/>
        <family val="2"/>
      </rPr>
      <t xml:space="preserve">  ▪</t>
    </r>
    <r>
      <rPr>
        <sz val="10"/>
        <color theme="1"/>
        <rFont val="맑은 고딕"/>
        <family val="2"/>
        <charset val="129"/>
        <scheme val="minor"/>
      </rPr>
      <t xml:space="preserve">서비스의 제공에 관한 계약의 이행을 위하여 필요한 개인정보로서 경제적/기술적인 사유로 통상의 동의를 받는 것이 현저히 곤란한 경우
</t>
    </r>
    <r>
      <rPr>
        <sz val="10"/>
        <color theme="1"/>
        <rFont val="Segoe UI Symbol"/>
        <family val="2"/>
      </rPr>
      <t xml:space="preserve">  ▪</t>
    </r>
    <r>
      <rPr>
        <sz val="10"/>
        <color theme="1"/>
        <rFont val="맑은 고딕"/>
        <family val="2"/>
        <charset val="129"/>
        <scheme val="minor"/>
      </rPr>
      <t>통계작성 및 학술연구 등의 목적을 위해 필요한 경우로, 특정 개인을 알아볼 수 없는 형태로 개인정보를 제공하는 경우</t>
    </r>
    <phoneticPr fontId="102" type="noConversion"/>
  </si>
  <si>
    <t>○ 개인정보의 제3자 제공에 동의하십니까?</t>
    <phoneticPr fontId="102" type="noConversion"/>
  </si>
  <si>
    <t>동의함</t>
    <phoneticPr fontId="102" type="noConversion"/>
  </si>
  <si>
    <t>Nationality:</t>
    <phoneticPr fontId="102" type="noConversion"/>
  </si>
  <si>
    <t>Position:</t>
    <phoneticPr fontId="102" type="noConversion"/>
  </si>
  <si>
    <t>Passport No.</t>
    <phoneticPr fontId="102" type="noConversion"/>
  </si>
  <si>
    <t>Name:</t>
    <phoneticPr fontId="102" type="noConversion"/>
  </si>
  <si>
    <t>Signiture:</t>
    <phoneticPr fontId="102" type="noConversion"/>
  </si>
  <si>
    <t>서약자 :</t>
    <phoneticPr fontId="7" type="noConversion"/>
  </si>
  <si>
    <t>소속</t>
    <phoneticPr fontId="7" type="noConversion"/>
  </si>
  <si>
    <t>서명</t>
    <phoneticPr fontId="102" type="noConversion"/>
  </si>
  <si>
    <r>
      <t xml:space="preserve">  </t>
    </r>
    <r>
      <rPr>
        <sz val="10"/>
        <color theme="1"/>
        <rFont val="Segoe UI Symbol"/>
        <family val="2"/>
      </rPr>
      <t>▪</t>
    </r>
    <r>
      <rPr>
        <sz val="10"/>
        <color theme="1"/>
        <rFont val="맑은 고딕"/>
        <family val="2"/>
        <charset val="129"/>
        <scheme val="minor"/>
      </rPr>
      <t xml:space="preserve"> 이용자가 사전에 제3자 제공 및 공개에 동의한 경우
  </t>
    </r>
    <r>
      <rPr>
        <sz val="10"/>
        <color theme="1"/>
        <rFont val="Segoe UI Symbol"/>
        <family val="2"/>
      </rPr>
      <t>▪</t>
    </r>
    <r>
      <rPr>
        <sz val="10"/>
        <color theme="1"/>
        <rFont val="맑은 고딕"/>
        <family val="2"/>
        <charset val="129"/>
        <scheme val="minor"/>
      </rPr>
      <t xml:space="preserve"> 법령 등에 의해 제공이 요구되는 경우
  </t>
    </r>
    <r>
      <rPr>
        <sz val="10"/>
        <color theme="1"/>
        <rFont val="Segoe UI Symbol"/>
        <family val="2"/>
      </rPr>
      <t>▪</t>
    </r>
    <r>
      <rPr>
        <sz val="10"/>
        <color theme="1"/>
        <rFont val="맑은 고딕"/>
        <family val="2"/>
        <charset val="129"/>
        <scheme val="minor"/>
      </rPr>
      <t xml:space="preserve"> 서비스의 제공에 관한 계약의 이행을 위하여 필요한 개인정보로서 경제적/기술적인 사유로 통상의 동의를 받는 것이 현저히 곤란한 경우
  </t>
    </r>
    <r>
      <rPr>
        <sz val="10"/>
        <color theme="1"/>
        <rFont val="Segoe UI Symbol"/>
        <family val="2"/>
      </rPr>
      <t>▪</t>
    </r>
    <r>
      <rPr>
        <sz val="10"/>
        <color theme="1"/>
        <rFont val="맑은 고딕"/>
        <family val="2"/>
        <charset val="129"/>
        <scheme val="minor"/>
      </rPr>
      <t xml:space="preserve"> 통계작성 및 학술연구 등의 목적을 위해 필요한 경우로, 특정 개인을 알아볼 수 없는 형태로 개인정보를 제공하는 경우</t>
    </r>
    <phoneticPr fontId="102" type="noConversion"/>
  </si>
  <si>
    <t>비대면</t>
  </si>
  <si>
    <t>(단위:원)</t>
    <phoneticPr fontId="102" type="noConversion"/>
  </si>
  <si>
    <t>구 분</t>
  </si>
  <si>
    <t>회의수당</t>
  </si>
  <si>
    <t>원고료</t>
  </si>
  <si>
    <t>강사료</t>
  </si>
  <si>
    <t>자문료 등</t>
  </si>
  <si>
    <t>조사수당</t>
  </si>
  <si>
    <t>(1회/3시간이내)</t>
  </si>
  <si>
    <t>(A4 1장당)</t>
  </si>
  <si>
    <t>(1시간 당)</t>
  </si>
  <si>
    <t>Lecture</t>
  </si>
  <si>
    <t>연구책임자
(전임교원 이상)</t>
    <phoneticPr fontId="102" type="noConversion"/>
  </si>
  <si>
    <t>200,000 이하</t>
  </si>
  <si>
    <t>50,000 이하</t>
  </si>
  <si>
    <t>1,000,000 이하</t>
  </si>
  <si>
    <t>150,000 이하</t>
  </si>
  <si>
    <t>800,000 이하</t>
  </si>
  <si>
    <t>100,000 이하</t>
  </si>
  <si>
    <t>(단위:원)</t>
  </si>
  <si>
    <t xml:space="preserve"> ※영어, 일어, 중국어, 불어, 독어, 스페인어, 러시아어를 제외한 특수어는 별도의 기준 적용가능</t>
    <phoneticPr fontId="102" type="noConversion"/>
  </si>
  <si>
    <t>&lt;별표 14&gt; 통역료 정액표</t>
    <phoneticPr fontId="102" type="noConversion"/>
  </si>
  <si>
    <t>○ Do you agree with the collection of your personal identification number and its utilization?</t>
    <phoneticPr fontId="102" type="noConversion"/>
  </si>
  <si>
    <t>비고</t>
    <phoneticPr fontId="102" type="noConversion"/>
  </si>
  <si>
    <t>시간단 350,000</t>
    <phoneticPr fontId="102" type="noConversion"/>
  </si>
  <si>
    <t>요점</t>
    <phoneticPr fontId="102" type="noConversion"/>
  </si>
  <si>
    <t>대면/ 비대면</t>
    <phoneticPr fontId="7" type="noConversion"/>
  </si>
  <si>
    <t>내/외국인</t>
    <phoneticPr fontId="7" type="noConversion"/>
  </si>
  <si>
    <t>전문가활용 구분</t>
    <phoneticPr fontId="7" type="noConversion"/>
  </si>
  <si>
    <t>활용 내역</t>
    <phoneticPr fontId="7" type="noConversion"/>
  </si>
  <si>
    <t>일자</t>
    <phoneticPr fontId="7" type="noConversion"/>
  </si>
  <si>
    <t>시간</t>
  </si>
  <si>
    <t>시간</t>
    <phoneticPr fontId="7" type="noConversion"/>
  </si>
  <si>
    <t>시간/회당/장</t>
    <phoneticPr fontId="7" type="noConversion"/>
  </si>
  <si>
    <t>책임급 이하  (연  구  원)</t>
  </si>
  <si>
    <t>장소</t>
    <phoneticPr fontId="7" type="noConversion"/>
  </si>
  <si>
    <t>(인)</t>
    <phoneticPr fontId="7" type="noConversion"/>
  </si>
  <si>
    <t>출 장 경 비</t>
    <phoneticPr fontId="7" type="noConversion"/>
  </si>
  <si>
    <t>활 용 비</t>
    <phoneticPr fontId="7" type="noConversion"/>
  </si>
  <si>
    <t>총 지 급 액</t>
    <phoneticPr fontId="7" type="noConversion"/>
  </si>
  <si>
    <t>항공료</t>
    <phoneticPr fontId="7" type="noConversion"/>
  </si>
  <si>
    <t>교통비</t>
    <phoneticPr fontId="7" type="noConversion"/>
  </si>
  <si>
    <t>체재비</t>
    <phoneticPr fontId="7" type="noConversion"/>
  </si>
  <si>
    <t>숙박비</t>
    <phoneticPr fontId="7" type="noConversion"/>
  </si>
  <si>
    <t>제 목</t>
    <phoneticPr fontId="7" type="noConversion"/>
  </si>
  <si>
    <t>목  적
(활동내역)</t>
    <phoneticPr fontId="7" type="noConversion"/>
  </si>
  <si>
    <t>&lt;별표 12&gt; 회의수당.원고료.강사료. 자문료 정액표</t>
    <phoneticPr fontId="102" type="noConversion"/>
  </si>
  <si>
    <t>연구원
(책임급 이하)</t>
    <phoneticPr fontId="102" type="noConversion"/>
  </si>
  <si>
    <t>※ 회의수당은 3시간을 초과할 경우 30만원까지 지급가능
※ 외부소속(기업 및 정부출연기관 등)인 자의 경우 직위 및 업무 중요도를 고려하여 적용
※ 「부정청탁 및 금품 등 수수의 금지에 관한 법률」 제2조 제2호 가목 및 나목에 해당하는 
공무원, 공직유관단체 및 기관의 장과 그 임직원 등에 대한 강사료는 동 법률 및 그 시행령을 따름</t>
    <phoneticPr fontId="102" type="noConversion"/>
  </si>
  <si>
    <t>&lt;별표 13&gt; 번역료 정액표</t>
    <phoneticPr fontId="102" type="noConversion"/>
  </si>
  <si>
    <t>외국어 → 한국어</t>
    <phoneticPr fontId="102" type="noConversion"/>
  </si>
  <si>
    <t>한국어 → 외국어</t>
    <phoneticPr fontId="102" type="noConversion"/>
  </si>
  <si>
    <t>50,000 이하</t>
    <phoneticPr fontId="102" type="noConversion"/>
  </si>
  <si>
    <t>85,000 이하</t>
    <phoneticPr fontId="102" type="noConversion"/>
  </si>
  <si>
    <t>­번역료는 번역결과물(output)를 기준으로 산정
­한국어, 일어, 중국어 띄어쓰기포함 800자, 그 외 외국어 230words기준
­외국어→외국어의 번역일 경우 최대 해당 외국어→한국어와 한국어→외국어의 단가를 합한 금액 이하로 책정</t>
    <phoneticPr fontId="102" type="noConversion"/>
  </si>
  <si>
    <t>통역구분</t>
    <phoneticPr fontId="102" type="noConversion"/>
  </si>
  <si>
    <t>언어구분</t>
    <phoneticPr fontId="102" type="noConversion"/>
  </si>
  <si>
    <t>3시간</t>
    <phoneticPr fontId="102" type="noConversion"/>
  </si>
  <si>
    <t>6시간</t>
    <phoneticPr fontId="102" type="noConversion"/>
  </si>
  <si>
    <t>규정 외 시간</t>
    <phoneticPr fontId="102" type="noConversion"/>
  </si>
  <si>
    <t>순차통역</t>
    <phoneticPr fontId="102" type="noConversion"/>
  </si>
  <si>
    <t>영어</t>
    <phoneticPr fontId="102" type="noConversion"/>
  </si>
  <si>
    <t>시간당 100,000</t>
    <phoneticPr fontId="102" type="noConversion"/>
  </si>
  <si>
    <t>일어</t>
    <phoneticPr fontId="102" type="noConversion"/>
  </si>
  <si>
    <t>독어, 중국어 등</t>
    <phoneticPr fontId="102" type="noConversion"/>
  </si>
  <si>
    <t>시간당 100,000</t>
    <phoneticPr fontId="102" type="noConversion"/>
  </si>
  <si>
    <t>동시통역</t>
    <phoneticPr fontId="102" type="noConversion"/>
  </si>
  <si>
    <t>영어</t>
    <phoneticPr fontId="102" type="noConversion"/>
  </si>
  <si>
    <t>독어, 중국어 등</t>
    <phoneticPr fontId="102" type="noConversion"/>
  </si>
  <si>
    <t>&lt;별표 14&gt; 속기표 정액표</t>
    <phoneticPr fontId="102" type="noConversion"/>
  </si>
  <si>
    <t>구분</t>
    <phoneticPr fontId="102" type="noConversion"/>
  </si>
  <si>
    <t>단가</t>
    <phoneticPr fontId="102" type="noConversion"/>
  </si>
  <si>
    <t>비고</t>
    <phoneticPr fontId="102" type="noConversion"/>
  </si>
  <si>
    <t>속기기본</t>
    <phoneticPr fontId="102" type="noConversion"/>
  </si>
  <si>
    <t>시간단 300,000</t>
    <phoneticPr fontId="102" type="noConversion"/>
  </si>
  <si>
    <t>1급 속기사 기준</t>
    <phoneticPr fontId="102" type="noConversion"/>
  </si>
  <si>
    <t>녹음재생</t>
    <phoneticPr fontId="102" type="noConversion"/>
  </si>
  <si>
    <t xml:space="preserve">외국어  </t>
    <phoneticPr fontId="102" type="noConversion"/>
  </si>
  <si>
    <t>시간단 400,000</t>
    <phoneticPr fontId="102" type="noConversion"/>
  </si>
  <si>
    <t>시간단 200,000</t>
    <phoneticPr fontId="102" type="noConversion"/>
  </si>
  <si>
    <t>Request for Expert expenses</t>
    <phoneticPr fontId="7" type="noConversion"/>
  </si>
  <si>
    <t>Type</t>
    <phoneticPr fontId="7" type="noConversion"/>
  </si>
  <si>
    <t>Contack/Untack</t>
    <phoneticPr fontId="7" type="noConversion"/>
  </si>
  <si>
    <t>Name</t>
    <phoneticPr fontId="7" type="noConversion"/>
  </si>
  <si>
    <t>Instituteion (Dept.)</t>
    <phoneticPr fontId="7" type="noConversion"/>
  </si>
  <si>
    <t>Passport No.</t>
    <phoneticPr fontId="7" type="noConversion"/>
  </si>
  <si>
    <t>E-mail</t>
    <phoneticPr fontId="7" type="noConversion"/>
  </si>
  <si>
    <t>Position</t>
    <phoneticPr fontId="7" type="noConversion"/>
  </si>
  <si>
    <t>Bank Name</t>
    <phoneticPr fontId="7" type="noConversion"/>
  </si>
  <si>
    <t>A/C No.</t>
    <phoneticPr fontId="7" type="noConversion"/>
  </si>
  <si>
    <t>(Singature)</t>
    <phoneticPr fontId="7" type="noConversion"/>
  </si>
  <si>
    <t>Instituteion
(Dept.)</t>
    <phoneticPr fontId="7" type="noConversion"/>
  </si>
  <si>
    <t>Date</t>
    <phoneticPr fontId="7" type="noConversion"/>
  </si>
  <si>
    <t>Time</t>
    <phoneticPr fontId="7" type="noConversion"/>
  </si>
  <si>
    <t>Unit</t>
    <phoneticPr fontId="7" type="noConversion"/>
  </si>
  <si>
    <t>Place</t>
    <phoneticPr fontId="7" type="noConversion"/>
  </si>
  <si>
    <t>Title</t>
    <phoneticPr fontId="7" type="noConversion"/>
  </si>
  <si>
    <t>Contents</t>
    <phoneticPr fontId="7" type="noConversion"/>
  </si>
  <si>
    <t>Payment</t>
    <phoneticPr fontId="7" type="noConversion"/>
  </si>
  <si>
    <t>Honorarium</t>
    <phoneticPr fontId="7" type="noConversion"/>
  </si>
  <si>
    <t>Travel Expenses</t>
    <phoneticPr fontId="7" type="noConversion"/>
  </si>
  <si>
    <t>Airfare</t>
    <phoneticPr fontId="7" type="noConversion"/>
  </si>
  <si>
    <t>Transportation</t>
    <phoneticPr fontId="7" type="noConversion"/>
  </si>
  <si>
    <t>Per diem</t>
    <phoneticPr fontId="7" type="noConversion"/>
  </si>
  <si>
    <t>Accomodations</t>
    <phoneticPr fontId="7" type="noConversion"/>
  </si>
  <si>
    <t>Total</t>
    <phoneticPr fontId="7" type="noConversion"/>
  </si>
  <si>
    <t>&lt;Personal information collection/utilization agreement&gt;</t>
    <phoneticPr fontId="7" type="noConversion"/>
  </si>
  <si>
    <t>▶ SNU R&amp;D foundation is retaining your personal information (including personal identification number) for research management purposes.
  ▪ Essential information: name, affiliation, position, account number, personal identification number, nationality, phone number, E-mail.
  ▪ Purpose of the information retaining: research management related affairs including payment of the personnel expenses and incentive, tax affairs report, career certificate issuance.
▶ The collected personal information is maintained for five years in accordance with the provision of article 28 (preservation of the related documents) of the &lt;Seoul National University research funds management regulation&gt;
▶ You can disagree the collection of the personal information. In this case, however, payment of the personnel expenses and incentive can be restricted.</t>
    <phoneticPr fontId="102" type="noConversion"/>
  </si>
  <si>
    <t>○ Do you agree with the collection of your personal information and its utilization?</t>
    <phoneticPr fontId="102" type="noConversion"/>
  </si>
  <si>
    <t>Agree</t>
    <phoneticPr fontId="102" type="noConversion"/>
  </si>
  <si>
    <t>Disagree</t>
    <phoneticPr fontId="102" type="noConversion"/>
  </si>
  <si>
    <t>&lt; Provision of the personal information to a third party &gt;</t>
    <phoneticPr fontId="102" type="noConversion"/>
  </si>
  <si>
    <t>○ Do you agree with the provision of your personal information to a third party?</t>
    <phoneticPr fontId="102" type="noConversion"/>
  </si>
  <si>
    <r>
      <t xml:space="preserve">▶ SNU R&amp;D foundation is treating the personal information in accordance with &lt;purpose of the personal information collection/utilization&gt;, and does not provide the personal information to a third party without the prior consent of the user. However, the information can be provided to a third party in case of the following.
    </t>
    </r>
    <r>
      <rPr>
        <sz val="9.5"/>
        <color theme="1"/>
        <rFont val="Segoe UI Symbol"/>
        <family val="2"/>
      </rPr>
      <t>▪</t>
    </r>
    <r>
      <rPr>
        <sz val="9.5"/>
        <color theme="1"/>
        <rFont val="맑은 고딕"/>
        <family val="3"/>
        <charset val="129"/>
        <scheme val="minor"/>
      </rPr>
      <t xml:space="preserve"> The user have agreed the provision of information to a third party beforehand.
    </t>
    </r>
    <r>
      <rPr>
        <sz val="9.5"/>
        <color theme="1"/>
        <rFont val="Segoe UI Symbol"/>
        <family val="2"/>
      </rPr>
      <t>▪</t>
    </r>
    <r>
      <rPr>
        <sz val="9.5"/>
        <color theme="1"/>
        <rFont val="맑은 고딕"/>
        <family val="3"/>
        <charset val="129"/>
        <scheme val="minor"/>
      </rPr>
      <t xml:space="preserve"> The provision is required by the legislation.
    </t>
    </r>
    <r>
      <rPr>
        <sz val="9.5"/>
        <color theme="1"/>
        <rFont val="Segoe UI Symbol"/>
        <family val="2"/>
      </rPr>
      <t>▪</t>
    </r>
    <r>
      <rPr>
        <sz val="9.5"/>
        <color theme="1"/>
        <rFont val="맑은 고딕"/>
        <family val="3"/>
        <charset val="129"/>
        <scheme val="minor"/>
      </rPr>
      <t xml:space="preserve"> Receiving an agreement is significantly difficult due to economical/technical reasons, during the fulfillment of a contract about the provision of services.
    </t>
    </r>
    <r>
      <rPr>
        <sz val="9.5"/>
        <color theme="1"/>
        <rFont val="Segoe UI Symbol"/>
        <family val="2"/>
      </rPr>
      <t>▪</t>
    </r>
    <r>
      <rPr>
        <sz val="9.5"/>
        <color theme="1"/>
        <rFont val="맑은 고딕"/>
        <family val="3"/>
        <charset val="129"/>
        <scheme val="minor"/>
      </rPr>
      <t xml:space="preserve"> The provision of information is required anonymously, during the purpose of statistics producing or academic research.</t>
    </r>
    <phoneticPr fontId="102" type="noConversion"/>
  </si>
  <si>
    <t>Expert</t>
    <phoneticPr fontId="7" type="noConversion"/>
  </si>
  <si>
    <t>Request
for
Expert</t>
    <phoneticPr fontId="7" type="noConversion"/>
  </si>
  <si>
    <t>* Attachment: Personal history, pamphlet for foreigners, invitation letter, photo of confirmation of holding, copy of passport 
                  which can be confirmed entry, E-ticket (when requesting airfare)</t>
    <phoneticPr fontId="7" type="noConversion"/>
  </si>
  <si>
    <t>Principal Investigator</t>
    <phoneticPr fontId="7" type="noConversion"/>
  </si>
  <si>
    <t>서울대학교산학협력단</t>
  </si>
  <si>
    <t>서울대학교산학협력단 귀하</t>
  </si>
  <si>
    <t>SNU R&amp;DB Foundation</t>
    <phoneticPr fontId="7" type="noConversion"/>
  </si>
  <si>
    <t>서울대학교 산하협력단</t>
    <phoneticPr fontId="7" type="noConversion"/>
  </si>
  <si>
    <t>서울대학교산학협력단</t>
    <phoneticPr fontId="7" type="noConversion"/>
  </si>
  <si>
    <t>서울대학교산학협력단</t>
    <phoneticPr fontId="7" type="noConversion"/>
  </si>
  <si>
    <t>서울대학교산학협력단</t>
    <phoneticPr fontId="7" type="noConversion"/>
  </si>
  <si>
    <t>서울대학교산학협력단</t>
    <phoneticPr fontId="7" type="noConversion"/>
  </si>
  <si>
    <t>비소모품</t>
  </si>
  <si>
    <t>서울대학교산학협력단 귀하</t>
    <phoneticPr fontId="7" type="noConversion"/>
  </si>
  <si>
    <t>서울대학교산학협력단 귀하</t>
    <phoneticPr fontId="7" type="noConversion"/>
  </si>
  <si>
    <t>회의비 사용내역서 (회의록)</t>
    <phoneticPr fontId="7" type="noConversion"/>
  </si>
  <si>
    <t>서울대학교산학협력단</t>
    <phoneticPr fontId="7" type="noConversion"/>
  </si>
  <si>
    <t>11</t>
    <phoneticPr fontId="7" type="noConversion"/>
  </si>
  <si>
    <t>12</t>
    <phoneticPr fontId="7" type="noConversion"/>
  </si>
  <si>
    <t>13</t>
    <phoneticPr fontId="7" type="noConversion"/>
  </si>
  <si>
    <t>14</t>
    <phoneticPr fontId="7" type="noConversion"/>
  </si>
  <si>
    <t>간접비 계산식</t>
    <phoneticPr fontId="102" type="noConversion"/>
  </si>
  <si>
    <t>◎ 공제될 간접비는 얼마일까?</t>
    <phoneticPr fontId="13" type="noConversion"/>
  </si>
  <si>
    <t>흰색 빈칸만 수정하여 사용하십시오.</t>
    <phoneticPr fontId="13" type="noConversion"/>
  </si>
  <si>
    <t>사업 구분 선택</t>
    <phoneticPr fontId="102" type="noConversion"/>
  </si>
  <si>
    <t>1. 총 연구비</t>
    <phoneticPr fontId="13" type="noConversion"/>
  </si>
  <si>
    <t>총 연구비는 얼마입니까?</t>
    <phoneticPr fontId="13" type="noConversion"/>
  </si>
  <si>
    <t>원</t>
    <phoneticPr fontId="13" type="noConversion"/>
  </si>
  <si>
    <t>2. 위탁연구비(부가세)</t>
    <phoneticPr fontId="13" type="noConversion"/>
  </si>
  <si>
    <t>연구비 내에 위탁연구비(부가세)가 있습니까?</t>
    <phoneticPr fontId="13" type="noConversion"/>
  </si>
  <si>
    <t>원 (없으면 0원 )</t>
    <phoneticPr fontId="13" type="noConversion"/>
  </si>
  <si>
    <t>3. 간접비 계상기준</t>
    <phoneticPr fontId="13" type="noConversion"/>
  </si>
  <si>
    <t>간접비 산정비율의 기준은?</t>
    <phoneticPr fontId="13" type="noConversion"/>
  </si>
  <si>
    <t>의</t>
    <phoneticPr fontId="13" type="noConversion"/>
  </si>
  <si>
    <t>%</t>
    <phoneticPr fontId="13" type="noConversion"/>
  </si>
  <si>
    <t>4. 결과값</t>
    <phoneticPr fontId="13" type="noConversion"/>
  </si>
  <si>
    <t>간접경비는</t>
    <phoneticPr fontId="13" type="noConversion"/>
  </si>
  <si>
    <t>원이며,</t>
    <phoneticPr fontId="13" type="noConversion"/>
  </si>
  <si>
    <t>인건비와 직접경비의 합은</t>
    <phoneticPr fontId="13" type="noConversion"/>
  </si>
  <si>
    <t>원입니다.</t>
    <phoneticPr fontId="13" type="noConversion"/>
  </si>
  <si>
    <t>간접경비는 (인건비+직접경비)의</t>
    <phoneticPr fontId="13" type="noConversion"/>
  </si>
  <si>
    <t>입니다.</t>
    <phoneticPr fontId="13" type="noConversion"/>
  </si>
  <si>
    <t>※ 간접비 계상기준의 법적 근거</t>
    <phoneticPr fontId="13" type="noConversion"/>
  </si>
  <si>
    <t xml:space="preserve">    </t>
    <phoneticPr fontId="102" type="noConversion"/>
  </si>
  <si>
    <t>국가연구개발사업 간접비</t>
    <phoneticPr fontId="102" type="noConversion"/>
  </si>
  <si>
    <t>용역사업 일반관리비</t>
    <phoneticPr fontId="102" type="noConversion"/>
  </si>
  <si>
    <t>민간사업 간접비</t>
    <phoneticPr fontId="102" type="noConversion"/>
  </si>
  <si>
    <t>간접비 계산식</t>
    <phoneticPr fontId="7" type="noConversion"/>
  </si>
  <si>
    <t>별지 11호</t>
    <phoneticPr fontId="7" type="noConversion"/>
  </si>
  <si>
    <t>별지 12호</t>
    <phoneticPr fontId="7" type="noConversion"/>
  </si>
  <si>
    <t>별지 13호</t>
    <phoneticPr fontId="7" type="noConversion"/>
  </si>
  <si>
    <t>별지 15호</t>
    <phoneticPr fontId="7" type="noConversion"/>
  </si>
  <si>
    <t>별지 12-1호</t>
    <phoneticPr fontId="7" type="noConversion"/>
  </si>
  <si>
    <t>◎ 연구수당 부당집행 관련계산식</t>
    <phoneticPr fontId="102" type="noConversion"/>
  </si>
  <si>
    <t>흰색 빈칸만 수정하여 사용하십시오.</t>
    <phoneticPr fontId="13" type="noConversion"/>
  </si>
  <si>
    <t>1. 직접비</t>
    <phoneticPr fontId="13" type="noConversion"/>
  </si>
  <si>
    <t>직접비 계상액은?</t>
    <phoneticPr fontId="13" type="noConversion"/>
  </si>
  <si>
    <t>원</t>
    <phoneticPr fontId="13" type="noConversion"/>
  </si>
  <si>
    <t>직접비 집행액(연구수당 포함)은?</t>
    <phoneticPr fontId="102" type="noConversion"/>
  </si>
  <si>
    <t>2. 연구수당</t>
    <phoneticPr fontId="13" type="noConversion"/>
  </si>
  <si>
    <t>연구수당 계상액은?</t>
    <phoneticPr fontId="13" type="noConversion"/>
  </si>
  <si>
    <t xml:space="preserve">원 </t>
    <phoneticPr fontId="13" type="noConversion"/>
  </si>
  <si>
    <t>연구수당 집행액은?</t>
    <phoneticPr fontId="102" type="noConversion"/>
  </si>
  <si>
    <t xml:space="preserve">원 </t>
    <phoneticPr fontId="13" type="noConversion"/>
  </si>
  <si>
    <t>연구수당 집행비율은?</t>
    <phoneticPr fontId="102" type="noConversion"/>
  </si>
  <si>
    <t>%</t>
    <phoneticPr fontId="102" type="noConversion"/>
  </si>
  <si>
    <t>3. 전년도 이월금</t>
    <phoneticPr fontId="102" type="noConversion"/>
  </si>
  <si>
    <t xml:space="preserve">전년도 이월금 총액은? </t>
    <phoneticPr fontId="102" type="noConversion"/>
  </si>
  <si>
    <t>원 (없으면 0원)</t>
    <phoneticPr fontId="102" type="noConversion"/>
  </si>
  <si>
    <t>전년도 이월금 중 직접비 집행액은?</t>
    <phoneticPr fontId="102" type="noConversion"/>
  </si>
  <si>
    <t>원 (없으면 0원)</t>
    <phoneticPr fontId="102" type="noConversion"/>
  </si>
  <si>
    <t>전년도 이월금 집행비율은?</t>
    <phoneticPr fontId="102" type="noConversion"/>
  </si>
  <si>
    <t>%</t>
    <phoneticPr fontId="102" type="noConversion"/>
  </si>
  <si>
    <t>직접비 집행비율은?</t>
    <phoneticPr fontId="13" type="noConversion"/>
  </si>
  <si>
    <t>%</t>
    <phoneticPr fontId="102" type="noConversion"/>
  </si>
  <si>
    <t>이월금 포함 직접비 집행비율은?</t>
    <phoneticPr fontId="102" type="noConversion"/>
  </si>
  <si>
    <t>%</t>
    <phoneticPr fontId="102" type="noConversion"/>
  </si>
  <si>
    <t>4. 결과값</t>
    <phoneticPr fontId="13" type="noConversion"/>
  </si>
  <si>
    <t>직접비 집행비율에 따른 연구수당 초과 사용 반납액은?</t>
    <phoneticPr fontId="13" type="noConversion"/>
  </si>
  <si>
    <t>원입니다.</t>
    <phoneticPr fontId="13" type="noConversion"/>
  </si>
  <si>
    <t>부당집행을 피하기 위해 더 사용해야 할 직접비는?</t>
    <phoneticPr fontId="102" type="noConversion"/>
  </si>
  <si>
    <t xml:space="preserve">(총 직접비 사용금액이 </t>
    <phoneticPr fontId="102" type="noConversion"/>
  </si>
  <si>
    <t>되야 함)</t>
    <phoneticPr fontId="102" type="noConversion"/>
  </si>
  <si>
    <t xml:space="preserve">       ※ 통합 Ezbaro 적용사업만 전년도 이월금 중 직접비 사용금액 입력 적용</t>
    <phoneticPr fontId="102" type="noConversion"/>
  </si>
  <si>
    <t>12-1</t>
    <phoneticPr fontId="7" type="noConversion"/>
  </si>
  <si>
    <t>연구수당 부당집행 계산식</t>
    <phoneticPr fontId="7" type="noConversion"/>
  </si>
  <si>
    <t>15</t>
    <phoneticPr fontId="7" type="noConversion"/>
  </si>
  <si>
    <t>원고·강사·자문·번역·통역·속기료 지급단가
 및 연구수당 지급방법</t>
    <phoneticPr fontId="7" type="noConversion"/>
  </si>
  <si>
    <t>전문가 활용비 신청서
(강사, 자문, 번역, 원고, 통역, 속기료, 조사수당)</t>
    <phoneticPr fontId="7" type="noConversion"/>
  </si>
  <si>
    <t>5</t>
    <phoneticPr fontId="7" type="noConversion"/>
  </si>
  <si>
    <t>5-1</t>
    <phoneticPr fontId="7" type="noConversion"/>
  </si>
  <si>
    <t>5-2</t>
    <phoneticPr fontId="7" type="noConversion"/>
  </si>
  <si>
    <t>6</t>
    <phoneticPr fontId="7" type="noConversion"/>
  </si>
  <si>
    <t>7</t>
    <phoneticPr fontId="7" type="noConversion"/>
  </si>
  <si>
    <t>7-1</t>
    <phoneticPr fontId="7" type="noConversion"/>
  </si>
  <si>
    <t>7-2</t>
    <phoneticPr fontId="7" type="noConversion"/>
  </si>
  <si>
    <t>9</t>
    <phoneticPr fontId="7" type="noConversion"/>
  </si>
  <si>
    <t>별지 5호</t>
    <phoneticPr fontId="7" type="noConversion"/>
  </si>
  <si>
    <t>별지 5-2호</t>
    <phoneticPr fontId="7" type="noConversion"/>
  </si>
  <si>
    <t>별지 7호</t>
    <phoneticPr fontId="7" type="noConversion"/>
  </si>
  <si>
    <t>별지 7-1호</t>
    <phoneticPr fontId="7" type="noConversion"/>
  </si>
  <si>
    <t>별지 7-2호</t>
    <phoneticPr fontId="7" type="noConversion"/>
  </si>
  <si>
    <t>별지 8호</t>
    <phoneticPr fontId="7" type="noConversion"/>
  </si>
  <si>
    <t>별지 9호</t>
    <phoneticPr fontId="7" type="noConversion"/>
  </si>
  <si>
    <t>별지 5-1호</t>
    <phoneticPr fontId="7" type="noConversion"/>
  </si>
  <si>
    <t>◦ [별지 3-1호]연구원 변경신청서
◦ [별지 3-2호]연구원 인적사항(신규참여 시)
◦ [별지 3-5호]보안서약서 및 개인정보활용동의서(신규참여 시)</t>
    <phoneticPr fontId="7" type="noConversion"/>
  </si>
  <si>
    <t>◦ [별지 14호]외화송금신청서, 외화송금 의뢰 내역</t>
    <phoneticPr fontId="7" type="noConversion"/>
  </si>
  <si>
    <t>◦ [별지 3호]연구원 등록부
◦ [별지 3-2호]연구원 인적사항
◦ [별지 3-5호]보안서약서 및 개인정보활용동의서
◦ [별지 3-1호]연구과제 고용·참여계약서-해당시</t>
    <phoneticPr fontId="7" type="noConversion"/>
  </si>
  <si>
    <t>◦ [별지 3-3호]학생인건비 지급의뢰서 및 연구참여확약서
◦ [별지 3-2호]인건비 인적사항(해당시)-신규참여자만 제출</t>
    <phoneticPr fontId="7" type="noConversion"/>
  </si>
  <si>
    <t>◦ [별지5-1]물품구매신청서/용도설명서/구매규격서
◦ 견적서
◦ 구매물품명이 확인 가능한 계획서</t>
    <phoneticPr fontId="7" type="noConversion"/>
  </si>
  <si>
    <t>39동 236호 제출
※ 권영민(T.4306): 건설환경공학부
※ 최혜진(T.4306): 기계항공공학부
※ 이은숙(T.4307): 화학생물공학부, 연구원 사업
※ 강지숙(T.4307): 건축학과
※ 천진희(T.7199): 전기정보공학부
※ 안경림(T.7199): 에너지시스템공학부, 협동과정 기술경영경제정책전공, 비전임
                       공학전문대학원
※ 신효은(T.8352): 재료공학부
※ 서문현(T.8352): 조선해양공학과, 컴퓨터공학부, 산업공학과</t>
    <phoneticPr fontId="7" type="noConversion"/>
  </si>
  <si>
    <t>◦ 서울대학교 연구비 산정기준 적용
  [별지 3호 인건비계상기준 참조]
◦ 인건비 지급일은 매월 25일
◦ 협약 체결 지연, 연구비 입금 지연, 연구원 발령 지연, 또는 연구책임자가 해당 월의 인건비 지급을 보류하는 경우 익월 5일에 인건비 지급</t>
    <phoneticPr fontId="7" type="noConversion"/>
  </si>
  <si>
    <t>◦ [별지 1호]연구비 청구서
◦ [별지 1-1호]입금계좌내역서-해당시
◦ [별지 1-2호]영수증 첨부지-해당시
◦ [별지5호] 재량구매 검사검수신청서
   → 단가 100만원 이상의 경우
  *단가 100만원 이상 300만원 미만의 소모품의 경우 거래명세서에 인수일자, 인수자, 인수자연구역할, 인수자서명 기재하여 제출
◦ 연구비카드매출전표(카드)
◦ 전자세금계산서(계좌이체)
◦ 거래명세표
◦ 통장사본 및 사업자등록증(계좌이체)</t>
    <phoneticPr fontId="7" type="noConversion"/>
  </si>
  <si>
    <t>&lt;공개입찰&gt;
◦ [별지5-1]물품구매신청서/용도설명서/구매규격서
◦ 견적서
&lt;수의계약&gt;
◦ [별지5-1]물품구매신청서/용도설명서구매규격서, 수의계약사유서
◦ 견적서
◦ 독점계약서, 특허증</t>
    <phoneticPr fontId="7" type="noConversion"/>
  </si>
  <si>
    <t>◦ [별지 1호]연구비 청구서
◦ [별지 1-1호]입금계좌내역서-해당시
◦ [별지 1-2호]영수증 첨부지-해당시
◦ 연구비카드매출전표(카드)
◦ 전자세금계산서(계좌이체)
◦ 거래명세표
◦ 통장사본 및 사업자등록증(계좌이체)
◦ [별지5-3호] NTIS 등록용 신청서
◦ 취득금액 3천만원 이상 장비는 NTIS등록증</t>
    <phoneticPr fontId="7" type="noConversion"/>
  </si>
  <si>
    <t>◦ 공사 및 용역 : ·총액 2,000만원 이상의 경우 조달청 공개입찰을 하며, 그 외 모든 공사 및 용역에 대해 계약 체결 후 진행
◦ 외자구매시 제출 서류(미화 150$ 초과 외자 물품은 수입신고 필수)
  - 자체처리 : 수입신고필증
  - 감면의뢰 : 용도설명서, offer sheet, B/L번호가 나와있는 운송장
◦ PC(조립pc포함), 노트북, 서버 : 정품 OS 구입한 신용카드 매출전표 또는 세금계산서
   (리눅스 등 무료 OS의 경우 확인서로 대체 가능)
◦ 산업통상자원부 물품단가 1,000만원 이상 e-Tube등록증(http://www.etube.re.kr)</t>
    <phoneticPr fontId="7" type="noConversion"/>
  </si>
  <si>
    <t>◦ [별지 4-4호] 서울대학교 여비 규정(요약) 참고
◦ 식대, 숙박비 지원시 청구 불가
◦ 민간연구비 경우 실비로 정산할 경우 2배까지
  지급 가능
◦ 실비상한으로 숙박비 신청시 영수증 및 거래내역서 필수
◦ 전임교원일 경우 국외출장명령공문 및 귀국보고서는 학과.부에 제출한 서류로 갈음
◦ 준비금 사용항목(비자발급비-비자면제프로그램의 경우 관련 수수료, 예방접종비, 여행자보험 가입비, 풍토병 예방약 구입비)</t>
    <phoneticPr fontId="7" type="noConversion"/>
  </si>
  <si>
    <t>◦ [별지 1호]연구비 청구서
◦ [별지 1-1호]입금계좌내역서-해당시
◦ [별지 1-2호]영수증 첨부지-해당시
◦ [별지 6호]도서관리대장</t>
    <phoneticPr fontId="7" type="noConversion"/>
  </si>
  <si>
    <t>◦ [별지 1호]연구비 청구서
◦ [별지 1-1호]입금계좌내역서-해당시
◦ [별지 1-2호]영수증 첨부지-해당시
◦ [별지 8호]행사개최경비 신청서
◦ [별지 7-1호]참석자 서명부-해당시</t>
    <phoneticPr fontId="7" type="noConversion"/>
  </si>
  <si>
    <t>◦ 강사료, 자문료는 지원기관 규정이 없을 경우
  산학협력단 산정기준 적용[별지 9호 참조]
◦ 서울대학교 연구비 산정기준 적용[별지 9호 참조]
◦ 외국인 자문료, 원고료 등 지급 시 외화송금으로 진행</t>
    <phoneticPr fontId="7" type="noConversion"/>
  </si>
  <si>
    <t xml:space="preserve">◦ [별지 1호]연구비 청구서
◦ [별지 1-1호]입금계좌내역서-해당시
◦ [별지 1-2호]영수증 첨부지-해당시
◦ [별지 10호]전문가 활용비 신청서-구분 선택
</t>
    <phoneticPr fontId="7" type="noConversion"/>
  </si>
  <si>
    <t>전문가 활용비
(강사,자문,번역,
원고,통역,속기료,
조사수당)</t>
    <phoneticPr fontId="7" type="noConversion"/>
  </si>
  <si>
    <t>◦ 연구비카드매출전표(카드) / 전자세금계산서(계좌이체)
◦ 거래명세표
◦ 통장사본 및 사업자등록증(계좌이체)
◦ 전문가 개인 이력
◦ 외국인 전문가
   - 전문가 활용비 수령증(현금 지급 시)
   - E-ticket(운임 신청 시)
   - 팜플렛, 초청장, 개최확인 사진, 입국 확인 가능한 여권사본 중 택일
◦ 관련 결과물</t>
    <phoneticPr fontId="7" type="noConversion"/>
  </si>
  <si>
    <t>◦ [별지 1호]연구비 청구서
◦ [별지 1-1호]입금계좌내역서-해당시
◦ [별지 1-2호]영수증 첨부지-해당시
◦ [별지 7호]회의비 집행내역서
◦ [별지 7-1호]참석자 서명부-해당시
◦ [별지 7-2]회의비 사전 품의서-해당시</t>
    <phoneticPr fontId="7" type="noConversion"/>
  </si>
  <si>
    <t>◦ [별지 1호]연구비 청구서
◦ [별지 1-1호]입금계좌내역서-해당시
◦ [별지 11호]야근/특근 식대 집행 내역서</t>
    <phoneticPr fontId="7" type="noConversion"/>
  </si>
  <si>
    <t>◦ 연구비카드매출전표</t>
    <phoneticPr fontId="7" type="noConversion"/>
  </si>
  <si>
    <t>◦ [별지 1호]연구비 청구서
◦ [별지 14호]연구수당기여도평가 및 지급내역서</t>
    <phoneticPr fontId="7" type="noConversion"/>
  </si>
  <si>
    <t>불필요 서식 삭제</t>
    <phoneticPr fontId="7" type="noConversion"/>
  </si>
  <si>
    <t>연구장비·재료비</t>
    <phoneticPr fontId="7" type="noConversion"/>
  </si>
  <si>
    <t>연구활동비</t>
    <phoneticPr fontId="7" type="noConversion"/>
  </si>
  <si>
    <t>기타 계산 시트 추가</t>
    <phoneticPr fontId="7" type="noConversion"/>
  </si>
  <si>
    <t>공과대학 연구비 청구 통합서식 주요 개정내용</t>
    <phoneticPr fontId="7" type="noConversion"/>
  </si>
  <si>
    <t>2020. 3. 2. 개정</t>
    <phoneticPr fontId="7" type="noConversion"/>
  </si>
  <si>
    <t>비             고</t>
    <phoneticPr fontId="7" type="noConversion"/>
  </si>
  <si>
    <t>회의비 사용내역서 (회의록)</t>
    <phoneticPr fontId="7" type="noConversion"/>
  </si>
  <si>
    <t>국가연구개발사업 간접비</t>
  </si>
  <si>
    <r>
      <t xml:space="preserve"> ◇ 국가연구개발사업의 관리 등에 관한 규정 제12조
 ① 서울대학교 산학협력단 간접비 : 인건비와 직접비(위탁연구비, 부가세 제외)의 </t>
    </r>
    <r>
      <rPr>
        <b/>
        <sz val="11"/>
        <color rgb="FFFF0000"/>
        <rFont val="맑은 고딕"/>
        <family val="3"/>
        <charset val="129"/>
        <scheme val="minor"/>
      </rPr>
      <t>28%</t>
    </r>
    <r>
      <rPr>
        <b/>
        <sz val="11"/>
        <color theme="1"/>
        <rFont val="맑은 고딕"/>
        <family val="3"/>
        <charset val="129"/>
        <scheme val="minor"/>
      </rPr>
      <t xml:space="preserve"> </t>
    </r>
    <r>
      <rPr>
        <sz val="11"/>
        <color theme="1"/>
        <rFont val="맑은 고딕"/>
        <family val="3"/>
        <charset val="129"/>
        <scheme val="minor"/>
      </rPr>
      <t>(2020. 1.현재)
 ◇ 국가를 당사자로 하는 계약에 관한 법률 시행규칙 제8조
 ② 용역사업 일반관리비: 인건비와 직접비(부가세 제외)의</t>
    </r>
    <r>
      <rPr>
        <b/>
        <sz val="11"/>
        <color rgb="FFFF0000"/>
        <rFont val="맑은 고딕"/>
        <family val="3"/>
        <charset val="129"/>
        <scheme val="minor"/>
      </rPr>
      <t xml:space="preserve"> 6%
</t>
    </r>
    <r>
      <rPr>
        <sz val="11"/>
        <color theme="1"/>
        <rFont val="맑은 고딕"/>
        <family val="3"/>
        <charset val="129"/>
        <scheme val="minor"/>
      </rPr>
      <t xml:space="preserve">
 ③ 민간사업 간접비 : 총연구비(부가세 제외)의 </t>
    </r>
    <r>
      <rPr>
        <b/>
        <sz val="11"/>
        <color rgb="FFFF0000"/>
        <rFont val="맑은 고딕"/>
        <family val="3"/>
        <charset val="129"/>
        <scheme val="minor"/>
      </rPr>
      <t>15%</t>
    </r>
    <r>
      <rPr>
        <sz val="11"/>
        <color theme="1"/>
        <rFont val="맑은 고딕"/>
        <family val="3"/>
        <charset val="129"/>
        <scheme val="minor"/>
      </rPr>
      <t xml:space="preserve">
</t>
    </r>
    <phoneticPr fontId="13" type="noConversion"/>
  </si>
  <si>
    <r>
      <rPr>
        <sz val="10"/>
        <color theme="1"/>
        <rFont val="돋움"/>
        <family val="3"/>
        <charset val="129"/>
      </rPr>
      <t>-</t>
    </r>
    <r>
      <rPr>
        <sz val="10"/>
        <color theme="1"/>
        <rFont val="Times New Roman"/>
        <family val="1"/>
      </rPr>
      <t>  </t>
    </r>
    <r>
      <rPr>
        <sz val="10"/>
        <color theme="1"/>
        <rFont val="돋움"/>
        <family val="3"/>
        <charset val="129"/>
      </rPr>
      <t>2020년 최저임금표(기관부담금, 퇴직(적립)금 제외)</t>
    </r>
    <phoneticPr fontId="7" type="noConversion"/>
  </si>
  <si>
    <t>월 기준시간 (주5일,1일 8시간 주 40시간 기준)
= [(주 40시간 + 유급주휴 8시간) / 7(일) x 365 ] / 12(개월)  
= 209 시간
최저시급 8,590 x 209시간 = 1,795,310원(최저월급)</t>
    <phoneticPr fontId="102" type="noConversion"/>
  </si>
  <si>
    <t>로부터 본 연구과제에 참여함에 있어 다음 사항을 준수할 것을 엄숙히 서약합니다.</t>
    <phoneticPr fontId="7" type="noConversion"/>
  </si>
  <si>
    <t>◦ 연구장비·재료비중 기기·장비 최종(단계) 2개월 전까지 집행 및 검수 완료
◦ 비소모품 물품에 대하여 산학협력단 검수
  (소프트웨어는 금액에 관계없이 필수)
  - 자체 검수물품은 자체물품검수확인서(검수조서) 첨부
◦ 단가 300만원 이상 2,000만원 미만인 경우 중앙구매 
  (민간연구비의 경우 2,000만원 미만의 물품은 재량구매)
   - 내자 연구물품 중앙구매 절차
     연구자 중앙구매 신청→관리기관에서 산학협력단 신청→산학협력단에서 중앙구매 완료→관리기관에서 연구자에게 안내→납품완료 후 산학협력단 검수→물품대금 지급
   - 외자 연구물품 중앙구매(수입의뢰) 절차
     연구자 중앙구매 신청→관리기관에서 산학협력단 신청→산학협력단에서 ㈜우성항운신용장 개설 요청→물품대금 청구→㈜우성항운 통관 진행→납품완료 후 산학협력단 검수→물품대금 정산
◦  1억원 이상 연구장비는 사전 산학협력단 심의에 통과된 장비에 한하여 구입 가능(사전에 연구비 담당자와 상의)
◦  물품분류번호는 조달청 목록정보시스템에서 검색하여 기재  
    (http://www.g2b.go.kr:8051/search/classificationSearch.do)</t>
    <phoneticPr fontId="7" type="noConversion"/>
  </si>
  <si>
    <t>* 서울대 소속 참석자</t>
    <phoneticPr fontId="7" type="noConversion"/>
  </si>
  <si>
    <t>* 서울대 소속 참석자</t>
    <phoneticPr fontId="7" type="noConversion"/>
  </si>
  <si>
    <t>* 서울대 소속 참석자</t>
    <phoneticPr fontId="7" type="noConversion"/>
  </si>
  <si>
    <t>total</t>
    <phoneticPr fontId="7" type="noConversion"/>
  </si>
  <si>
    <t>1. I Hereby pledge myself to observe the following regulations while working in laboratory, the Seoul National University(SNU).</t>
    <phoneticPr fontId="102" type="noConversion"/>
  </si>
  <si>
    <t>서식 통합</t>
    <phoneticPr fontId="7" type="noConversion"/>
  </si>
  <si>
    <t>[별지6-2호] 개인용컴퓨터 구매 신청서
[별지 10-1호] 전문가 수령증
[별지 14-1호] 연구수당 지급청구 및 기여도평가서(서식2)
[별지 15호] 산업재산권 출원/등록비 지급 청구서
[별지 18호] 지체연구비 상환 확약서
[별지 19호] 외부참여연구원 기관장 확인서
[별지 20호] 국가연구개발사업 과제 참여 현황 확인서</t>
    <phoneticPr fontId="7" type="noConversion"/>
  </si>
  <si>
    <r>
      <t xml:space="preserve">[별지 3-5호] 보안서약서
[별지 3-6호] 연구원 개인정보동의에 관한 내용
  </t>
    </r>
    <r>
      <rPr>
        <b/>
        <u/>
        <sz val="10"/>
        <rFont val="맑은 고딕"/>
        <family val="3"/>
        <charset val="129"/>
      </rPr>
      <t xml:space="preserve"> →[별지 3-4호] 보안서약서 및 개인정보활용동의서로 통합</t>
    </r>
    <r>
      <rPr>
        <sz val="10"/>
        <rFont val="맑은 고딕"/>
        <family val="3"/>
        <charset val="129"/>
      </rPr>
      <t xml:space="preserve">
[별지 11호] 원고료, 번역료, 통역료, 활용신청서
[별지 12호] 실험 및 조사수당신청서
 </t>
    </r>
    <r>
      <rPr>
        <b/>
        <sz val="10"/>
        <rFont val="맑은 고딕"/>
        <family val="3"/>
        <charset val="129"/>
      </rPr>
      <t xml:space="preserve"> </t>
    </r>
    <r>
      <rPr>
        <b/>
        <u/>
        <sz val="10"/>
        <rFont val="맑은 고딕"/>
        <family val="3"/>
        <charset val="129"/>
      </rPr>
      <t xml:space="preserve">→ [별지 10호] 전문가활용비신청서 (강사, 자문,번역,
</t>
    </r>
    <r>
      <rPr>
        <b/>
        <sz val="10"/>
        <rFont val="맑은 고딕"/>
        <family val="3"/>
        <charset val="129"/>
      </rPr>
      <t xml:space="preserve">      </t>
    </r>
    <r>
      <rPr>
        <b/>
        <u/>
        <sz val="10"/>
        <rFont val="맑은 고딕"/>
        <family val="3"/>
        <charset val="129"/>
      </rPr>
      <t>원고, 통역,속기료, 조사수당)으로 통합</t>
    </r>
    <phoneticPr fontId="7" type="noConversion"/>
  </si>
  <si>
    <t>[별지 3호, 3-2호] 외부인건비 지급단가 변경</t>
    <phoneticPr fontId="7" type="noConversion"/>
  </si>
  <si>
    <t>[별지 3-3호] 학생인건비 지급의뢰서 및 연구참여확약서 개인정보 
               추가 및 확약사항 변경</t>
    <phoneticPr fontId="7" type="noConversion"/>
  </si>
  <si>
    <t>[별지 5-1호] 수의계약사유서 하단 관리기관장 직인날인 삭제</t>
    <phoneticPr fontId="7" type="noConversion"/>
  </si>
  <si>
    <t>[별지 7호] 회의비 집행내역서 이름 수정 
              → 회의비 사용내역서 (회의록)
[별지 10호] 전문가활용신청서(강사,자문,번역,원고,통역,속기료,
              조사수당) 개인정보동의 내용 삽입
[별지 9호] 강사료, 번역료 단가 수정</t>
    <phoneticPr fontId="7" type="noConversion"/>
  </si>
  <si>
    <t xml:space="preserve">[별지 12-1호] 연구수당 부당집행 계산식
[별지 15호] 간접비계산식 </t>
    <phoneticPr fontId="7" type="noConversion"/>
  </si>
  <si>
    <t>1. 국가연구개발사업의 관리 등에 관한 규정
    (2019. 3. 19., 2019. 9. 1. 시행)
2. 국가연구개발 연구관리표준매뉴얼 개정본 (2020. 1.)
3. 서울대학교 연구비 관리 지침
    (2019. 9. 4. 시행)
4. 서울대학교 산학협력연구 연구비 산정기준 
   (2019. 10. 31. 시행)
5. 과학기술정보통신부 학생인건비 통합관리지침     
    (2019.08.01., 2019.09.01.시행)
   과학기술정보통신부 학생연구원 내부운영규정 가이드라인 
    (2020. 01. 29.) 
   서울대학교 학생인건비 통합관리기준 (2020. 02. 28.)
개정에 따른 연구비 청구 서식 변경</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</si>
</sst>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42" formatCode="_-&quot;₩&quot;* #,##0_-;\-&quot;₩&quot;* #,##0_-;_-&quot;₩&quot;* &quot;-&quot;_-;_-@_-"/>
    <numFmt numFmtId="41" formatCode="_-* #,##0_-;\-* #,##0_-;_-* &quot;-&quot;_-;_-@_-"/>
    <numFmt numFmtId="43" formatCode="_-* #,##0.00_-;\-* #,##0.00_-;_-* &quot;-&quot;??_-;_-@_-"/>
    <numFmt numFmtId="176" formatCode="#,##0;[Red]#,##0"/>
    <numFmt numFmtId="177" formatCode="&quot;₩&quot;#,##0;[Red]&quot;₩&quot;#,##0"/>
    <numFmt numFmtId="178" formatCode="yyyy&quot;년&quot;\ m&quot;월&quot;\ d&quot;일&quot;;@"/>
    <numFmt numFmtId="179" formatCode="[$-F800]dddd\,\ mmmm\ dd\,\ yyyy"/>
    <numFmt numFmtId="180" formatCode="#,##0_ "/>
    <numFmt numFmtId="181" formatCode="#,##0&quot;원&quot;"/>
    <numFmt numFmtId="182" formatCode="#,##0_ &quot;원&quot;"/>
    <numFmt numFmtId="183" formatCode="yyyy&quot;.&quot;\ mm&quot;.&quot;\ dd&quot;.&quot;;@"/>
    <numFmt numFmtId="184" formatCode="0_);[Red]\(0\)"/>
    <numFmt numFmtId="185" formatCode="#,##0.00_);\(#,##0.00\)"/>
    <numFmt numFmtId="186" formatCode="?&quot;원&quot;"/>
    <numFmt numFmtId="187" formatCode="#,##0\ &quot;원&quot;"/>
    <numFmt numFmtId="188" formatCode="#,##0_);[Red]\(#,##0\)"/>
    <numFmt numFmtId="189" formatCode="#,###&quot;원&quot;"/>
    <numFmt numFmtId="190" formatCode="_ * #,##0_ ;_ * \-#,##0_ ;_ * &quot;-&quot;_ ;_ @_ "/>
    <numFmt numFmtId="191" formatCode="_ * #,##0.00_ ;_ * \-#,##0.00_ ;_ * &quot;-&quot;??_ ;_ @_ "/>
    <numFmt numFmtId="192" formatCode="\~\ \ mm&quot;月&quot;dd&quot;日&quot;"/>
    <numFmt numFmtId="193" formatCode="m\/dd\ \ \ \ \ \ "/>
    <numFmt numFmtId="194" formatCode="\(General&quot;개&quot;&quot;월&quot;\)"/>
    <numFmt numFmtId="195" formatCode="[$-412]AM/PM\ h&quot;시&quot;\ mm&quot;분&quot;;@"/>
    <numFmt numFmtId="196" formatCode="#,##0_ &quot;회&quot;"/>
    <numFmt numFmtId="197" formatCode="yyyy&quot;년&quot;\ mm&quot;월&quot;\ dd&quot;일&quot;&quot;(&quot;aaa&quot;)&quot;"/>
    <numFmt numFmtId="198" formatCode="yyyy&quot;년&quot;\ m&quot;월&quot;\ d&quot;일&quot;&quot;(&quot;aaa&quot;)&quot;"/>
    <numFmt numFmtId="199" formatCode="hh&quot;시&quot;\ mm&quot;분&quot;"/>
    <numFmt numFmtId="200" formatCode="h&quot;시간&quot;\ mm&quot;분&quot;;@"/>
    <numFmt numFmtId="201" formatCode="[$-412]AM/PM\ h:mm;@"/>
    <numFmt numFmtId="202" formatCode="hh"/>
    <numFmt numFmtId="203" formatCode="\(hh&quot;시&quot;\ mm&quot;분&quot;\)"/>
    <numFmt numFmtId="204" formatCode="yy&quot;년&quot;m&quot;월&quot;d&quot;일&quot;;@"/>
    <numFmt numFmtId="205" formatCode="h"/>
    <numFmt numFmtId="206" formatCode="h:mm;@"/>
    <numFmt numFmtId="207" formatCode="0.00_ "/>
    <numFmt numFmtId="208" formatCode="0.0_);[Red]\(0.0\)"/>
    <numFmt numFmtId="209" formatCode="0.0%"/>
  </numFmts>
  <fonts count="206">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돋움"/>
      <family val="3"/>
      <charset val="129"/>
    </font>
    <font>
      <sz val="8"/>
      <name val="돋움"/>
      <family val="3"/>
      <charset val="129"/>
    </font>
    <font>
      <sz val="9"/>
      <color indexed="81"/>
      <name val="굴림"/>
      <family val="3"/>
      <charset val="129"/>
    </font>
    <font>
      <b/>
      <sz val="9"/>
      <color indexed="81"/>
      <name val="굴림"/>
      <family val="3"/>
      <charset val="129"/>
    </font>
    <font>
      <u/>
      <sz val="11"/>
      <color indexed="12"/>
      <name val="돋움"/>
      <family val="3"/>
      <charset val="129"/>
    </font>
    <font>
      <sz val="10"/>
      <name val="나눔명조"/>
      <family val="1"/>
      <charset val="129"/>
    </font>
    <font>
      <sz val="10"/>
      <name val="맑은 고딕"/>
      <family val="3"/>
      <charset val="129"/>
    </font>
    <font>
      <sz val="8"/>
      <name val="맑은 고딕"/>
      <family val="3"/>
      <charset val="129"/>
    </font>
    <font>
      <sz val="9"/>
      <name val="맑은 고딕"/>
      <family val="3"/>
      <charset val="129"/>
    </font>
    <font>
      <b/>
      <sz val="12"/>
      <name val="맑은 고딕"/>
      <family val="3"/>
      <charset val="129"/>
    </font>
    <font>
      <u/>
      <sz val="18"/>
      <name val="맑은 고딕"/>
      <family val="3"/>
      <charset val="129"/>
    </font>
    <font>
      <b/>
      <sz val="9"/>
      <name val="맑은 고딕"/>
      <family val="3"/>
      <charset val="129"/>
    </font>
    <font>
      <sz val="20"/>
      <name val="맑은 고딕"/>
      <family val="3"/>
      <charset val="129"/>
    </font>
    <font>
      <sz val="10"/>
      <name val="맑은 고딕"/>
      <family val="3"/>
      <charset val="129"/>
    </font>
    <font>
      <b/>
      <sz val="12"/>
      <name val="맑은 고딕"/>
      <family val="3"/>
      <charset val="129"/>
    </font>
    <font>
      <sz val="9"/>
      <name val="맑은 고딕"/>
      <family val="3"/>
      <charset val="129"/>
    </font>
    <font>
      <sz val="10"/>
      <color indexed="8"/>
      <name val="맑은 고딕"/>
      <family val="3"/>
      <charset val="129"/>
    </font>
    <font>
      <sz val="20"/>
      <name val="맑은 고딕"/>
      <family val="3"/>
      <charset val="129"/>
    </font>
    <font>
      <sz val="11"/>
      <name val="맑은 고딕"/>
      <family val="3"/>
      <charset val="129"/>
    </font>
    <font>
      <b/>
      <u/>
      <sz val="20"/>
      <name val="맑은 고딕"/>
      <family val="3"/>
      <charset val="129"/>
    </font>
    <font>
      <u/>
      <sz val="10"/>
      <color indexed="12"/>
      <name val="맑은 고딕"/>
      <family val="3"/>
      <charset val="129"/>
    </font>
    <font>
      <sz val="8"/>
      <color indexed="8"/>
      <name val="맑은 고딕"/>
      <family val="3"/>
      <charset val="129"/>
    </font>
    <font>
      <b/>
      <sz val="11"/>
      <name val="맑은 고딕"/>
      <family val="3"/>
      <charset val="129"/>
    </font>
    <font>
      <b/>
      <sz val="10"/>
      <color indexed="8"/>
      <name val="맑은 고딕"/>
      <family val="3"/>
      <charset val="129"/>
    </font>
    <font>
      <u/>
      <sz val="10"/>
      <color indexed="8"/>
      <name val="맑은 고딕"/>
      <family val="3"/>
      <charset val="129"/>
    </font>
    <font>
      <sz val="10"/>
      <color indexed="10"/>
      <name val="맑은 고딕"/>
      <family val="3"/>
      <charset val="129"/>
    </font>
    <font>
      <sz val="9"/>
      <color indexed="48"/>
      <name val="맑은 고딕"/>
      <family val="3"/>
      <charset val="129"/>
    </font>
    <font>
      <u/>
      <sz val="9"/>
      <name val="맑은 고딕"/>
      <family val="3"/>
      <charset val="129"/>
    </font>
    <font>
      <b/>
      <u val="double"/>
      <sz val="20"/>
      <name val="맑은 고딕"/>
      <family val="3"/>
      <charset val="129"/>
    </font>
    <font>
      <sz val="9"/>
      <name val="돋움"/>
      <family val="3"/>
      <charset val="129"/>
    </font>
    <font>
      <sz val="10"/>
      <name val="돋움"/>
      <family val="3"/>
      <charset val="129"/>
    </font>
    <font>
      <b/>
      <sz val="11"/>
      <name val="돋움"/>
      <family val="3"/>
      <charset val="129"/>
    </font>
    <font>
      <b/>
      <sz val="10"/>
      <name val="돋움"/>
      <family val="3"/>
      <charset val="129"/>
    </font>
    <font>
      <b/>
      <sz val="15"/>
      <name val="맑은 고딕"/>
      <family val="3"/>
      <charset val="129"/>
    </font>
    <font>
      <sz val="15"/>
      <name val="맑은 고딕"/>
      <family val="3"/>
      <charset val="129"/>
    </font>
    <font>
      <sz val="11"/>
      <color indexed="62"/>
      <name val="돋움"/>
      <family val="3"/>
      <charset val="129"/>
    </font>
    <font>
      <b/>
      <sz val="9"/>
      <color indexed="81"/>
      <name val="Tahoma"/>
      <family val="2"/>
    </font>
    <font>
      <b/>
      <sz val="9"/>
      <color indexed="81"/>
      <name val="돋움"/>
      <family val="3"/>
      <charset val="129"/>
    </font>
    <font>
      <u/>
      <sz val="9"/>
      <color indexed="12"/>
      <name val="맑은 고딕"/>
      <family val="3"/>
      <charset val="129"/>
    </font>
    <font>
      <sz val="9"/>
      <color indexed="8"/>
      <name val="맑은 고딕"/>
      <family val="3"/>
      <charset val="129"/>
    </font>
    <font>
      <b/>
      <u val="double"/>
      <sz val="16"/>
      <name val="맑은 고딕"/>
      <family val="3"/>
      <charset val="129"/>
    </font>
    <font>
      <sz val="9"/>
      <color indexed="10"/>
      <name val="맑은 고딕"/>
      <family val="3"/>
      <charset val="129"/>
    </font>
    <font>
      <u/>
      <sz val="11"/>
      <color indexed="12"/>
      <name val="휴먼매직체"/>
      <family val="1"/>
      <charset val="129"/>
    </font>
    <font>
      <b/>
      <sz val="8"/>
      <color indexed="10"/>
      <name val="맑은 고딕"/>
      <family val="3"/>
      <charset val="129"/>
    </font>
    <font>
      <b/>
      <sz val="9"/>
      <color indexed="10"/>
      <name val="맑은 고딕"/>
      <family val="3"/>
      <charset val="129"/>
    </font>
    <font>
      <sz val="11"/>
      <color indexed="8"/>
      <name val="맑은 고딕"/>
      <family val="3"/>
      <charset val="129"/>
    </font>
    <font>
      <b/>
      <sz val="10"/>
      <color indexed="10"/>
      <name val="맑은 고딕"/>
      <family val="3"/>
      <charset val="129"/>
    </font>
    <font>
      <b/>
      <sz val="10"/>
      <name val="맑은 고딕"/>
      <family val="3"/>
      <charset val="129"/>
    </font>
    <font>
      <b/>
      <sz val="7.5"/>
      <name val="맑은 고딕"/>
      <family val="3"/>
      <charset val="129"/>
    </font>
    <font>
      <b/>
      <sz val="12"/>
      <name val="돋움"/>
      <family val="3"/>
      <charset val="129"/>
    </font>
    <font>
      <sz val="12"/>
      <name val="돋움"/>
      <family val="3"/>
      <charset val="129"/>
    </font>
    <font>
      <b/>
      <sz val="8"/>
      <name val="맑은 고딕"/>
      <family val="3"/>
      <charset val="129"/>
    </font>
    <font>
      <u/>
      <sz val="9"/>
      <color indexed="12"/>
      <name val="돋움"/>
      <family val="3"/>
      <charset val="129"/>
    </font>
    <font>
      <sz val="11"/>
      <color indexed="8"/>
      <name val="맑은 고딕"/>
      <family val="3"/>
      <charset val="129"/>
    </font>
    <font>
      <b/>
      <sz val="8"/>
      <color indexed="8"/>
      <name val="맑은 고딕"/>
      <family val="3"/>
      <charset val="129"/>
    </font>
    <font>
      <b/>
      <sz val="8"/>
      <color indexed="30"/>
      <name val="맑은 고딕"/>
      <family val="3"/>
      <charset val="129"/>
    </font>
    <font>
      <u/>
      <sz val="11"/>
      <color indexed="36"/>
      <name val="굴림체"/>
      <family val="3"/>
      <charset val="129"/>
    </font>
    <font>
      <sz val="10"/>
      <name val="Helv"/>
      <family val="2"/>
    </font>
    <font>
      <sz val="10"/>
      <name val="Arial"/>
      <family val="2"/>
    </font>
    <font>
      <sz val="11"/>
      <color indexed="8"/>
      <name val="맑은 고딕"/>
      <family val="3"/>
      <charset val="129"/>
    </font>
    <font>
      <b/>
      <sz val="11"/>
      <color indexed="8"/>
      <name val="맑은 고딕"/>
      <family val="3"/>
      <charset val="129"/>
    </font>
    <font>
      <sz val="10"/>
      <name val="맑은 고딕"/>
      <family val="3"/>
      <charset val="129"/>
    </font>
    <font>
      <b/>
      <sz val="8"/>
      <name val="맑은 고딕"/>
      <family val="3"/>
      <charset val="129"/>
    </font>
    <font>
      <sz val="8"/>
      <name val="맑은 고딕"/>
      <family val="3"/>
      <charset val="129"/>
    </font>
    <font>
      <b/>
      <sz val="14"/>
      <color indexed="8"/>
      <name val="맑은 고딕"/>
      <family val="3"/>
      <charset val="129"/>
    </font>
    <font>
      <b/>
      <sz val="11"/>
      <color indexed="8"/>
      <name val="맑은 고딕"/>
      <family val="3"/>
      <charset val="129"/>
    </font>
    <font>
      <b/>
      <sz val="12"/>
      <color indexed="8"/>
      <name val="맑은 고딕"/>
      <family val="3"/>
      <charset val="129"/>
    </font>
    <font>
      <b/>
      <sz val="12"/>
      <color indexed="8"/>
      <name val="맑은 고딕"/>
      <family val="3"/>
      <charset val="129"/>
    </font>
    <font>
      <b/>
      <sz val="10"/>
      <color indexed="8"/>
      <name val="맑은 고딕"/>
      <family val="3"/>
      <charset val="129"/>
    </font>
    <font>
      <sz val="10"/>
      <color indexed="8"/>
      <name val="맑은 고딕"/>
      <family val="3"/>
      <charset val="129"/>
    </font>
    <font>
      <sz val="8"/>
      <name val="맑은 고딕"/>
      <family val="3"/>
      <charset val="129"/>
    </font>
    <font>
      <b/>
      <sz val="8"/>
      <color indexed="30"/>
      <name val="맑은 고딕"/>
      <family val="3"/>
      <charset val="129"/>
    </font>
    <font>
      <sz val="10"/>
      <color indexed="8"/>
      <name val="Arial"/>
      <family val="2"/>
    </font>
    <font>
      <b/>
      <sz val="11"/>
      <color indexed="10"/>
      <name val="맑은 고딕"/>
      <family val="3"/>
      <charset val="129"/>
    </font>
    <font>
      <sz val="13"/>
      <name val="맑은 고딕"/>
      <family val="3"/>
      <charset val="129"/>
    </font>
    <font>
      <b/>
      <sz val="13"/>
      <name val="맑은 고딕"/>
      <family val="3"/>
      <charset val="129"/>
    </font>
    <font>
      <u/>
      <sz val="8"/>
      <name val="맑은 고딕"/>
      <family val="3"/>
      <charset val="129"/>
    </font>
    <font>
      <b/>
      <sz val="10"/>
      <color indexed="56"/>
      <name val="맑은 고딕"/>
      <family val="3"/>
      <charset val="129"/>
    </font>
    <font>
      <sz val="11"/>
      <color theme="1"/>
      <name val="맑은 고딕"/>
      <family val="3"/>
      <charset val="129"/>
      <scheme val="minor"/>
    </font>
    <font>
      <sz val="10"/>
      <name val="맑은 고딕"/>
      <family val="3"/>
      <charset val="129"/>
      <scheme val="major"/>
    </font>
    <font>
      <b/>
      <sz val="9"/>
      <color rgb="FFFF0000"/>
      <name val="맑은 고딕"/>
      <family val="3"/>
      <charset val="129"/>
    </font>
    <font>
      <sz val="8"/>
      <color rgb="FFFF0000"/>
      <name val="맑은 고딕"/>
      <family val="3"/>
      <charset val="129"/>
    </font>
    <font>
      <b/>
      <u/>
      <sz val="10"/>
      <color rgb="FFFF0000"/>
      <name val="맑은 고딕"/>
      <family val="3"/>
      <charset val="129"/>
    </font>
    <font>
      <sz val="9"/>
      <color rgb="FF000000"/>
      <name val="굴림"/>
      <family val="3"/>
      <charset val="129"/>
    </font>
    <font>
      <sz val="10"/>
      <name val="맑은고딕"/>
      <family val="3"/>
      <charset val="129"/>
    </font>
    <font>
      <b/>
      <sz val="10"/>
      <color rgb="FFFF0000"/>
      <name val="맑은 고딕"/>
      <family val="3"/>
      <charset val="129"/>
    </font>
    <font>
      <sz val="11"/>
      <name val="맑은 고딕"/>
      <family val="3"/>
      <charset val="129"/>
      <scheme val="minor"/>
    </font>
    <font>
      <sz val="9"/>
      <name val="맑은 고딕"/>
      <family val="3"/>
      <charset val="129"/>
      <scheme val="minor"/>
    </font>
    <font>
      <b/>
      <sz val="12"/>
      <name val="맑은 고딕"/>
      <family val="3"/>
      <charset val="129"/>
      <scheme val="minor"/>
    </font>
    <font>
      <b/>
      <sz val="11"/>
      <name val="맑은 고딕"/>
      <family val="3"/>
      <charset val="129"/>
      <scheme val="minor"/>
    </font>
    <font>
      <b/>
      <u val="double"/>
      <sz val="20"/>
      <name val="맑은 고딕"/>
      <family val="3"/>
      <charset val="129"/>
      <scheme val="minor"/>
    </font>
    <font>
      <sz val="12"/>
      <name val="맑은 고딕"/>
      <family val="3"/>
      <charset val="129"/>
      <scheme val="minor"/>
    </font>
    <font>
      <b/>
      <sz val="16"/>
      <name val="맑은 고딕"/>
      <family val="3"/>
      <charset val="129"/>
      <scheme val="minor"/>
    </font>
    <font>
      <sz val="10"/>
      <name val="맑은 고딕"/>
      <family val="3"/>
      <charset val="129"/>
      <scheme val="minor"/>
    </font>
    <font>
      <u/>
      <sz val="9"/>
      <name val="맑은 고딕"/>
      <family val="3"/>
      <charset val="129"/>
      <scheme val="minor"/>
    </font>
    <font>
      <sz val="10"/>
      <color theme="1"/>
      <name val="돋움"/>
      <family val="3"/>
      <charset val="129"/>
    </font>
    <font>
      <sz val="8"/>
      <name val="맑은 고딕"/>
      <family val="2"/>
      <charset val="129"/>
      <scheme val="minor"/>
    </font>
    <font>
      <sz val="10"/>
      <color theme="1"/>
      <name val="Times New Roman"/>
      <family val="1"/>
    </font>
    <font>
      <sz val="9"/>
      <name val="맑은 고딕"/>
      <family val="3"/>
      <charset val="129"/>
      <scheme val="major"/>
    </font>
    <font>
      <sz val="20"/>
      <name val="210 만복이 R"/>
      <family val="1"/>
      <charset val="129"/>
    </font>
    <font>
      <sz val="10"/>
      <name val="210 만복이 R"/>
      <family val="1"/>
      <charset val="129"/>
    </font>
    <font>
      <b/>
      <u/>
      <sz val="9"/>
      <name val="맑은 고딕"/>
      <family val="3"/>
      <charset val="129"/>
    </font>
    <font>
      <sz val="9"/>
      <color theme="1"/>
      <name val="맑은 고딕"/>
      <family val="3"/>
      <charset val="129"/>
    </font>
    <font>
      <b/>
      <u/>
      <sz val="13"/>
      <color theme="0"/>
      <name val="바탕체"/>
      <family val="1"/>
      <charset val="129"/>
    </font>
    <font>
      <sz val="14"/>
      <name val="휴먼매직체"/>
      <family val="1"/>
      <charset val="129"/>
    </font>
    <font>
      <sz val="11"/>
      <name val="휴먼매직체"/>
      <family val="1"/>
      <charset val="129"/>
    </font>
    <font>
      <b/>
      <sz val="14"/>
      <name val="휴먼매직체"/>
      <family val="1"/>
      <charset val="129"/>
    </font>
    <font>
      <b/>
      <sz val="16"/>
      <name val="맑은 고딕"/>
      <family val="3"/>
      <charset val="129"/>
      <scheme val="major"/>
    </font>
    <font>
      <b/>
      <u/>
      <sz val="16"/>
      <name val="맑은 고딕"/>
      <family val="3"/>
      <charset val="129"/>
      <scheme val="major"/>
    </font>
    <font>
      <sz val="9"/>
      <color indexed="81"/>
      <name val="돋움"/>
      <family val="3"/>
      <charset val="129"/>
    </font>
    <font>
      <sz val="10"/>
      <color indexed="8"/>
      <name val="MingLiU"/>
      <family val="3"/>
      <charset val="136"/>
    </font>
    <font>
      <sz val="9"/>
      <color indexed="81"/>
      <name val="Tahoma"/>
      <family val="2"/>
    </font>
    <font>
      <sz val="8"/>
      <color indexed="81"/>
      <name val="돋움"/>
      <family val="3"/>
      <charset val="129"/>
    </font>
    <font>
      <sz val="8"/>
      <color indexed="81"/>
      <name val="Tahoma"/>
      <family val="2"/>
    </font>
    <font>
      <b/>
      <u/>
      <sz val="8"/>
      <name val="맑은 고딕"/>
      <family val="3"/>
      <charset val="129"/>
    </font>
    <font>
      <sz val="9"/>
      <color indexed="81"/>
      <name val="맑은 고딕"/>
      <family val="3"/>
      <charset val="129"/>
    </font>
    <font>
      <b/>
      <u/>
      <sz val="11"/>
      <color theme="0"/>
      <name val="돋움"/>
      <family val="3"/>
      <charset val="129"/>
    </font>
    <font>
      <sz val="9"/>
      <color indexed="62"/>
      <name val="맑은 고딕"/>
      <family val="3"/>
      <charset val="129"/>
      <scheme val="major"/>
    </font>
    <font>
      <b/>
      <sz val="9"/>
      <name val="맑은 고딕"/>
      <family val="3"/>
      <charset val="129"/>
      <scheme val="major"/>
    </font>
    <font>
      <b/>
      <sz val="15"/>
      <name val="맑은 고딕"/>
      <family val="3"/>
      <charset val="129"/>
      <scheme val="major"/>
    </font>
    <font>
      <b/>
      <vertAlign val="superscript"/>
      <sz val="9"/>
      <name val="맑은 고딕"/>
      <family val="3"/>
      <charset val="129"/>
    </font>
    <font>
      <b/>
      <sz val="7"/>
      <name val="맑은 고딕"/>
      <family val="3"/>
      <charset val="129"/>
    </font>
    <font>
      <vertAlign val="superscript"/>
      <sz val="8"/>
      <name val="맑은 고딕"/>
      <family val="3"/>
      <charset val="129"/>
    </font>
    <font>
      <b/>
      <sz val="10"/>
      <color theme="1"/>
      <name val="돋움"/>
      <family val="3"/>
      <charset val="129"/>
    </font>
    <font>
      <sz val="10"/>
      <color rgb="FF000000"/>
      <name val="돋움"/>
      <family val="3"/>
      <charset val="129"/>
    </font>
    <font>
      <b/>
      <sz val="8"/>
      <color rgb="FFFF0000"/>
      <name val="맑은 고딕"/>
      <family val="3"/>
      <charset val="129"/>
    </font>
    <font>
      <u/>
      <sz val="10"/>
      <name val="돋움"/>
      <family val="3"/>
      <charset val="129"/>
    </font>
    <font>
      <b/>
      <u/>
      <sz val="11"/>
      <name val="돋움"/>
      <family val="3"/>
      <charset val="129"/>
    </font>
    <font>
      <sz val="8"/>
      <color indexed="81"/>
      <name val="맑은 고딕"/>
      <family val="3"/>
      <charset val="129"/>
    </font>
    <font>
      <b/>
      <sz val="10"/>
      <color theme="1"/>
      <name val="맑은 고딕"/>
      <family val="3"/>
      <charset val="129"/>
      <scheme val="minor"/>
    </font>
    <font>
      <sz val="10"/>
      <color theme="1"/>
      <name val="맑은 고딕"/>
      <family val="2"/>
      <charset val="129"/>
      <scheme val="minor"/>
    </font>
    <font>
      <sz val="10"/>
      <color theme="1"/>
      <name val="맑은 고딕"/>
      <family val="3"/>
      <charset val="129"/>
      <scheme val="minor"/>
    </font>
    <font>
      <sz val="9"/>
      <color theme="1"/>
      <name val="맑은 고딕"/>
      <family val="3"/>
      <charset val="129"/>
      <scheme val="minor"/>
    </font>
    <font>
      <b/>
      <sz val="12"/>
      <color theme="1"/>
      <name val="맑은 고딕"/>
      <family val="3"/>
      <charset val="129"/>
      <scheme val="minor"/>
    </font>
    <font>
      <b/>
      <u val="double"/>
      <sz val="20"/>
      <color theme="1"/>
      <name val="맑은 고딕"/>
      <family val="3"/>
      <charset val="129"/>
      <scheme val="minor"/>
    </font>
    <font>
      <sz val="12"/>
      <color rgb="FF000000"/>
      <name val="굴림체"/>
      <family val="3"/>
      <charset val="129"/>
    </font>
    <font>
      <u/>
      <sz val="11"/>
      <color theme="10"/>
      <name val="맑은 고딕"/>
      <family val="2"/>
      <charset val="129"/>
      <scheme val="minor"/>
    </font>
    <font>
      <b/>
      <sz val="9"/>
      <color rgb="FF000000"/>
      <name val="맑은 고딕"/>
      <family val="3"/>
      <charset val="129"/>
      <scheme val="minor"/>
    </font>
    <font>
      <sz val="7.5"/>
      <name val="맑은 고딕"/>
      <family val="3"/>
      <charset val="129"/>
    </font>
    <font>
      <b/>
      <u val="double"/>
      <sz val="20"/>
      <name val="HY헤드라인M"/>
      <family val="1"/>
      <charset val="129"/>
    </font>
    <font>
      <sz val="16"/>
      <name val="HY헤드라인M"/>
      <family val="1"/>
      <charset val="129"/>
    </font>
    <font>
      <u/>
      <sz val="16"/>
      <name val="HY헤드라인M"/>
      <family val="1"/>
      <charset val="129"/>
    </font>
    <font>
      <sz val="4.5"/>
      <name val="돋움"/>
      <family val="3"/>
      <charset val="129"/>
    </font>
    <font>
      <b/>
      <sz val="12"/>
      <name val="HY헤드라인M"/>
      <family val="1"/>
      <charset val="129"/>
    </font>
    <font>
      <sz val="12"/>
      <name val="HY헤드라인M"/>
      <family val="1"/>
      <charset val="129"/>
    </font>
    <font>
      <b/>
      <sz val="10"/>
      <name val="맑은 고딕"/>
      <family val="3"/>
      <charset val="129"/>
      <scheme val="minor"/>
    </font>
    <font>
      <b/>
      <sz val="20"/>
      <name val="맑은 고딕"/>
      <family val="3"/>
      <charset val="129"/>
    </font>
    <font>
      <sz val="8"/>
      <name val="맑은 고딕"/>
      <family val="3"/>
      <charset val="129"/>
      <scheme val="minor"/>
    </font>
    <font>
      <sz val="10"/>
      <color rgb="FF000000"/>
      <name val="한컴바탕"/>
      <family val="1"/>
      <charset val="129"/>
    </font>
    <font>
      <sz val="12"/>
      <color rgb="FF000000"/>
      <name val="HY헤드라인M"/>
      <family val="1"/>
      <charset val="129"/>
    </font>
    <font>
      <b/>
      <u/>
      <sz val="9"/>
      <color rgb="FF000000"/>
      <name val="맑은 고딕"/>
      <family val="3"/>
      <charset val="129"/>
      <scheme val="minor"/>
    </font>
    <font>
      <b/>
      <sz val="10"/>
      <color indexed="10"/>
      <name val="맑은 고딕"/>
      <family val="3"/>
      <charset val="129"/>
      <scheme val="minor"/>
    </font>
    <font>
      <b/>
      <sz val="8"/>
      <color indexed="10"/>
      <name val="맑은 고딕"/>
      <family val="3"/>
      <charset val="129"/>
      <scheme val="minor"/>
    </font>
    <font>
      <sz val="14"/>
      <name val="맑은 고딕"/>
      <family val="3"/>
      <charset val="129"/>
      <scheme val="minor"/>
    </font>
    <font>
      <b/>
      <sz val="11"/>
      <color rgb="FF000000"/>
      <name val="맑은 고딕"/>
      <family val="3"/>
      <charset val="129"/>
      <scheme val="minor"/>
    </font>
    <font>
      <sz val="12"/>
      <color rgb="FF000000"/>
      <name val="맑은 고딕"/>
      <family val="3"/>
      <charset val="129"/>
      <scheme val="minor"/>
    </font>
    <font>
      <sz val="11"/>
      <color rgb="FF000000"/>
      <name val="맑은 고딕"/>
      <family val="3"/>
      <charset val="129"/>
      <scheme val="minor"/>
    </font>
    <font>
      <b/>
      <sz val="14"/>
      <color rgb="FF000000"/>
      <name val="HY헤드라인M"/>
      <family val="1"/>
      <charset val="129"/>
    </font>
    <font>
      <b/>
      <sz val="14"/>
      <name val="HY헤드라인M"/>
      <family val="1"/>
      <charset val="129"/>
    </font>
    <font>
      <b/>
      <sz val="12"/>
      <color rgb="FF000000"/>
      <name val="맑은 고딕"/>
      <family val="3"/>
      <charset val="129"/>
      <scheme val="minor"/>
    </font>
    <font>
      <b/>
      <sz val="10"/>
      <color rgb="FF000000"/>
      <name val="맑은 고딕"/>
      <family val="3"/>
      <charset val="129"/>
    </font>
    <font>
      <b/>
      <u/>
      <sz val="10"/>
      <color rgb="FF000000"/>
      <name val="맑은 고딕"/>
      <family val="3"/>
      <charset val="129"/>
    </font>
    <font>
      <sz val="22"/>
      <color rgb="FF000000"/>
      <name val="HY견고딕"/>
      <family val="1"/>
      <charset val="129"/>
    </font>
    <font>
      <sz val="22"/>
      <color rgb="FF000000"/>
      <name val="맑은 고딕"/>
      <family val="3"/>
      <charset val="129"/>
      <scheme val="minor"/>
    </font>
    <font>
      <sz val="12"/>
      <color rgb="FF000000"/>
      <name val="HY중고딕"/>
      <family val="1"/>
      <charset val="129"/>
    </font>
    <font>
      <sz val="8"/>
      <color rgb="FF000000"/>
      <name val="맑은 고딕"/>
      <family val="3"/>
      <charset val="129"/>
      <scheme val="minor"/>
    </font>
    <font>
      <b/>
      <sz val="10"/>
      <color rgb="FF0000FF"/>
      <name val="맑은 고딕"/>
      <family val="3"/>
      <charset val="129"/>
      <scheme val="minor"/>
    </font>
    <font>
      <b/>
      <sz val="10"/>
      <color rgb="FF000000"/>
      <name val="맑은 고딕"/>
      <family val="3"/>
      <charset val="129"/>
      <scheme val="minor"/>
    </font>
    <font>
      <b/>
      <sz val="8"/>
      <color rgb="FF000000"/>
      <name val="맑은 고딕"/>
      <family val="3"/>
      <charset val="129"/>
      <scheme val="minor"/>
    </font>
    <font>
      <sz val="10"/>
      <color rgb="FF000000"/>
      <name val="맑은 고딕"/>
      <family val="3"/>
      <charset val="129"/>
      <scheme val="minor"/>
    </font>
    <font>
      <sz val="17"/>
      <color rgb="FF000000"/>
      <name val="맑은 고딕"/>
      <family val="3"/>
      <charset val="129"/>
      <scheme val="minor"/>
    </font>
    <font>
      <sz val="13"/>
      <color rgb="FF000000"/>
      <name val="맑은 고딕"/>
      <family val="3"/>
      <charset val="129"/>
      <scheme val="minor"/>
    </font>
    <font>
      <b/>
      <sz val="8"/>
      <color rgb="FF002060"/>
      <name val="맑은 고딕"/>
      <family val="3"/>
      <charset val="129"/>
      <scheme val="minor"/>
    </font>
    <font>
      <sz val="7.5"/>
      <color rgb="FF999999"/>
      <name val="맑은 고딕"/>
      <family val="3"/>
      <charset val="129"/>
      <scheme val="minor"/>
    </font>
    <font>
      <sz val="7.5"/>
      <color rgb="FF002060"/>
      <name val="맑은 고딕"/>
      <family val="3"/>
      <charset val="129"/>
      <scheme val="minor"/>
    </font>
    <font>
      <sz val="7.5"/>
      <color rgb="FF000000"/>
      <name val="맑은 고딕"/>
      <family val="3"/>
      <charset val="129"/>
      <scheme val="minor"/>
    </font>
    <font>
      <sz val="7"/>
      <color rgb="FF000000"/>
      <name val="맑은 고딕"/>
      <family val="3"/>
      <charset val="129"/>
      <scheme val="minor"/>
    </font>
    <font>
      <sz val="9"/>
      <color rgb="FF000000"/>
      <name val="맑은 고딕"/>
      <family val="3"/>
      <charset val="129"/>
      <scheme val="minor"/>
    </font>
    <font>
      <b/>
      <sz val="9"/>
      <color rgb="FF0000FF"/>
      <name val="맑은 고딕"/>
      <family val="3"/>
      <charset val="129"/>
      <scheme val="minor"/>
    </font>
    <font>
      <b/>
      <u/>
      <sz val="14"/>
      <color indexed="10"/>
      <name val="맑은 고딕"/>
      <family val="3"/>
      <charset val="129"/>
    </font>
    <font>
      <b/>
      <sz val="12"/>
      <color rgb="FF0000FF"/>
      <name val="맑은 고딕"/>
      <family val="3"/>
      <charset val="129"/>
      <scheme val="minor"/>
    </font>
    <font>
      <b/>
      <sz val="22"/>
      <color rgb="FF000000"/>
      <name val="맑은 고딕"/>
      <family val="3"/>
      <charset val="129"/>
      <scheme val="minor"/>
    </font>
    <font>
      <b/>
      <sz val="22"/>
      <name val="맑은 고딕"/>
      <family val="3"/>
      <charset val="129"/>
      <scheme val="minor"/>
    </font>
    <font>
      <sz val="10"/>
      <color theme="1"/>
      <name val="Segoe UI Symbol"/>
      <family val="2"/>
    </font>
    <font>
      <b/>
      <sz val="11"/>
      <color theme="1"/>
      <name val="맑은 고딕"/>
      <family val="3"/>
      <charset val="129"/>
      <scheme val="minor"/>
    </font>
    <font>
      <b/>
      <sz val="10"/>
      <color rgb="FFFF0000"/>
      <name val="맑은 고딕"/>
      <family val="3"/>
      <charset val="129"/>
      <scheme val="minor"/>
    </font>
    <font>
      <sz val="9"/>
      <color theme="1"/>
      <name val="맑은 고딕"/>
      <family val="2"/>
      <charset val="129"/>
      <scheme val="minor"/>
    </font>
    <font>
      <b/>
      <u/>
      <sz val="11"/>
      <color rgb="FF000000"/>
      <name val="맑은 고딕"/>
      <family val="3"/>
      <charset val="129"/>
      <scheme val="minor"/>
    </font>
    <font>
      <sz val="9.5"/>
      <color theme="1"/>
      <name val="맑은 고딕"/>
      <family val="2"/>
      <charset val="129"/>
      <scheme val="minor"/>
    </font>
    <font>
      <sz val="9.5"/>
      <color theme="1"/>
      <name val="맑은 고딕"/>
      <family val="3"/>
      <charset val="129"/>
      <scheme val="minor"/>
    </font>
    <font>
      <b/>
      <sz val="9.5"/>
      <name val="맑은 고딕"/>
      <family val="3"/>
      <charset val="129"/>
      <scheme val="minor"/>
    </font>
    <font>
      <sz val="9.5"/>
      <color theme="1"/>
      <name val="Segoe UI Symbol"/>
      <family val="2"/>
    </font>
    <font>
      <b/>
      <sz val="16"/>
      <color theme="1"/>
      <name val="맑은 고딕"/>
      <family val="3"/>
      <charset val="129"/>
      <scheme val="minor"/>
    </font>
    <font>
      <sz val="11"/>
      <color theme="0"/>
      <name val="맑은 고딕"/>
      <family val="3"/>
      <charset val="129"/>
      <scheme val="minor"/>
    </font>
    <font>
      <sz val="12"/>
      <color theme="5" tint="-0.249977111117893"/>
      <name val="Impact"/>
      <family val="2"/>
    </font>
    <font>
      <b/>
      <sz val="11"/>
      <color rgb="FFFF0000"/>
      <name val="맑은 고딕"/>
      <family val="3"/>
      <charset val="129"/>
      <scheme val="minor"/>
    </font>
    <font>
      <b/>
      <sz val="16"/>
      <name val="HY헤드라인M"/>
      <family val="1"/>
      <charset val="129"/>
    </font>
    <font>
      <b/>
      <u/>
      <sz val="10"/>
      <color indexed="12"/>
      <name val="맑은 고딕"/>
      <family val="3"/>
      <charset val="129"/>
      <scheme val="major"/>
    </font>
    <font>
      <b/>
      <u/>
      <sz val="10"/>
      <name val="맑은 고딕"/>
      <family val="3"/>
      <charset val="129"/>
    </font>
    <font>
      <b/>
      <u val="double"/>
      <sz val="18"/>
      <name val="HY헤드라인M"/>
      <family val="1"/>
      <charset val="129"/>
    </font>
  </fonts>
  <fills count="20">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indexed="31"/>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rgb="FF99CCFF"/>
        <bgColor indexed="64"/>
      </patternFill>
    </fill>
    <fill>
      <patternFill patternType="solid">
        <fgColor theme="9" tint="0.79998168889431442"/>
        <bgColor indexed="64"/>
      </patternFill>
    </fill>
    <fill>
      <patternFill patternType="solid">
        <fgColor rgb="FF0070C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3"/>
        <bgColor indexed="64"/>
      </patternFill>
    </fill>
    <fill>
      <patternFill patternType="solid">
        <fgColor rgb="FFFFFF00"/>
        <bgColor indexed="64"/>
      </patternFill>
    </fill>
    <fill>
      <patternFill patternType="solid">
        <fgColor rgb="FFB2B2B2"/>
        <bgColor indexed="64"/>
      </patternFill>
    </fill>
    <fill>
      <patternFill patternType="solid">
        <fgColor rgb="FFFAEDD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s>
  <borders count="418">
    <border>
      <left/>
      <right/>
      <top/>
      <bottom/>
      <diagonal/>
    </border>
    <border>
      <left/>
      <right/>
      <top style="hair">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thin">
        <color indexed="64"/>
      </left>
      <right/>
      <top/>
      <bottom/>
      <diagonal/>
    </border>
    <border>
      <left/>
      <right style="thin">
        <color indexed="64"/>
      </right>
      <top/>
      <bottom/>
      <diagonal/>
    </border>
    <border>
      <left/>
      <right style="hair">
        <color indexed="64"/>
      </right>
      <top/>
      <bottom style="hair">
        <color indexed="64"/>
      </bottom>
      <diagonal/>
    </border>
    <border>
      <left/>
      <right style="thin">
        <color indexed="64"/>
      </right>
      <top/>
      <bottom style="thin">
        <color indexed="64"/>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8"/>
      </left>
      <right style="hair">
        <color indexed="8"/>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style="hair">
        <color indexed="8"/>
      </left>
      <right/>
      <top/>
      <bottom/>
      <diagonal/>
    </border>
    <border>
      <left/>
      <right style="hair">
        <color indexed="8"/>
      </right>
      <top/>
      <bottom/>
      <diagonal/>
    </border>
    <border>
      <left style="hair">
        <color indexed="8"/>
      </left>
      <right/>
      <top style="thin">
        <color indexed="64"/>
      </top>
      <bottom/>
      <diagonal/>
    </border>
    <border>
      <left style="hair">
        <color indexed="8"/>
      </left>
      <right/>
      <top/>
      <bottom style="thin">
        <color indexed="64"/>
      </bottom>
      <diagonal/>
    </border>
    <border>
      <left/>
      <right style="hair">
        <color indexed="8"/>
      </right>
      <top/>
      <bottom style="thin">
        <color indexed="64"/>
      </bottom>
      <diagonal/>
    </border>
    <border>
      <left style="medium">
        <color indexed="10"/>
      </left>
      <right style="hair">
        <color indexed="64"/>
      </right>
      <top style="medium">
        <color indexed="10"/>
      </top>
      <bottom style="hair">
        <color indexed="64"/>
      </bottom>
      <diagonal/>
    </border>
    <border>
      <left style="hair">
        <color indexed="64"/>
      </left>
      <right style="hair">
        <color indexed="64"/>
      </right>
      <top style="medium">
        <color indexed="10"/>
      </top>
      <bottom style="hair">
        <color indexed="64"/>
      </bottom>
      <diagonal/>
    </border>
    <border>
      <left style="hair">
        <color indexed="64"/>
      </left>
      <right style="medium">
        <color indexed="10"/>
      </right>
      <top style="medium">
        <color indexed="10"/>
      </top>
      <bottom style="hair">
        <color indexed="64"/>
      </bottom>
      <diagonal/>
    </border>
    <border>
      <left style="medium">
        <color indexed="10"/>
      </left>
      <right style="hair">
        <color indexed="64"/>
      </right>
      <top style="hair">
        <color indexed="64"/>
      </top>
      <bottom style="hair">
        <color indexed="64"/>
      </bottom>
      <diagonal/>
    </border>
    <border>
      <left style="hair">
        <color indexed="64"/>
      </left>
      <right style="medium">
        <color indexed="10"/>
      </right>
      <top style="hair">
        <color indexed="64"/>
      </top>
      <bottom style="hair">
        <color indexed="64"/>
      </bottom>
      <diagonal/>
    </border>
    <border>
      <left style="medium">
        <color indexed="10"/>
      </left>
      <right style="hair">
        <color indexed="64"/>
      </right>
      <top style="hair">
        <color indexed="64"/>
      </top>
      <bottom style="medium">
        <color indexed="10"/>
      </bottom>
      <diagonal/>
    </border>
    <border>
      <left style="hair">
        <color indexed="64"/>
      </left>
      <right style="hair">
        <color indexed="64"/>
      </right>
      <top style="hair">
        <color indexed="64"/>
      </top>
      <bottom style="medium">
        <color indexed="10"/>
      </bottom>
      <diagonal/>
    </border>
    <border>
      <left style="hair">
        <color indexed="64"/>
      </left>
      <right style="medium">
        <color indexed="10"/>
      </right>
      <top style="hair">
        <color indexed="64"/>
      </top>
      <bottom style="medium">
        <color indexed="10"/>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style="medium">
        <color indexed="10"/>
      </left>
      <right style="hair">
        <color indexed="64"/>
      </right>
      <top/>
      <bottom style="hair">
        <color indexed="64"/>
      </bottom>
      <diagonal/>
    </border>
    <border>
      <left style="hair">
        <color indexed="64"/>
      </left>
      <right style="medium">
        <color indexed="10"/>
      </right>
      <top/>
      <bottom style="hair">
        <color indexed="64"/>
      </bottom>
      <diagonal/>
    </border>
    <border>
      <left style="medium">
        <color indexed="10"/>
      </left>
      <right style="hair">
        <color indexed="64"/>
      </right>
      <top style="medium">
        <color indexed="10"/>
      </top>
      <bottom style="thin">
        <color indexed="64"/>
      </bottom>
      <diagonal/>
    </border>
    <border>
      <left style="hair">
        <color indexed="64"/>
      </left>
      <right style="hair">
        <color indexed="64"/>
      </right>
      <top style="medium">
        <color indexed="10"/>
      </top>
      <bottom style="thin">
        <color indexed="64"/>
      </bottom>
      <diagonal/>
    </border>
    <border>
      <left style="hair">
        <color indexed="64"/>
      </left>
      <right style="medium">
        <color indexed="10"/>
      </right>
      <top style="medium">
        <color indexed="10"/>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bottom/>
      <diagonal/>
    </border>
    <border>
      <left style="medium">
        <color rgb="FFFF0000"/>
      </left>
      <right style="hair">
        <color indexed="64"/>
      </right>
      <top style="medium">
        <color rgb="FFFF0000"/>
      </top>
      <bottom style="hair">
        <color indexed="64"/>
      </bottom>
      <diagonal/>
    </border>
    <border>
      <left style="hair">
        <color indexed="64"/>
      </left>
      <right style="hair">
        <color indexed="64"/>
      </right>
      <top style="medium">
        <color rgb="FFFF0000"/>
      </top>
      <bottom style="hair">
        <color indexed="64"/>
      </bottom>
      <diagonal/>
    </border>
    <border>
      <left style="hair">
        <color indexed="64"/>
      </left>
      <right style="medium">
        <color rgb="FFFF0000"/>
      </right>
      <top style="medium">
        <color rgb="FFFF0000"/>
      </top>
      <bottom style="hair">
        <color indexed="64"/>
      </bottom>
      <diagonal/>
    </border>
    <border>
      <left style="medium">
        <color rgb="FFFF0000"/>
      </left>
      <right style="hair">
        <color indexed="64"/>
      </right>
      <top style="hair">
        <color indexed="64"/>
      </top>
      <bottom style="hair">
        <color indexed="64"/>
      </bottom>
      <diagonal/>
    </border>
    <border>
      <left style="hair">
        <color indexed="64"/>
      </left>
      <right style="medium">
        <color rgb="FFFF0000"/>
      </right>
      <top style="hair">
        <color indexed="64"/>
      </top>
      <bottom style="hair">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hair">
        <color indexed="64"/>
      </left>
      <right style="medium">
        <color rgb="FFFF0000"/>
      </right>
      <top style="hair">
        <color indexed="64"/>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medium">
        <color indexed="64"/>
      </top>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thin">
        <color auto="1"/>
      </bottom>
      <diagonal/>
    </border>
    <border>
      <left style="hair">
        <color auto="1"/>
      </left>
      <right style="thin">
        <color indexed="64"/>
      </right>
      <top style="hair">
        <color auto="1"/>
      </top>
      <bottom style="thin">
        <color auto="1"/>
      </bottom>
      <diagonal/>
    </border>
    <border>
      <left style="hair">
        <color auto="1"/>
      </left>
      <right style="thin">
        <color indexed="64"/>
      </right>
      <top style="hair">
        <color auto="1"/>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bottom style="thin">
        <color auto="1"/>
      </bottom>
      <diagonal/>
    </border>
    <border>
      <left style="hair">
        <color indexed="64"/>
      </left>
      <right style="hair">
        <color indexed="64"/>
      </right>
      <top style="hair">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auto="1"/>
      </left>
      <right style="hair">
        <color auto="1"/>
      </right>
      <top style="hair">
        <color auto="1"/>
      </top>
      <bottom style="thin">
        <color auto="1"/>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double">
        <color auto="1"/>
      </bottom>
      <diagonal/>
    </border>
    <border>
      <left/>
      <right style="hair">
        <color indexed="64"/>
      </right>
      <top style="hair">
        <color indexed="64"/>
      </top>
      <bottom style="double">
        <color auto="1"/>
      </bottom>
      <diagonal/>
    </border>
    <border>
      <left style="hair">
        <color indexed="64"/>
      </left>
      <right style="medium">
        <color indexed="64"/>
      </right>
      <top style="hair">
        <color indexed="64"/>
      </top>
      <bottom style="double">
        <color auto="1"/>
      </bottom>
      <diagonal/>
    </border>
    <border>
      <left style="medium">
        <color indexed="64"/>
      </left>
      <right style="hair">
        <color indexed="64"/>
      </right>
      <top style="double">
        <color auto="1"/>
      </top>
      <bottom style="hair">
        <color indexed="64"/>
      </bottom>
      <diagonal/>
    </border>
    <border>
      <left style="hair">
        <color indexed="64"/>
      </left>
      <right style="hair">
        <color indexed="64"/>
      </right>
      <top style="double">
        <color auto="1"/>
      </top>
      <bottom style="hair">
        <color indexed="64"/>
      </bottom>
      <diagonal/>
    </border>
    <border>
      <left style="hair">
        <color indexed="64"/>
      </left>
      <right/>
      <top style="double">
        <color auto="1"/>
      </top>
      <bottom style="hair">
        <color indexed="64"/>
      </bottom>
      <diagonal/>
    </border>
    <border>
      <left/>
      <right/>
      <top style="double">
        <color auto="1"/>
      </top>
      <bottom style="hair">
        <color indexed="64"/>
      </bottom>
      <diagonal/>
    </border>
    <border>
      <left/>
      <right style="hair">
        <color indexed="64"/>
      </right>
      <top style="double">
        <color auto="1"/>
      </top>
      <bottom style="hair">
        <color indexed="64"/>
      </bottom>
      <diagonal/>
    </border>
    <border>
      <left style="hair">
        <color indexed="64"/>
      </left>
      <right style="medium">
        <color indexed="64"/>
      </right>
      <top style="double">
        <color auto="1"/>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8"/>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medium">
        <color indexed="64"/>
      </right>
      <top style="thin">
        <color indexed="64"/>
      </top>
      <bottom style="hair">
        <color indexed="8"/>
      </bottom>
      <diagonal/>
    </border>
    <border>
      <left style="medium">
        <color indexed="64"/>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medium">
        <color indexed="64"/>
      </right>
      <top/>
      <bottom/>
      <diagonal/>
    </border>
    <border>
      <left style="hair">
        <color indexed="8"/>
      </left>
      <right style="medium">
        <color indexed="64"/>
      </right>
      <top/>
      <bottom style="hair">
        <color indexed="8"/>
      </bottom>
      <diagonal/>
    </border>
    <border>
      <left style="medium">
        <color indexed="64"/>
      </left>
      <right style="hair">
        <color indexed="8"/>
      </right>
      <top/>
      <bottom style="thin">
        <color indexed="64"/>
      </bottom>
      <diagonal/>
    </border>
    <border>
      <left style="hair">
        <color indexed="8"/>
      </left>
      <right style="medium">
        <color indexed="64"/>
      </right>
      <top/>
      <bottom style="thin">
        <color indexed="64"/>
      </bottom>
      <diagonal/>
    </border>
    <border>
      <left/>
      <right style="hair">
        <color indexed="8"/>
      </right>
      <top/>
      <bottom style="medium">
        <color indexed="64"/>
      </bottom>
      <diagonal/>
    </border>
    <border>
      <left style="hair">
        <color indexed="8"/>
      </left>
      <right/>
      <top style="thin">
        <color indexed="64"/>
      </top>
      <bottom style="medium">
        <color indexed="64"/>
      </bottom>
      <diagonal/>
    </border>
    <border>
      <left/>
      <right style="hair">
        <color indexed="8"/>
      </right>
      <top style="thin">
        <color indexed="64"/>
      </top>
      <bottom style="medium">
        <color indexed="64"/>
      </bottom>
      <diagonal/>
    </border>
    <border>
      <left style="hair">
        <color indexed="8"/>
      </left>
      <right style="medium">
        <color indexed="64"/>
      </right>
      <top/>
      <bottom style="medium">
        <color indexed="64"/>
      </bottom>
      <diagonal/>
    </border>
    <border>
      <left style="hair">
        <color indexed="8"/>
      </left>
      <right style="hair">
        <color indexed="8"/>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auto="1"/>
      </right>
      <top style="hair">
        <color auto="1"/>
      </top>
      <bottom style="thin">
        <color auto="1"/>
      </bottom>
      <diagonal/>
    </border>
    <border>
      <left style="hair">
        <color auto="1"/>
      </left>
      <right style="thin">
        <color indexed="64"/>
      </right>
      <top style="hair">
        <color auto="1"/>
      </top>
      <bottom style="thin">
        <color auto="1"/>
      </bottom>
      <diagonal/>
    </border>
    <border>
      <left/>
      <right/>
      <top style="hair">
        <color indexed="64"/>
      </top>
      <bottom/>
      <diagonal/>
    </border>
    <border>
      <left/>
      <right/>
      <top style="hair">
        <color indexed="64"/>
      </top>
      <bottom style="thin">
        <color indexed="64"/>
      </bottom>
      <diagonal/>
    </border>
    <border>
      <left/>
      <right style="hair">
        <color auto="1"/>
      </right>
      <top style="hair">
        <color auto="1"/>
      </top>
      <bottom style="thin">
        <color auto="1"/>
      </bottom>
      <diagonal/>
    </border>
    <border>
      <left style="thin">
        <color indexed="64"/>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top style="thin">
        <color auto="1"/>
      </top>
      <bottom/>
      <diagonal/>
    </border>
    <border>
      <left/>
      <right style="hair">
        <color indexed="64"/>
      </right>
      <top style="thin">
        <color auto="1"/>
      </top>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hair">
        <color auto="1"/>
      </left>
      <right style="hair">
        <color auto="1"/>
      </right>
      <top style="hair">
        <color auto="1"/>
      </top>
      <bottom style="hair">
        <color auto="1"/>
      </bottom>
      <diagonal/>
    </border>
    <border>
      <left/>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10"/>
      </left>
      <right style="hair">
        <color indexed="64"/>
      </right>
      <top style="medium">
        <color indexed="10"/>
      </top>
      <bottom style="hair">
        <color indexed="64"/>
      </bottom>
      <diagonal/>
    </border>
    <border>
      <left style="hair">
        <color indexed="64"/>
      </left>
      <right style="hair">
        <color indexed="64"/>
      </right>
      <top style="medium">
        <color indexed="10"/>
      </top>
      <bottom style="hair">
        <color indexed="64"/>
      </bottom>
      <diagonal/>
    </border>
    <border>
      <left style="hair">
        <color indexed="64"/>
      </left>
      <right style="medium">
        <color indexed="10"/>
      </right>
      <top style="medium">
        <color indexed="10"/>
      </top>
      <bottom style="hair">
        <color indexed="64"/>
      </bottom>
      <diagonal/>
    </border>
    <border>
      <left style="medium">
        <color indexed="10"/>
      </left>
      <right/>
      <top style="hair">
        <color indexed="64"/>
      </top>
      <bottom style="hair">
        <color indexed="64"/>
      </bottom>
      <diagonal/>
    </border>
    <border>
      <left style="hair">
        <color indexed="64"/>
      </left>
      <right style="medium">
        <color indexed="10"/>
      </right>
      <top style="hair">
        <color indexed="64"/>
      </top>
      <bottom style="hair">
        <color indexed="64"/>
      </bottom>
      <diagonal/>
    </border>
    <border>
      <left style="medium">
        <color indexed="10"/>
      </left>
      <right style="hair">
        <color indexed="64"/>
      </right>
      <top style="hair">
        <color indexed="64"/>
      </top>
      <bottom style="hair">
        <color indexed="64"/>
      </bottom>
      <diagonal/>
    </border>
    <border>
      <left style="medium">
        <color indexed="10"/>
      </left>
      <right style="hair">
        <color indexed="64"/>
      </right>
      <top style="hair">
        <color indexed="64"/>
      </top>
      <bottom style="medium">
        <color indexed="10"/>
      </bottom>
      <diagonal/>
    </border>
    <border>
      <left style="hair">
        <color indexed="64"/>
      </left>
      <right style="hair">
        <color indexed="64"/>
      </right>
      <top style="hair">
        <color indexed="64"/>
      </top>
      <bottom style="medium">
        <color indexed="10"/>
      </bottom>
      <diagonal/>
    </border>
    <border>
      <left style="hair">
        <color indexed="64"/>
      </left>
      <right/>
      <top style="hair">
        <color indexed="64"/>
      </top>
      <bottom style="medium">
        <color indexed="10"/>
      </bottom>
      <diagonal/>
    </border>
    <border>
      <left/>
      <right style="hair">
        <color indexed="64"/>
      </right>
      <top style="hair">
        <color indexed="64"/>
      </top>
      <bottom style="medium">
        <color indexed="10"/>
      </bottom>
      <diagonal/>
    </border>
    <border>
      <left style="hair">
        <color indexed="64"/>
      </left>
      <right style="medium">
        <color indexed="10"/>
      </right>
      <top style="hair">
        <color indexed="64"/>
      </top>
      <bottom style="medium">
        <color indexed="10"/>
      </bottom>
      <diagonal/>
    </border>
    <border>
      <left style="hair">
        <color indexed="8"/>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style="hair">
        <color indexed="8"/>
      </right>
      <top style="hair">
        <color indexed="8"/>
      </top>
      <bottom/>
      <diagonal/>
    </border>
    <border>
      <left/>
      <right/>
      <top style="medium">
        <color indexed="64"/>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indexed="64"/>
      </left>
      <right style="hair">
        <color indexed="64"/>
      </right>
      <top/>
      <bottom style="medium">
        <color rgb="FFFF0000"/>
      </bottom>
      <diagonal/>
    </border>
    <border>
      <left style="hair">
        <color indexed="64"/>
      </left>
      <right/>
      <top/>
      <bottom style="medium">
        <color rgb="FFFF0000"/>
      </bottom>
      <diagonal/>
    </border>
    <border>
      <left/>
      <right/>
      <top/>
      <bottom style="medium">
        <color rgb="FFFF0000"/>
      </bottom>
      <diagonal/>
    </border>
    <border>
      <left/>
      <right style="hair">
        <color indexed="64"/>
      </right>
      <top/>
      <bottom style="medium">
        <color rgb="FFFF0000"/>
      </bottom>
      <diagonal/>
    </border>
    <border>
      <left/>
      <right/>
      <top/>
      <bottom style="hair">
        <color auto="1"/>
      </bottom>
      <diagonal/>
    </border>
    <border>
      <left style="hair">
        <color auto="1"/>
      </left>
      <right style="thin">
        <color auto="1"/>
      </right>
      <top style="hair">
        <color auto="1"/>
      </top>
      <bottom style="hair">
        <color auto="1"/>
      </bottom>
      <diagonal/>
    </border>
    <border>
      <left/>
      <right style="hair">
        <color indexed="64"/>
      </right>
      <top style="medium">
        <color rgb="FFFF0000"/>
      </top>
      <bottom style="hair">
        <color indexed="64"/>
      </bottom>
      <diagonal/>
    </border>
    <border>
      <left style="medium">
        <color rgb="FFFF0000"/>
      </left>
      <right style="hair">
        <color auto="1"/>
      </right>
      <top style="hair">
        <color indexed="64"/>
      </top>
      <bottom style="hair">
        <color indexed="64"/>
      </bottom>
      <diagonal/>
    </border>
    <border>
      <left/>
      <right style="hair">
        <color auto="1"/>
      </right>
      <top style="hair">
        <color auto="1"/>
      </top>
      <bottom style="hair">
        <color auto="1"/>
      </bottom>
      <diagonal/>
    </border>
    <border>
      <left style="hair">
        <color auto="1"/>
      </left>
      <right style="medium">
        <color rgb="FFFF0000"/>
      </right>
      <top style="hair">
        <color indexed="64"/>
      </top>
      <bottom style="hair">
        <color indexed="64"/>
      </bottom>
      <diagonal/>
    </border>
    <border>
      <left style="medium">
        <color rgb="FFFF0000"/>
      </left>
      <right style="hair">
        <color auto="1"/>
      </right>
      <top style="hair">
        <color indexed="64"/>
      </top>
      <bottom style="medium">
        <color rgb="FFFF0000"/>
      </bottom>
      <diagonal/>
    </border>
    <border>
      <left style="hair">
        <color auto="1"/>
      </left>
      <right style="hair">
        <color auto="1"/>
      </right>
      <top style="hair">
        <color auto="1"/>
      </top>
      <bottom style="medium">
        <color rgb="FFFF0000"/>
      </bottom>
      <diagonal/>
    </border>
    <border>
      <left/>
      <right style="hair">
        <color auto="1"/>
      </right>
      <top style="hair">
        <color auto="1"/>
      </top>
      <bottom style="medium">
        <color rgb="FFFF0000"/>
      </bottom>
      <diagonal/>
    </border>
    <border>
      <left style="hair">
        <color auto="1"/>
      </left>
      <right style="medium">
        <color rgb="FFFF0000"/>
      </right>
      <top style="hair">
        <color indexed="64"/>
      </top>
      <bottom style="medium">
        <color rgb="FFFF0000"/>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top style="hair">
        <color auto="1"/>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top style="hair">
        <color auto="1"/>
      </top>
      <bottom/>
      <diagonal/>
    </border>
    <border>
      <left/>
      <right/>
      <top style="hair">
        <color auto="1"/>
      </top>
      <bottom/>
      <diagonal/>
    </border>
    <border>
      <left/>
      <right style="hair">
        <color indexed="64"/>
      </right>
      <top style="hair">
        <color auto="1"/>
      </top>
      <bottom/>
      <diagonal/>
    </border>
    <border>
      <left style="hair">
        <color auto="1"/>
      </left>
      <right/>
      <top style="hair">
        <color auto="1"/>
      </top>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right style="hair">
        <color auto="1"/>
      </right>
      <top/>
      <bottom/>
      <diagonal/>
    </border>
    <border>
      <left style="hair">
        <color indexed="64"/>
      </left>
      <right style="medium">
        <color indexed="10"/>
      </right>
      <top style="hair">
        <color indexed="64"/>
      </top>
      <bottom style="hair">
        <color indexed="64"/>
      </bottom>
      <diagonal/>
    </border>
    <border>
      <left style="hair">
        <color indexed="64"/>
      </left>
      <right style="medium">
        <color indexed="10"/>
      </right>
      <top style="hair">
        <color indexed="64"/>
      </top>
      <bottom style="thin">
        <color indexed="64"/>
      </bottom>
      <diagonal/>
    </border>
    <border>
      <left style="thin">
        <color auto="1"/>
      </left>
      <right style="thick">
        <color rgb="FFFF0000"/>
      </right>
      <top style="thick">
        <color rgb="FFFF0000"/>
      </top>
      <bottom style="thick">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rgb="FFB2B2B2"/>
      </left>
      <right style="thin">
        <color rgb="FFB2B2B2"/>
      </right>
      <top style="thin">
        <color rgb="FFB2B2B2"/>
      </top>
      <bottom style="thin">
        <color rgb="FFB2B2B2"/>
      </bottom>
      <diagonal/>
    </border>
    <border>
      <left/>
      <right style="thin">
        <color indexed="64"/>
      </right>
      <top/>
      <bottom style="hair">
        <color auto="1"/>
      </bottom>
      <diagonal/>
    </border>
    <border>
      <left/>
      <right/>
      <top/>
      <bottom style="thick">
        <color rgb="FFB2B2B2"/>
      </bottom>
      <diagonal/>
    </border>
    <border>
      <left style="thick">
        <color rgb="FFB2B2B2"/>
      </left>
      <right/>
      <top style="thick">
        <color rgb="FFB2B2B2"/>
      </top>
      <bottom style="thin">
        <color rgb="FFB2B2B2"/>
      </bottom>
      <diagonal/>
    </border>
    <border>
      <left/>
      <right/>
      <top style="thick">
        <color rgb="FFB2B2B2"/>
      </top>
      <bottom style="thin">
        <color rgb="FFB2B2B2"/>
      </bottom>
      <diagonal/>
    </border>
    <border>
      <left/>
      <right style="thick">
        <color rgb="FFB2B2B2"/>
      </right>
      <top style="thick">
        <color rgb="FFB2B2B2"/>
      </top>
      <bottom style="thin">
        <color rgb="FFB2B2B2"/>
      </bottom>
      <diagonal/>
    </border>
    <border>
      <left style="thick">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ck">
        <color rgb="FFB2B2B2"/>
      </right>
      <top style="thin">
        <color rgb="FFB2B2B2"/>
      </top>
      <bottom style="thin">
        <color rgb="FFB2B2B2"/>
      </bottom>
      <diagonal/>
    </border>
    <border>
      <left style="thick">
        <color rgb="FFB2B2B2"/>
      </left>
      <right/>
      <top style="thin">
        <color rgb="FFB2B2B2"/>
      </top>
      <bottom/>
      <diagonal/>
    </border>
    <border>
      <left/>
      <right style="thin">
        <color rgb="FFB2B2B2"/>
      </right>
      <top style="thin">
        <color rgb="FFB2B2B2"/>
      </top>
      <bottom/>
      <diagonal/>
    </border>
    <border>
      <left style="thin">
        <color rgb="FFB2B2B2"/>
      </left>
      <right style="thin">
        <color rgb="FFB2B2B2"/>
      </right>
      <top style="thin">
        <color rgb="FFB2B2B2"/>
      </top>
      <bottom/>
      <diagonal/>
    </border>
    <border>
      <left style="thin">
        <color rgb="FFB2B2B2"/>
      </left>
      <right/>
      <top style="thin">
        <color rgb="FFB2B2B2"/>
      </top>
      <bottom/>
      <diagonal/>
    </border>
    <border>
      <left/>
      <right/>
      <top style="thin">
        <color rgb="FFB2B2B2"/>
      </top>
      <bottom/>
      <diagonal/>
    </border>
    <border>
      <left/>
      <right style="thick">
        <color rgb="FFB2B2B2"/>
      </right>
      <top style="thin">
        <color rgb="FFB2B2B2"/>
      </top>
      <bottom/>
      <diagonal/>
    </border>
    <border>
      <left style="thick">
        <color rgb="FFB2B2B2"/>
      </left>
      <right/>
      <top/>
      <bottom/>
      <diagonal/>
    </border>
    <border>
      <left/>
      <right style="thin">
        <color rgb="FFB2B2B2"/>
      </right>
      <top/>
      <bottom/>
      <diagonal/>
    </border>
    <border>
      <left style="thin">
        <color rgb="FFB2B2B2"/>
      </left>
      <right style="thin">
        <color rgb="FFB2B2B2"/>
      </right>
      <top/>
      <bottom style="thin">
        <color rgb="FFB2B2B2"/>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
      <left/>
      <right style="thick">
        <color rgb="FFB2B2B2"/>
      </right>
      <top/>
      <bottom style="thin">
        <color rgb="FFB2B2B2"/>
      </bottom>
      <diagonal/>
    </border>
    <border>
      <left style="thick">
        <color rgb="FFB2B2B2"/>
      </left>
      <right/>
      <top/>
      <bottom style="thin">
        <color rgb="FFB2B2B2"/>
      </bottom>
      <diagonal/>
    </border>
    <border>
      <left style="thick">
        <color rgb="FFB2B2B2"/>
      </left>
      <right/>
      <top style="thin">
        <color rgb="FFB2B2B2"/>
      </top>
      <bottom style="thick">
        <color rgb="FFB2B2B2"/>
      </bottom>
      <diagonal/>
    </border>
    <border>
      <left/>
      <right style="thin">
        <color rgb="FFB2B2B2"/>
      </right>
      <top style="thin">
        <color rgb="FFB2B2B2"/>
      </top>
      <bottom style="thick">
        <color rgb="FFB2B2B2"/>
      </bottom>
      <diagonal/>
    </border>
    <border>
      <left style="thin">
        <color rgb="FFB2B2B2"/>
      </left>
      <right/>
      <top style="thin">
        <color rgb="FFB2B2B2"/>
      </top>
      <bottom style="thick">
        <color rgb="FFB2B2B2"/>
      </bottom>
      <diagonal/>
    </border>
    <border>
      <left/>
      <right/>
      <top style="thin">
        <color rgb="FFB2B2B2"/>
      </top>
      <bottom style="thick">
        <color rgb="FFB2B2B2"/>
      </bottom>
      <diagonal/>
    </border>
    <border>
      <left/>
      <right style="thick">
        <color rgb="FFB2B2B2"/>
      </right>
      <top style="thin">
        <color rgb="FFB2B2B2"/>
      </top>
      <bottom style="thick">
        <color rgb="FFB2B2B2"/>
      </bottom>
      <diagonal/>
    </border>
    <border>
      <left style="thick">
        <color rgb="FFB2B2B2"/>
      </left>
      <right/>
      <top/>
      <bottom style="thick">
        <color rgb="FFB2B2B2"/>
      </bottom>
      <diagonal/>
    </border>
    <border>
      <left/>
      <right style="thin">
        <color rgb="FFB2B2B2"/>
      </right>
      <top/>
      <bottom style="thick">
        <color rgb="FFB2B2B2"/>
      </bottom>
      <diagonal/>
    </border>
    <border>
      <left style="thin">
        <color rgb="FFB2B2B2"/>
      </left>
      <right style="thick">
        <color rgb="FFB2B2B2"/>
      </right>
      <top style="thin">
        <color rgb="FFB2B2B2"/>
      </top>
      <bottom style="thin">
        <color rgb="FFB2B2B2"/>
      </bottom>
      <diagonal/>
    </border>
    <border>
      <left style="thick">
        <color rgb="FFB2B2B2"/>
      </left>
      <right style="thin">
        <color rgb="FFB2B2B2"/>
      </right>
      <top style="thin">
        <color rgb="FFB2B2B2"/>
      </top>
      <bottom style="thick">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bottom/>
      <diagonal/>
    </border>
    <border>
      <left style="hair">
        <color auto="1"/>
      </left>
      <right/>
      <top style="thin">
        <color indexed="64"/>
      </top>
      <bottom style="thin">
        <color indexed="64"/>
      </bottom>
      <diagonal/>
    </border>
    <border>
      <left style="hair">
        <color indexed="64"/>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indexed="64"/>
      </left>
      <right/>
      <top/>
      <bottom/>
      <diagonal/>
    </border>
    <border>
      <left/>
      <right style="dotted">
        <color indexed="64"/>
      </right>
      <top/>
      <bottom/>
      <diagonal/>
    </border>
    <border>
      <left style="dotted">
        <color auto="1"/>
      </left>
      <right/>
      <top/>
      <bottom style="dotted">
        <color auto="1"/>
      </bottom>
      <diagonal/>
    </border>
    <border>
      <left/>
      <right/>
      <top/>
      <bottom style="dotted">
        <color indexed="64"/>
      </bottom>
      <diagonal/>
    </border>
    <border>
      <left/>
      <right style="dotted">
        <color auto="1"/>
      </right>
      <top/>
      <bottom style="dotted">
        <color auto="1"/>
      </bottom>
      <diagonal/>
    </border>
    <border>
      <left style="hair">
        <color auto="1"/>
      </left>
      <right style="thin">
        <color indexed="64"/>
      </right>
      <top/>
      <bottom/>
      <diagonal/>
    </border>
  </borders>
  <cellStyleXfs count="51">
    <xf numFmtId="0" fontId="0" fillId="0" borderId="0">
      <alignment vertical="center"/>
    </xf>
    <xf numFmtId="190" fontId="64" fillId="0" borderId="0" applyFont="0" applyFill="0" applyBorder="0" applyAlignment="0" applyProtection="0"/>
    <xf numFmtId="191" fontId="64" fillId="0" borderId="0" applyFont="0" applyFill="0" applyBorder="0" applyAlignment="0" applyProtection="0"/>
    <xf numFmtId="192" fontId="6" fillId="0" borderId="0" applyFont="0" applyFill="0" applyBorder="0" applyAlignment="0" applyProtection="0"/>
    <xf numFmtId="193" fontId="6" fillId="0" borderId="0" applyFont="0" applyFill="0" applyBorder="0" applyAlignment="0" applyProtection="0"/>
    <xf numFmtId="0" fontId="64" fillId="0" borderId="0"/>
    <xf numFmtId="0" fontId="62" fillId="0" borderId="0" applyNumberFormat="0" applyFill="0" applyBorder="0" applyAlignment="0" applyProtection="0">
      <alignment vertical="top"/>
      <protection locked="0"/>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1" fontId="51" fillId="0" borderId="0" applyFont="0" applyFill="0" applyBorder="0" applyAlignment="0" applyProtection="0">
      <alignment vertical="center"/>
    </xf>
    <xf numFmtId="41" fontId="59" fillId="0" borderId="0" applyFont="0" applyFill="0" applyBorder="0" applyAlignment="0" applyProtection="0">
      <alignment vertical="center"/>
    </xf>
    <xf numFmtId="41" fontId="51" fillId="0" borderId="0" applyFont="0" applyFill="0" applyBorder="0" applyAlignment="0" applyProtection="0">
      <alignment vertical="center"/>
    </xf>
    <xf numFmtId="41" fontId="51" fillId="0" borderId="0" applyFont="0" applyFill="0" applyBorder="0" applyAlignment="0" applyProtection="0">
      <alignment vertical="center"/>
    </xf>
    <xf numFmtId="41" fontId="65" fillId="0" borderId="0" applyFont="0" applyFill="0" applyBorder="0" applyAlignment="0" applyProtection="0">
      <alignment vertical="center"/>
    </xf>
    <xf numFmtId="0" fontId="63" fillId="0" borderId="0"/>
    <xf numFmtId="41"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alignment vertical="center"/>
    </xf>
    <xf numFmtId="0" fontId="84" fillId="0" borderId="0">
      <alignment vertical="center"/>
    </xf>
    <xf numFmtId="0" fontId="6" fillId="0" borderId="0"/>
    <xf numFmtId="0" fontId="6" fillId="0" borderId="0"/>
    <xf numFmtId="0" fontId="78" fillId="0" borderId="0"/>
    <xf numFmtId="0" fontId="10" fillId="0" borderId="0" applyNumberFormat="0" applyFill="0" applyBorder="0" applyAlignment="0" applyProtection="0">
      <alignment vertical="top"/>
      <protection locked="0"/>
    </xf>
    <xf numFmtId="41" fontId="5" fillId="0" borderId="0" applyFont="0" applyFill="0" applyBorder="0" applyAlignment="0" applyProtection="0">
      <alignment vertical="center"/>
    </xf>
    <xf numFmtId="9" fontId="5" fillId="0" borderId="0" applyFont="0" applyFill="0" applyBorder="0" applyAlignment="0" applyProtection="0">
      <alignment vertical="center"/>
    </xf>
    <xf numFmtId="42" fontId="5" fillId="0" borderId="0" applyFont="0" applyFill="0" applyBorder="0" applyAlignment="0" applyProtection="0">
      <alignment vertical="center"/>
    </xf>
    <xf numFmtId="41" fontId="51" fillId="0" borderId="0" applyFont="0" applyFill="0" applyBorder="0" applyAlignment="0" applyProtection="0">
      <alignment vertical="center"/>
    </xf>
    <xf numFmtId="41" fontId="51" fillId="0" borderId="0" applyFont="0" applyFill="0" applyBorder="0" applyAlignment="0" applyProtection="0">
      <alignment vertical="center"/>
    </xf>
    <xf numFmtId="0" fontId="5" fillId="0" borderId="0"/>
    <xf numFmtId="0" fontId="5" fillId="0" borderId="0"/>
    <xf numFmtId="41" fontId="5" fillId="0" borderId="0" applyFont="0" applyFill="0" applyBorder="0" applyAlignment="0" applyProtection="0">
      <alignment vertical="center"/>
    </xf>
    <xf numFmtId="41" fontId="51" fillId="0" borderId="0" applyFont="0" applyFill="0" applyBorder="0" applyAlignment="0" applyProtection="0">
      <alignment vertical="center"/>
    </xf>
    <xf numFmtId="41" fontId="51" fillId="0" borderId="0" applyFont="0" applyFill="0" applyBorder="0" applyAlignment="0" applyProtection="0">
      <alignment vertical="center"/>
    </xf>
    <xf numFmtId="41" fontId="51" fillId="0" borderId="0" applyFont="0" applyFill="0" applyBorder="0" applyAlignment="0" applyProtection="0">
      <alignment vertical="center"/>
    </xf>
    <xf numFmtId="41" fontId="51" fillId="0" borderId="0" applyFont="0" applyFill="0" applyBorder="0" applyAlignment="0" applyProtection="0">
      <alignment vertical="center"/>
    </xf>
    <xf numFmtId="41" fontId="51" fillId="0" borderId="0" applyFont="0" applyFill="0" applyBorder="0" applyAlignment="0" applyProtection="0">
      <alignment vertical="center"/>
    </xf>
    <xf numFmtId="42"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41" fontId="51" fillId="0" borderId="0" applyFont="0" applyFill="0" applyBorder="0" applyAlignment="0" applyProtection="0">
      <alignment vertical="center"/>
    </xf>
    <xf numFmtId="41" fontId="51" fillId="0" borderId="0" applyFont="0" applyFill="0" applyBorder="0" applyAlignment="0" applyProtection="0">
      <alignment vertical="center"/>
    </xf>
    <xf numFmtId="0" fontId="4" fillId="0" borderId="0">
      <alignment vertical="center"/>
    </xf>
    <xf numFmtId="41" fontId="4" fillId="0" borderId="0" applyFont="0" applyFill="0" applyBorder="0" applyAlignment="0" applyProtection="0">
      <alignment vertical="center"/>
    </xf>
    <xf numFmtId="0" fontId="3" fillId="0" borderId="0">
      <alignment vertical="center"/>
    </xf>
    <xf numFmtId="0" fontId="142" fillId="0" borderId="0" applyNumberFormat="0" applyFill="0" applyBorder="0" applyAlignment="0" applyProtection="0">
      <alignment vertical="center"/>
    </xf>
    <xf numFmtId="0" fontId="2" fillId="0" borderId="0">
      <alignment vertical="center"/>
    </xf>
    <xf numFmtId="0" fontId="1" fillId="0" borderId="0">
      <alignment vertical="center"/>
    </xf>
    <xf numFmtId="41" fontId="1" fillId="0" borderId="0" applyFont="0" applyFill="0" applyBorder="0" applyAlignment="0" applyProtection="0">
      <alignment vertical="center"/>
    </xf>
    <xf numFmtId="0" fontId="84" fillId="0" borderId="0">
      <alignment vertical="center"/>
    </xf>
    <xf numFmtId="41" fontId="84" fillId="0" borderId="0" applyFont="0" applyFill="0" applyBorder="0" applyAlignment="0" applyProtection="0">
      <alignment vertical="center"/>
    </xf>
    <xf numFmtId="9" fontId="1" fillId="0" borderId="0" applyFont="0" applyFill="0" applyBorder="0" applyAlignment="0" applyProtection="0">
      <alignment vertical="center"/>
    </xf>
  </cellStyleXfs>
  <cellXfs count="3501">
    <xf numFmtId="0" fontId="0" fillId="0" borderId="0" xfId="0">
      <alignment vertical="center"/>
    </xf>
    <xf numFmtId="0" fontId="11" fillId="0" borderId="0" xfId="0" applyFont="1">
      <alignment vertical="center"/>
    </xf>
    <xf numFmtId="0" fontId="11" fillId="0" borderId="0" xfId="0" applyFont="1" applyAlignment="1">
      <alignment vertical="center"/>
    </xf>
    <xf numFmtId="49" fontId="19" fillId="0" borderId="0" xfId="0" applyNumberFormat="1" applyFont="1">
      <alignment vertical="center"/>
    </xf>
    <xf numFmtId="49" fontId="19" fillId="0" borderId="0" xfId="0" applyNumberFormat="1" applyFont="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0" fontId="20" fillId="0" borderId="0" xfId="0" applyFont="1" applyAlignment="1">
      <alignment vertical="center"/>
    </xf>
    <xf numFmtId="0" fontId="19" fillId="0" borderId="0" xfId="0" applyFont="1">
      <alignment vertical="center"/>
    </xf>
    <xf numFmtId="0" fontId="21" fillId="0" borderId="0" xfId="0" applyFont="1" applyAlignment="1">
      <alignment vertical="center"/>
    </xf>
    <xf numFmtId="0" fontId="20" fillId="0" borderId="0" xfId="0" applyFont="1" applyAlignment="1">
      <alignment horizontal="left" vertical="center"/>
    </xf>
    <xf numFmtId="0" fontId="23" fillId="0" borderId="0" xfId="0" applyFont="1" applyAlignment="1">
      <alignment vertical="center"/>
    </xf>
    <xf numFmtId="0" fontId="12" fillId="0" borderId="0" xfId="0" applyFont="1">
      <alignment vertical="center"/>
    </xf>
    <xf numFmtId="0" fontId="12" fillId="0" borderId="0" xfId="0" applyFont="1" applyAlignment="1">
      <alignment vertical="center"/>
    </xf>
    <xf numFmtId="0" fontId="15" fillId="0" borderId="0" xfId="0" applyFont="1">
      <alignment vertical="center"/>
    </xf>
    <xf numFmtId="0" fontId="14" fillId="0" borderId="0" xfId="0" applyFont="1">
      <alignment vertical="center"/>
    </xf>
    <xf numFmtId="0" fontId="17" fillId="0" borderId="0" xfId="0" applyFont="1">
      <alignment vertical="center"/>
    </xf>
    <xf numFmtId="0" fontId="14" fillId="0" borderId="0" xfId="0" applyFont="1" applyBorder="1" applyAlignment="1">
      <alignment vertical="center"/>
    </xf>
    <xf numFmtId="0" fontId="14" fillId="0" borderId="0" xfId="0" applyFont="1" applyBorder="1">
      <alignment vertical="center"/>
    </xf>
    <xf numFmtId="0" fontId="19" fillId="0" borderId="0" xfId="0" applyFont="1" applyBorder="1" applyAlignment="1">
      <alignment vertical="center"/>
    </xf>
    <xf numFmtId="0" fontId="20" fillId="0" borderId="0" xfId="0" applyFont="1" applyBorder="1" applyAlignment="1">
      <alignment vertical="center"/>
    </xf>
    <xf numFmtId="0" fontId="18" fillId="0" borderId="0" xfId="0" applyFont="1" applyAlignment="1">
      <alignment vertical="center"/>
    </xf>
    <xf numFmtId="0" fontId="14" fillId="0" borderId="0" xfId="0" applyFont="1" applyBorder="1" applyAlignment="1">
      <alignment horizontal="center" vertical="center"/>
    </xf>
    <xf numFmtId="0" fontId="14" fillId="0" borderId="0" xfId="0" applyFont="1" applyAlignment="1">
      <alignment vertical="center" shrinkToFit="1"/>
    </xf>
    <xf numFmtId="0" fontId="14" fillId="0" borderId="1" xfId="0" applyFont="1" applyBorder="1" applyAlignment="1">
      <alignment horizontal="center" vertical="center"/>
    </xf>
    <xf numFmtId="0" fontId="14" fillId="0" borderId="1" xfId="0" applyFont="1" applyBorder="1" applyAlignment="1">
      <alignment vertical="center"/>
    </xf>
    <xf numFmtId="0" fontId="12" fillId="0" borderId="0" xfId="0" applyFont="1" applyBorder="1">
      <alignment vertical="center"/>
    </xf>
    <xf numFmtId="0" fontId="12" fillId="0" borderId="0" xfId="0" applyFont="1" applyBorder="1" applyAlignment="1">
      <alignment horizontal="center" vertical="center"/>
    </xf>
    <xf numFmtId="0" fontId="24" fillId="0" borderId="0" xfId="0" applyFont="1">
      <alignment vertical="center"/>
    </xf>
    <xf numFmtId="0" fontId="12" fillId="0" borderId="3" xfId="0" applyFont="1" applyBorder="1">
      <alignment vertic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vertical="center" wrapText="1" shrinkToFit="1"/>
    </xf>
    <xf numFmtId="0" fontId="14" fillId="0" borderId="0" xfId="0" applyFont="1" applyFill="1" applyBorder="1" applyAlignment="1">
      <alignment horizontal="center" vertical="center"/>
    </xf>
    <xf numFmtId="0" fontId="14" fillId="0" borderId="1" xfId="0" applyFont="1" applyBorder="1">
      <alignment vertical="center"/>
    </xf>
    <xf numFmtId="0" fontId="14" fillId="0" borderId="3" xfId="0" applyFont="1" applyBorder="1">
      <alignment vertical="center"/>
    </xf>
    <xf numFmtId="0" fontId="21" fillId="0" borderId="0" xfId="0" applyFont="1">
      <alignment vertical="center"/>
    </xf>
    <xf numFmtId="0" fontId="12" fillId="0" borderId="3" xfId="0" applyFont="1" applyFill="1" applyBorder="1">
      <alignment vertical="center"/>
    </xf>
    <xf numFmtId="0" fontId="22" fillId="0" borderId="0" xfId="0" applyFont="1" applyAlignment="1">
      <alignment horizontal="right" vertical="top"/>
    </xf>
    <xf numFmtId="49" fontId="22" fillId="0" borderId="8" xfId="0" applyNumberFormat="1" applyFont="1" applyBorder="1" applyAlignment="1">
      <alignment horizontal="right" vertical="center"/>
    </xf>
    <xf numFmtId="49" fontId="22" fillId="0" borderId="9" xfId="0" applyNumberFormat="1" applyFont="1" applyBorder="1" applyAlignment="1">
      <alignment horizontal="right" vertical="center"/>
    </xf>
    <xf numFmtId="0" fontId="12" fillId="0" borderId="0" xfId="0" applyFont="1" applyAlignment="1">
      <alignment horizontal="center" vertical="center"/>
    </xf>
    <xf numFmtId="0" fontId="14" fillId="0" borderId="0" xfId="0" applyFont="1" applyAlignment="1">
      <alignment horizontal="left" vertical="center" wrapText="1" indent="5"/>
    </xf>
    <xf numFmtId="55" fontId="12" fillId="0" borderId="0" xfId="0" applyNumberFormat="1" applyFont="1">
      <alignment vertical="center"/>
    </xf>
    <xf numFmtId="0" fontId="14" fillId="0" borderId="0" xfId="0" applyFont="1" applyAlignment="1">
      <alignment horizontal="left" vertical="center"/>
    </xf>
    <xf numFmtId="55" fontId="14" fillId="0" borderId="0" xfId="0" applyNumberFormat="1" applyFont="1">
      <alignment vertical="center"/>
    </xf>
    <xf numFmtId="0" fontId="15" fillId="0" borderId="0" xfId="0" applyFont="1" applyAlignment="1">
      <alignment horizontal="left" vertical="center"/>
    </xf>
    <xf numFmtId="0" fontId="14" fillId="0" borderId="10" xfId="0" applyFont="1" applyBorder="1">
      <alignment vertical="center"/>
    </xf>
    <xf numFmtId="0" fontId="14" fillId="0" borderId="11" xfId="0" applyFont="1" applyBorder="1">
      <alignment vertical="center"/>
    </xf>
    <xf numFmtId="0" fontId="12" fillId="0" borderId="0" xfId="0" applyFont="1" applyBorder="1" applyAlignment="1">
      <alignment vertical="center"/>
    </xf>
    <xf numFmtId="0" fontId="12" fillId="0" borderId="11" xfId="0" applyFont="1" applyBorder="1">
      <alignment vertical="center"/>
    </xf>
    <xf numFmtId="0" fontId="19" fillId="0" borderId="0" xfId="0" applyFont="1" applyBorder="1">
      <alignment vertical="center"/>
    </xf>
    <xf numFmtId="0" fontId="15" fillId="0" borderId="0" xfId="0" applyFont="1" applyBorder="1" applyAlignment="1">
      <alignment vertical="center"/>
    </xf>
    <xf numFmtId="0" fontId="12" fillId="0" borderId="10" xfId="0" applyFont="1" applyBorder="1">
      <alignment vertical="center"/>
    </xf>
    <xf numFmtId="0" fontId="19" fillId="0" borderId="10" xfId="0" applyFont="1" applyBorder="1" applyAlignment="1">
      <alignment vertical="center"/>
    </xf>
    <xf numFmtId="0" fontId="19" fillId="0" borderId="11" xfId="0" applyFont="1" applyBorder="1" applyAlignment="1">
      <alignment vertical="center"/>
    </xf>
    <xf numFmtId="0" fontId="14" fillId="0" borderId="2" xfId="0" applyFont="1" applyBorder="1">
      <alignment vertical="center"/>
    </xf>
    <xf numFmtId="0" fontId="20" fillId="0" borderId="3" xfId="0" applyFont="1" applyBorder="1" applyAlignment="1">
      <alignment horizontal="left" vertical="center"/>
    </xf>
    <xf numFmtId="0" fontId="19" fillId="0" borderId="3" xfId="0" applyFont="1" applyBorder="1">
      <alignment vertical="center"/>
    </xf>
    <xf numFmtId="0" fontId="19" fillId="0" borderId="13" xfId="0" applyFont="1" applyBorder="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3" fillId="0" borderId="3" xfId="0" applyFont="1" applyBorder="1" applyAlignment="1">
      <alignment vertical="center"/>
    </xf>
    <xf numFmtId="0" fontId="36" fillId="0" borderId="0" xfId="0" applyFont="1">
      <alignment vertical="center"/>
    </xf>
    <xf numFmtId="0" fontId="35" fillId="0" borderId="0" xfId="0" applyFont="1">
      <alignment vertical="center"/>
    </xf>
    <xf numFmtId="0" fontId="12" fillId="0" borderId="0" xfId="0" applyFont="1" applyAlignment="1">
      <alignment vertical="center" wrapText="1"/>
    </xf>
    <xf numFmtId="49" fontId="12" fillId="0" borderId="0" xfId="0" applyNumberFormat="1" applyFont="1" applyAlignment="1">
      <alignment horizontal="center" vertical="center"/>
    </xf>
    <xf numFmtId="49" fontId="12" fillId="0" borderId="0" xfId="0" applyNumberFormat="1" applyFont="1">
      <alignment vertical="center"/>
    </xf>
    <xf numFmtId="0" fontId="13" fillId="0" borderId="0" xfId="0" applyFont="1" applyAlignment="1">
      <alignment vertical="center"/>
    </xf>
    <xf numFmtId="0" fontId="12" fillId="0" borderId="0" xfId="0" applyFont="1" applyFill="1">
      <alignment vertical="center"/>
    </xf>
    <xf numFmtId="0" fontId="14" fillId="0" borderId="29" xfId="0" applyFont="1" applyFill="1" applyBorder="1">
      <alignment vertical="center"/>
    </xf>
    <xf numFmtId="0" fontId="14" fillId="0" borderId="0" xfId="0" applyFont="1" applyFill="1">
      <alignment vertical="center"/>
    </xf>
    <xf numFmtId="0" fontId="14" fillId="0" borderId="0" xfId="0" applyFont="1" applyFill="1" applyBorder="1">
      <alignment vertical="center"/>
    </xf>
    <xf numFmtId="0" fontId="19" fillId="0" borderId="0" xfId="0" applyFont="1" applyAlignment="1">
      <alignment horizontal="left" vertical="center"/>
    </xf>
    <xf numFmtId="31" fontId="20" fillId="0" borderId="0" xfId="0" applyNumberFormat="1" applyFont="1" applyAlignment="1">
      <alignment horizontal="center" vertical="center"/>
    </xf>
    <xf numFmtId="0" fontId="17" fillId="0" borderId="0" xfId="0" applyFont="1" applyAlignment="1">
      <alignment vertical="center" shrinkToFit="1"/>
    </xf>
    <xf numFmtId="0" fontId="14" fillId="0" borderId="0" xfId="0" applyFont="1" applyBorder="1" applyAlignment="1">
      <alignment horizontal="center" vertical="center" shrinkToFit="1"/>
    </xf>
    <xf numFmtId="177" fontId="14" fillId="0" borderId="0" xfId="0" applyNumberFormat="1" applyFont="1" applyFill="1" applyBorder="1" applyAlignment="1">
      <alignment vertical="center" shrinkToFit="1"/>
    </xf>
    <xf numFmtId="0" fontId="12" fillId="0" borderId="0" xfId="0" applyFont="1" applyBorder="1" applyAlignment="1">
      <alignment horizontal="left" vertical="center"/>
    </xf>
    <xf numFmtId="0" fontId="15" fillId="0" borderId="0" xfId="0" applyFont="1" applyAlignment="1">
      <alignment vertical="center"/>
    </xf>
    <xf numFmtId="0" fontId="23" fillId="0" borderId="0" xfId="0" applyFont="1" applyFill="1" applyBorder="1" applyAlignment="1">
      <alignment vertical="center"/>
    </xf>
    <xf numFmtId="0" fontId="19" fillId="0" borderId="0" xfId="0" applyFont="1" applyFill="1" applyBorder="1" applyAlignment="1">
      <alignment vertical="center"/>
    </xf>
    <xf numFmtId="0" fontId="21" fillId="0" borderId="0" xfId="0" applyFont="1" applyFill="1" applyBorder="1" applyAlignment="1">
      <alignment vertical="center"/>
    </xf>
    <xf numFmtId="0" fontId="14" fillId="0" borderId="32" xfId="0" applyFont="1" applyBorder="1" applyAlignment="1">
      <alignment horizontal="center" vertical="center"/>
    </xf>
    <xf numFmtId="0" fontId="14" fillId="0" borderId="2" xfId="0" applyFont="1" applyFill="1" applyBorder="1" applyAlignment="1">
      <alignment vertical="center"/>
    </xf>
    <xf numFmtId="0" fontId="14" fillId="0" borderId="33" xfId="0" applyFont="1" applyBorder="1" applyAlignment="1">
      <alignment horizontal="center" vertical="center"/>
    </xf>
    <xf numFmtId="0" fontId="24" fillId="0" borderId="10" xfId="0" applyFont="1" applyBorder="1" applyAlignment="1">
      <alignment vertical="center"/>
    </xf>
    <xf numFmtId="0" fontId="24" fillId="0" borderId="0" xfId="0" applyFont="1" applyBorder="1" applyAlignment="1">
      <alignment vertical="center"/>
    </xf>
    <xf numFmtId="0" fontId="24" fillId="0" borderId="11" xfId="0" applyFont="1" applyBorder="1" applyAlignment="1">
      <alignment vertical="center"/>
    </xf>
    <xf numFmtId="0" fontId="14" fillId="0" borderId="3" xfId="0" applyFont="1" applyFill="1" applyBorder="1">
      <alignment vertical="center"/>
    </xf>
    <xf numFmtId="0" fontId="13" fillId="0" borderId="0" xfId="0" applyFont="1" applyAlignment="1">
      <alignment vertical="center" wrapText="1"/>
    </xf>
    <xf numFmtId="0" fontId="14" fillId="0" borderId="32" xfId="0" applyFont="1" applyFill="1" applyBorder="1" applyAlignment="1">
      <alignment vertical="center"/>
    </xf>
    <xf numFmtId="186" fontId="14" fillId="0" borderId="35" xfId="0" applyNumberFormat="1" applyFont="1" applyBorder="1" applyAlignment="1">
      <alignment horizontal="right" vertical="center" shrinkToFit="1"/>
    </xf>
    <xf numFmtId="186" fontId="14" fillId="0" borderId="6" xfId="0" applyNumberFormat="1" applyFont="1" applyBorder="1" applyAlignment="1">
      <alignment horizontal="right" vertical="center" shrinkToFit="1"/>
    </xf>
    <xf numFmtId="186" fontId="14" fillId="0" borderId="36" xfId="0" applyNumberFormat="1" applyFont="1" applyBorder="1" applyAlignment="1">
      <alignment horizontal="right" vertical="center" shrinkToFit="1"/>
    </xf>
    <xf numFmtId="176" fontId="14" fillId="0" borderId="2" xfId="0" applyNumberFormat="1" applyFont="1" applyFill="1" applyBorder="1" applyAlignment="1">
      <alignment vertical="center"/>
    </xf>
    <xf numFmtId="0" fontId="14" fillId="0" borderId="1" xfId="0" applyFont="1" applyFill="1" applyBorder="1" applyAlignment="1">
      <alignment vertical="center"/>
    </xf>
    <xf numFmtId="176" fontId="14" fillId="0" borderId="1" xfId="0" applyNumberFormat="1" applyFont="1" applyFill="1" applyBorder="1" applyAlignment="1">
      <alignment vertical="center"/>
    </xf>
    <xf numFmtId="0" fontId="14" fillId="0" borderId="33" xfId="0" applyFont="1" applyFill="1" applyBorder="1">
      <alignment vertical="center"/>
    </xf>
    <xf numFmtId="0" fontId="14" fillId="0" borderId="1" xfId="0" applyFont="1" applyBorder="1" applyAlignment="1">
      <alignment horizontal="left" vertical="center"/>
    </xf>
    <xf numFmtId="0" fontId="14" fillId="0" borderId="7" xfId="0" applyFont="1" applyBorder="1" applyAlignment="1">
      <alignment horizontal="left" vertical="center"/>
    </xf>
    <xf numFmtId="0" fontId="13" fillId="0" borderId="0" xfId="0" applyFont="1" applyAlignment="1">
      <alignment horizontal="right" vertical="center" wrapText="1"/>
    </xf>
    <xf numFmtId="0" fontId="14" fillId="0" borderId="0" xfId="0" applyFont="1" applyBorder="1" applyAlignment="1">
      <alignment horizontal="distributed" vertical="center" indent="1"/>
    </xf>
    <xf numFmtId="0" fontId="12" fillId="0" borderId="0" xfId="0" quotePrefix="1" applyFont="1" applyAlignment="1">
      <alignment vertical="center"/>
    </xf>
    <xf numFmtId="0" fontId="15" fillId="0" borderId="11" xfId="0" applyFont="1" applyBorder="1" applyAlignment="1">
      <alignment vertical="center"/>
    </xf>
    <xf numFmtId="49" fontId="21" fillId="0" borderId="0" xfId="0" applyNumberFormat="1" applyFont="1" applyAlignment="1">
      <alignment vertical="center"/>
    </xf>
    <xf numFmtId="49" fontId="14" fillId="0" borderId="0" xfId="0" applyNumberFormat="1" applyFont="1" applyAlignment="1">
      <alignment vertical="center"/>
    </xf>
    <xf numFmtId="0" fontId="12" fillId="0" borderId="3" xfId="0" applyFont="1" applyBorder="1" applyAlignment="1">
      <alignment horizontal="center" vertical="center"/>
    </xf>
    <xf numFmtId="0" fontId="12" fillId="0" borderId="3" xfId="0" applyFont="1" applyBorder="1" applyAlignment="1">
      <alignment horizontal="right" vertical="center"/>
    </xf>
    <xf numFmtId="49" fontId="22" fillId="0" borderId="37" xfId="0" applyNumberFormat="1" applyFont="1" applyBorder="1" applyAlignment="1">
      <alignment horizontal="right" vertical="center"/>
    </xf>
    <xf numFmtId="49" fontId="36" fillId="0" borderId="0" xfId="0" applyNumberFormat="1" applyFont="1">
      <alignment vertical="center"/>
    </xf>
    <xf numFmtId="49" fontId="55" fillId="0" borderId="0" xfId="0" applyNumberFormat="1" applyFont="1">
      <alignment vertical="center"/>
    </xf>
    <xf numFmtId="49" fontId="56" fillId="0" borderId="0" xfId="0" applyNumberFormat="1" applyFont="1">
      <alignment vertical="center"/>
    </xf>
    <xf numFmtId="49" fontId="14" fillId="0" borderId="0" xfId="0" applyNumberFormat="1" applyFont="1">
      <alignment vertical="center"/>
    </xf>
    <xf numFmtId="49" fontId="18" fillId="0" borderId="0" xfId="0" applyNumberFormat="1" applyFont="1" applyAlignment="1">
      <alignment vertical="center"/>
    </xf>
    <xf numFmtId="49" fontId="15" fillId="0" borderId="0" xfId="0" applyNumberFormat="1" applyFont="1" applyAlignment="1">
      <alignment horizontal="left" vertical="center"/>
    </xf>
    <xf numFmtId="0" fontId="15" fillId="0" borderId="0" xfId="0" applyFont="1" applyAlignment="1">
      <alignment horizontal="center" vertical="center"/>
    </xf>
    <xf numFmtId="0" fontId="20" fillId="0" borderId="0" xfId="0" applyFont="1" applyAlignment="1">
      <alignment horizontal="center" vertical="center"/>
    </xf>
    <xf numFmtId="49" fontId="14" fillId="0" borderId="0" xfId="0" applyNumberFormat="1" applyFont="1" applyFill="1" applyBorder="1" applyAlignment="1">
      <alignment horizontal="left" vertical="center"/>
    </xf>
    <xf numFmtId="49" fontId="0" fillId="0" borderId="0" xfId="0" applyNumberFormat="1" applyAlignment="1">
      <alignment horizontal="left" vertical="center"/>
    </xf>
    <xf numFmtId="49" fontId="0" fillId="0" borderId="0" xfId="0" applyNumberFormat="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horizontal="center" vertical="center" shrinkToFit="1"/>
    </xf>
    <xf numFmtId="0" fontId="12" fillId="0" borderId="39" xfId="0" applyFont="1" applyBorder="1" applyAlignment="1">
      <alignment horizontal="center" vertical="center"/>
    </xf>
    <xf numFmtId="0" fontId="14" fillId="0" borderId="34" xfId="0" applyFont="1" applyBorder="1" applyAlignment="1">
      <alignment vertical="center"/>
    </xf>
    <xf numFmtId="0" fontId="14" fillId="0" borderId="0" xfId="0" applyFont="1" applyBorder="1" applyAlignment="1">
      <alignment horizontal="right" vertical="center"/>
    </xf>
    <xf numFmtId="49" fontId="36" fillId="0" borderId="0" xfId="0" applyNumberFormat="1" applyFont="1" applyBorder="1">
      <alignment vertical="center"/>
    </xf>
    <xf numFmtId="49" fontId="36" fillId="0" borderId="11" xfId="0" applyNumberFormat="1" applyFont="1" applyBorder="1">
      <alignment vertical="center"/>
    </xf>
    <xf numFmtId="49" fontId="36" fillId="0" borderId="10" xfId="0" applyNumberFormat="1" applyFont="1" applyBorder="1">
      <alignment vertical="center"/>
    </xf>
    <xf numFmtId="0" fontId="36" fillId="0" borderId="0" xfId="0" applyFont="1" applyBorder="1">
      <alignment vertical="center"/>
    </xf>
    <xf numFmtId="0" fontId="36" fillId="0" borderId="11" xfId="0" applyFont="1" applyBorder="1">
      <alignment vertical="center"/>
    </xf>
    <xf numFmtId="0" fontId="36" fillId="0" borderId="10" xfId="0" applyFont="1" applyBorder="1">
      <alignment vertical="center"/>
    </xf>
    <xf numFmtId="55" fontId="36" fillId="0" borderId="0" xfId="0" applyNumberFormat="1" applyFont="1" applyBorder="1">
      <alignment vertical="center"/>
    </xf>
    <xf numFmtId="176" fontId="36" fillId="0" borderId="0" xfId="0" applyNumberFormat="1" applyFont="1" applyBorder="1">
      <alignment vertical="center"/>
    </xf>
    <xf numFmtId="41" fontId="38" fillId="0" borderId="0" xfId="8" applyFont="1" applyBorder="1" applyAlignment="1">
      <alignment horizontal="left" vertical="center"/>
    </xf>
    <xf numFmtId="49" fontId="55" fillId="0" borderId="10" xfId="0" applyNumberFormat="1" applyFont="1" applyBorder="1">
      <alignment vertical="center"/>
    </xf>
    <xf numFmtId="49" fontId="55" fillId="0" borderId="0" xfId="0" applyNumberFormat="1" applyFont="1" applyBorder="1">
      <alignment vertical="center"/>
    </xf>
    <xf numFmtId="49" fontId="55" fillId="0" borderId="11" xfId="0" applyNumberFormat="1" applyFont="1" applyBorder="1">
      <alignment vertical="center"/>
    </xf>
    <xf numFmtId="49" fontId="56" fillId="0" borderId="10" xfId="0" applyNumberFormat="1" applyFont="1" applyBorder="1">
      <alignment vertical="center"/>
    </xf>
    <xf numFmtId="49" fontId="56" fillId="0" borderId="0" xfId="0" applyNumberFormat="1" applyFont="1" applyBorder="1">
      <alignment vertical="center"/>
    </xf>
    <xf numFmtId="49" fontId="56" fillId="0" borderId="11" xfId="0" applyNumberFormat="1" applyFont="1" applyBorder="1">
      <alignment vertical="center"/>
    </xf>
    <xf numFmtId="49" fontId="56" fillId="0" borderId="0" xfId="0" applyNumberFormat="1" applyFont="1" applyBorder="1" applyAlignment="1">
      <alignment horizontal="left" vertical="center"/>
    </xf>
    <xf numFmtId="0" fontId="17" fillId="0" borderId="0" xfId="0" applyFont="1" applyAlignment="1">
      <alignment horizontal="center" vertical="center"/>
    </xf>
    <xf numFmtId="49" fontId="12" fillId="0" borderId="0" xfId="0" applyNumberFormat="1" applyFont="1" applyAlignment="1">
      <alignment horizontal="left" vertical="center"/>
    </xf>
    <xf numFmtId="49" fontId="14" fillId="0" borderId="0" xfId="0" applyNumberFormat="1" applyFont="1" applyBorder="1" applyAlignment="1">
      <alignment horizontal="left" vertical="center"/>
    </xf>
    <xf numFmtId="0" fontId="84" fillId="0" borderId="0" xfId="18">
      <alignment vertical="center"/>
    </xf>
    <xf numFmtId="0" fontId="67" fillId="0" borderId="0" xfId="0" applyFont="1">
      <alignment vertical="center"/>
    </xf>
    <xf numFmtId="0" fontId="70" fillId="0" borderId="0" xfId="18" applyFont="1" applyAlignment="1">
      <alignment vertical="center"/>
    </xf>
    <xf numFmtId="0" fontId="71" fillId="0" borderId="0" xfId="18" applyFont="1" applyAlignment="1">
      <alignment vertical="center"/>
    </xf>
    <xf numFmtId="0" fontId="72" fillId="0" borderId="0" xfId="18" applyFont="1" applyAlignment="1">
      <alignment vertical="center"/>
    </xf>
    <xf numFmtId="0" fontId="73" fillId="0" borderId="0" xfId="18" applyFont="1">
      <alignment vertical="center"/>
    </xf>
    <xf numFmtId="0" fontId="73" fillId="0" borderId="0" xfId="18" quotePrefix="1" applyFont="1">
      <alignment vertical="center"/>
    </xf>
    <xf numFmtId="0" fontId="75" fillId="0" borderId="0" xfId="18" applyFont="1" applyBorder="1" applyAlignment="1">
      <alignment horizontal="left" vertical="center" indent="1"/>
    </xf>
    <xf numFmtId="0" fontId="75" fillId="0" borderId="0" xfId="18" applyFont="1" applyBorder="1">
      <alignment vertical="center"/>
    </xf>
    <xf numFmtId="0" fontId="75" fillId="4" borderId="41" xfId="18" applyFont="1" applyFill="1" applyBorder="1" applyAlignment="1">
      <alignment horizontal="center" vertical="center"/>
    </xf>
    <xf numFmtId="0" fontId="84" fillId="0" borderId="0" xfId="18" applyFill="1">
      <alignment vertical="center"/>
    </xf>
    <xf numFmtId="0" fontId="74" fillId="0" borderId="42" xfId="18" applyFont="1" applyFill="1" applyBorder="1" applyAlignment="1">
      <alignment horizontal="center" vertical="center"/>
    </xf>
    <xf numFmtId="0" fontId="74" fillId="0" borderId="0" xfId="18" applyFont="1" applyFill="1" applyBorder="1" applyAlignment="1">
      <alignment horizontal="center" vertical="center"/>
    </xf>
    <xf numFmtId="0" fontId="75" fillId="0" borderId="0" xfId="18" applyFont="1" applyFill="1" applyBorder="1" applyAlignment="1">
      <alignment horizontal="center" vertical="center"/>
    </xf>
    <xf numFmtId="0" fontId="75" fillId="0" borderId="0" xfId="18" applyFont="1" applyFill="1" applyBorder="1" applyAlignment="1">
      <alignment horizontal="left" vertical="center" wrapText="1"/>
    </xf>
    <xf numFmtId="0" fontId="75" fillId="0" borderId="0" xfId="18" applyFont="1" applyFill="1" applyBorder="1" applyAlignment="1">
      <alignment horizontal="left" vertical="center"/>
    </xf>
    <xf numFmtId="0" fontId="75" fillId="0" borderId="43" xfId="18" applyFont="1" applyFill="1" applyBorder="1" applyAlignment="1">
      <alignment horizontal="center" vertical="center"/>
    </xf>
    <xf numFmtId="0" fontId="75" fillId="0" borderId="0" xfId="18" applyFont="1">
      <alignment vertical="center"/>
    </xf>
    <xf numFmtId="0" fontId="75" fillId="0" borderId="44" xfId="18" applyFont="1" applyFill="1" applyBorder="1" applyAlignment="1">
      <alignment horizontal="left" vertical="center" indent="1"/>
    </xf>
    <xf numFmtId="0" fontId="75" fillId="0" borderId="45" xfId="18" applyFont="1" applyFill="1" applyBorder="1">
      <alignment vertical="center"/>
    </xf>
    <xf numFmtId="0" fontId="75" fillId="0" borderId="46" xfId="18" applyFont="1" applyBorder="1">
      <alignment vertical="center"/>
    </xf>
    <xf numFmtId="0" fontId="74" fillId="0" borderId="0" xfId="18" applyFont="1" applyBorder="1" applyAlignment="1">
      <alignment horizontal="left" vertical="center" indent="1"/>
    </xf>
    <xf numFmtId="41" fontId="75" fillId="0" borderId="0" xfId="13" applyFont="1" applyBorder="1">
      <alignment vertical="center"/>
    </xf>
    <xf numFmtId="41" fontId="75" fillId="0" borderId="0" xfId="13" applyFont="1">
      <alignment vertical="center"/>
    </xf>
    <xf numFmtId="0" fontId="66" fillId="0" borderId="0" xfId="18" applyFont="1">
      <alignment vertical="center"/>
    </xf>
    <xf numFmtId="0" fontId="75" fillId="0" borderId="0" xfId="18" applyFont="1" applyAlignment="1">
      <alignment vertical="center"/>
    </xf>
    <xf numFmtId="0" fontId="13" fillId="0" borderId="0" xfId="0" applyFont="1">
      <alignment vertical="center"/>
    </xf>
    <xf numFmtId="0" fontId="14" fillId="0" borderId="32" xfId="0" applyFont="1" applyBorder="1" applyAlignment="1">
      <alignment vertical="center"/>
    </xf>
    <xf numFmtId="0" fontId="14" fillId="0" borderId="6" xfId="0" applyFont="1" applyBorder="1" applyAlignment="1">
      <alignment vertical="center"/>
    </xf>
    <xf numFmtId="0" fontId="14" fillId="0" borderId="49" xfId="0" applyFont="1" applyBorder="1" applyAlignment="1">
      <alignment horizontal="center" vertical="center"/>
    </xf>
    <xf numFmtId="181" fontId="14" fillId="0" borderId="50" xfId="0" applyNumberFormat="1" applyFont="1" applyBorder="1" applyAlignment="1">
      <alignment vertical="center"/>
    </xf>
    <xf numFmtId="0" fontId="57" fillId="0" borderId="0" xfId="0" applyFont="1">
      <alignment vertical="center"/>
    </xf>
    <xf numFmtId="0" fontId="20" fillId="0" borderId="0" xfId="0" applyFont="1" applyBorder="1" applyAlignment="1">
      <alignment horizontal="left" vertical="center"/>
    </xf>
    <xf numFmtId="0" fontId="12" fillId="5" borderId="51" xfId="0" applyFont="1" applyFill="1" applyBorder="1">
      <alignment vertical="center"/>
    </xf>
    <xf numFmtId="0" fontId="76" fillId="5" borderId="52" xfId="0" applyFont="1" applyFill="1" applyBorder="1" applyAlignment="1">
      <alignment horizontal="center" vertical="center"/>
    </xf>
    <xf numFmtId="0" fontId="76" fillId="5" borderId="53" xfId="0" applyFont="1" applyFill="1" applyBorder="1" applyAlignment="1">
      <alignment horizontal="center" vertical="center"/>
    </xf>
    <xf numFmtId="0" fontId="0" fillId="5" borderId="51" xfId="0" applyFill="1" applyBorder="1">
      <alignment vertical="center"/>
    </xf>
    <xf numFmtId="0" fontId="76" fillId="5" borderId="54" xfId="0" applyFont="1" applyFill="1" applyBorder="1" applyAlignment="1">
      <alignment horizontal="center" vertical="center"/>
    </xf>
    <xf numFmtId="0" fontId="0" fillId="5" borderId="55" xfId="0" applyFill="1" applyBorder="1">
      <alignment vertical="center"/>
    </xf>
    <xf numFmtId="0" fontId="12" fillId="5" borderId="56" xfId="0" applyFont="1" applyFill="1" applyBorder="1">
      <alignment vertical="center"/>
    </xf>
    <xf numFmtId="0" fontId="76" fillId="5" borderId="57" xfId="0" applyFont="1" applyFill="1" applyBorder="1" applyAlignment="1">
      <alignment horizontal="center" vertical="center"/>
    </xf>
    <xf numFmtId="0" fontId="76" fillId="5" borderId="9" xfId="0" applyFont="1" applyFill="1" applyBorder="1" applyAlignment="1">
      <alignment horizontal="center" vertical="center"/>
    </xf>
    <xf numFmtId="0" fontId="76" fillId="5" borderId="56" xfId="0" applyFont="1" applyFill="1" applyBorder="1" applyAlignment="1">
      <alignment horizontal="center" vertical="center"/>
    </xf>
    <xf numFmtId="0" fontId="76" fillId="5" borderId="58" xfId="0" applyFont="1" applyFill="1" applyBorder="1" applyAlignment="1">
      <alignment horizontal="center" vertical="center"/>
    </xf>
    <xf numFmtId="0" fontId="76" fillId="5" borderId="59" xfId="0" applyFont="1" applyFill="1" applyBorder="1" applyAlignment="1">
      <alignment horizontal="center" vertical="center"/>
    </xf>
    <xf numFmtId="0" fontId="12" fillId="5" borderId="60" xfId="0" applyFont="1" applyFill="1" applyBorder="1">
      <alignment vertical="center"/>
    </xf>
    <xf numFmtId="0" fontId="76" fillId="0" borderId="61" xfId="0" applyFont="1" applyFill="1" applyBorder="1" applyAlignment="1">
      <alignment horizontal="center" vertical="center" wrapText="1"/>
    </xf>
    <xf numFmtId="0" fontId="76" fillId="0" borderId="61" xfId="0" applyFont="1" applyBorder="1">
      <alignment vertical="center"/>
    </xf>
    <xf numFmtId="0" fontId="76" fillId="0" borderId="62" xfId="0" applyFont="1" applyBorder="1">
      <alignment vertical="center"/>
    </xf>
    <xf numFmtId="0" fontId="76" fillId="0" borderId="63" xfId="0" applyFont="1" applyBorder="1">
      <alignment vertical="center"/>
    </xf>
    <xf numFmtId="0" fontId="12" fillId="5" borderId="64" xfId="0" applyFont="1" applyFill="1" applyBorder="1">
      <alignment vertical="center"/>
    </xf>
    <xf numFmtId="0" fontId="76" fillId="0" borderId="57" xfId="0" applyFont="1" applyFill="1" applyBorder="1" applyAlignment="1">
      <alignment horizontal="center" vertical="center" wrapText="1"/>
    </xf>
    <xf numFmtId="0" fontId="76" fillId="0" borderId="57" xfId="0" applyFont="1" applyBorder="1">
      <alignment vertical="center"/>
    </xf>
    <xf numFmtId="0" fontId="76" fillId="0" borderId="9" xfId="0" applyFont="1" applyBorder="1">
      <alignment vertical="center"/>
    </xf>
    <xf numFmtId="0" fontId="14" fillId="5" borderId="56" xfId="0" applyFont="1" applyFill="1" applyBorder="1" applyAlignment="1">
      <alignment vertical="center" wrapText="1" shrinkToFit="1"/>
    </xf>
    <xf numFmtId="0" fontId="76" fillId="0" borderId="58" xfId="0" applyFont="1" applyBorder="1">
      <alignment vertical="center"/>
    </xf>
    <xf numFmtId="0" fontId="12" fillId="5" borderId="59" xfId="0" applyFont="1" applyFill="1" applyBorder="1">
      <alignment vertical="center"/>
    </xf>
    <xf numFmtId="0" fontId="14" fillId="5" borderId="56" xfId="0" applyFont="1" applyFill="1" applyBorder="1" applyAlignment="1">
      <alignment vertical="center"/>
    </xf>
    <xf numFmtId="0" fontId="12" fillId="5" borderId="59" xfId="0" applyFont="1" applyFill="1" applyBorder="1" applyAlignment="1">
      <alignment vertical="center"/>
    </xf>
    <xf numFmtId="0" fontId="0" fillId="5" borderId="59" xfId="0" applyFill="1" applyBorder="1">
      <alignment vertical="center"/>
    </xf>
    <xf numFmtId="0" fontId="0" fillId="0" borderId="57" xfId="0" applyBorder="1">
      <alignment vertical="center"/>
    </xf>
    <xf numFmtId="0" fontId="0" fillId="0" borderId="58" xfId="0" applyBorder="1">
      <alignment vertical="center"/>
    </xf>
    <xf numFmtId="0" fontId="12" fillId="5" borderId="65" xfId="0" applyFont="1" applyFill="1" applyBorder="1">
      <alignment vertical="center"/>
    </xf>
    <xf numFmtId="0" fontId="76" fillId="0" borderId="66" xfId="0" applyFont="1" applyBorder="1">
      <alignment vertical="center"/>
    </xf>
    <xf numFmtId="0" fontId="76" fillId="0" borderId="67" xfId="0" applyFont="1" applyBorder="1">
      <alignment vertical="center"/>
    </xf>
    <xf numFmtId="0" fontId="76" fillId="0" borderId="68" xfId="0" applyFont="1" applyBorder="1">
      <alignment vertical="center"/>
    </xf>
    <xf numFmtId="0" fontId="0" fillId="5" borderId="69" xfId="0" applyFill="1" applyBorder="1">
      <alignment vertical="center"/>
    </xf>
    <xf numFmtId="0" fontId="0" fillId="0" borderId="66" xfId="0" applyBorder="1">
      <alignment vertical="center"/>
    </xf>
    <xf numFmtId="0" fontId="0" fillId="0" borderId="68" xfId="0" applyBorder="1">
      <alignment vertical="center"/>
    </xf>
    <xf numFmtId="0" fontId="76" fillId="0" borderId="0" xfId="0" applyFont="1" applyBorder="1">
      <alignment vertical="center"/>
    </xf>
    <xf numFmtId="0" fontId="0" fillId="0" borderId="0" xfId="0" applyBorder="1">
      <alignment vertical="center"/>
    </xf>
    <xf numFmtId="0" fontId="76" fillId="0" borderId="0" xfId="0" applyFont="1">
      <alignment vertical="center"/>
    </xf>
    <xf numFmtId="0" fontId="0" fillId="0" borderId="40" xfId="0" applyBorder="1" applyAlignment="1">
      <alignment horizontal="center" vertical="center"/>
    </xf>
    <xf numFmtId="0" fontId="0" fillId="6" borderId="40" xfId="0" applyFill="1" applyBorder="1" applyAlignment="1">
      <alignment horizontal="right" vertical="center"/>
    </xf>
    <xf numFmtId="0" fontId="0" fillId="0" borderId="0" xfId="0" quotePrefix="1" applyFill="1" applyBorder="1" applyAlignment="1">
      <alignment horizontal="left" vertical="center"/>
    </xf>
    <xf numFmtId="0" fontId="14" fillId="0" borderId="0" xfId="0" applyNumberFormat="1" applyFont="1" applyBorder="1" applyAlignment="1">
      <alignment horizontal="left" vertical="center"/>
    </xf>
    <xf numFmtId="0" fontId="14" fillId="0" borderId="0" xfId="0" applyNumberFormat="1" applyFont="1" applyBorder="1" applyAlignment="1">
      <alignment vertical="center"/>
    </xf>
    <xf numFmtId="55" fontId="14" fillId="0" borderId="0" xfId="0" applyNumberFormat="1" applyFont="1" applyBorder="1" applyAlignment="1">
      <alignment horizontal="center" vertical="center"/>
    </xf>
    <xf numFmtId="0" fontId="13" fillId="0" borderId="0" xfId="0" quotePrefix="1" applyFont="1">
      <alignment vertical="center"/>
    </xf>
    <xf numFmtId="49" fontId="36" fillId="0" borderId="71" xfId="0" applyNumberFormat="1" applyFont="1" applyBorder="1" applyAlignment="1">
      <alignment horizontal="center" vertical="center"/>
    </xf>
    <xf numFmtId="49" fontId="12" fillId="8" borderId="76" xfId="0" applyNumberFormat="1" applyFont="1" applyFill="1" applyBorder="1" applyAlignment="1">
      <alignment horizontal="distributed" vertical="center" indent="2"/>
    </xf>
    <xf numFmtId="0" fontId="14" fillId="0" borderId="0" xfId="0" applyFont="1" applyAlignment="1">
      <alignment vertical="center"/>
    </xf>
    <xf numFmtId="0" fontId="14" fillId="0" borderId="0" xfId="0" applyFont="1">
      <alignment vertical="center"/>
    </xf>
    <xf numFmtId="0" fontId="27" fillId="0" borderId="0" xfId="0" applyFont="1" applyBorder="1" applyAlignment="1">
      <alignment horizontal="center" vertical="center"/>
    </xf>
    <xf numFmtId="0" fontId="27" fillId="0" borderId="0" xfId="0" applyFont="1" applyBorder="1" applyAlignment="1">
      <alignment horizontal="center" vertical="center" wrapText="1"/>
    </xf>
    <xf numFmtId="0" fontId="13" fillId="0" borderId="0" xfId="0" applyFont="1" applyBorder="1" applyAlignment="1">
      <alignment vertical="center" wrapText="1"/>
    </xf>
    <xf numFmtId="0" fontId="57" fillId="0" borderId="0" xfId="0" applyFont="1" applyBorder="1">
      <alignment vertical="center"/>
    </xf>
    <xf numFmtId="0" fontId="60" fillId="0" borderId="0" xfId="0" applyFont="1" applyBorder="1" applyAlignment="1">
      <alignment horizontal="center" vertical="center"/>
    </xf>
    <xf numFmtId="0" fontId="60" fillId="0" borderId="0" xfId="0" applyFont="1" applyBorder="1" applyAlignment="1">
      <alignment horizontal="center" vertical="center" wrapText="1"/>
    </xf>
    <xf numFmtId="0" fontId="13" fillId="0" borderId="0" xfId="0" applyFont="1" applyBorder="1" applyAlignment="1">
      <alignment vertical="center"/>
    </xf>
    <xf numFmtId="0" fontId="48" fillId="0" borderId="0" xfId="22" applyFont="1" applyFill="1" applyBorder="1" applyAlignment="1" applyProtection="1">
      <alignment horizontal="left" vertical="center"/>
    </xf>
    <xf numFmtId="0" fontId="90" fillId="0" borderId="0" xfId="0" applyFont="1">
      <alignment vertical="center"/>
    </xf>
    <xf numFmtId="0" fontId="90" fillId="0" borderId="40" xfId="0" applyFont="1" applyBorder="1" applyAlignment="1">
      <alignment horizontal="center" vertical="center"/>
    </xf>
    <xf numFmtId="0" fontId="13" fillId="0" borderId="0" xfId="0" applyFont="1" applyAlignment="1">
      <alignment horizontal="left" vertical="center"/>
    </xf>
    <xf numFmtId="49" fontId="14" fillId="0" borderId="0" xfId="0" applyNumberFormat="1" applyFont="1" applyAlignment="1">
      <alignment vertical="center"/>
    </xf>
    <xf numFmtId="0" fontId="14" fillId="0" borderId="0" xfId="0" applyFont="1" applyFill="1" applyBorder="1" applyAlignment="1">
      <alignment horizontal="left" vertical="center"/>
    </xf>
    <xf numFmtId="0" fontId="14" fillId="0" borderId="0" xfId="0" applyFont="1" applyAlignment="1">
      <alignment vertical="center"/>
    </xf>
    <xf numFmtId="0" fontId="14" fillId="0" borderId="0" xfId="0" applyFont="1" applyAlignment="1">
      <alignment horizontal="left" vertical="center"/>
    </xf>
    <xf numFmtId="0" fontId="14" fillId="0" borderId="0" xfId="0" applyFont="1" applyBorder="1" applyAlignment="1">
      <alignment horizontal="center" vertical="center"/>
    </xf>
    <xf numFmtId="0" fontId="14" fillId="0" borderId="0" xfId="0" applyFont="1" applyAlignment="1">
      <alignment vertical="center" shrinkToFit="1"/>
    </xf>
    <xf numFmtId="0" fontId="15" fillId="0" borderId="0" xfId="0" applyFont="1" applyAlignment="1">
      <alignment horizontal="left" vertical="center"/>
    </xf>
    <xf numFmtId="0" fontId="14" fillId="0" borderId="0" xfId="0" applyFont="1">
      <alignment vertical="center"/>
    </xf>
    <xf numFmtId="0" fontId="15" fillId="0" borderId="0" xfId="0" applyFont="1" applyAlignment="1">
      <alignment vertical="center"/>
    </xf>
    <xf numFmtId="0" fontId="14" fillId="0" borderId="0" xfId="0" applyFont="1" applyAlignment="1">
      <alignment horizontal="center" vertical="center"/>
    </xf>
    <xf numFmtId="0" fontId="13" fillId="0" borderId="57" xfId="0" applyFont="1" applyBorder="1">
      <alignment vertical="center"/>
    </xf>
    <xf numFmtId="0" fontId="13" fillId="0" borderId="57" xfId="0" applyFont="1" applyFill="1" applyBorder="1">
      <alignment vertical="center"/>
    </xf>
    <xf numFmtId="0" fontId="13" fillId="0" borderId="61" xfId="0" applyFont="1" applyBorder="1">
      <alignment vertical="center"/>
    </xf>
    <xf numFmtId="0" fontId="13" fillId="0" borderId="66" xfId="0" applyFont="1" applyBorder="1">
      <alignment vertical="center"/>
    </xf>
    <xf numFmtId="0" fontId="14" fillId="0" borderId="0" xfId="0" applyFont="1" applyFill="1" applyBorder="1" applyAlignment="1">
      <alignment horizontal="left" vertical="center" shrinkToFit="1"/>
    </xf>
    <xf numFmtId="49" fontId="14" fillId="0" borderId="0" xfId="0" applyNumberFormat="1" applyFont="1" applyAlignment="1">
      <alignment vertical="center"/>
    </xf>
    <xf numFmtId="0" fontId="14" fillId="0" borderId="1" xfId="0" applyFont="1" applyBorder="1" applyAlignment="1">
      <alignment horizontal="center" vertical="center"/>
    </xf>
    <xf numFmtId="49" fontId="12" fillId="0" borderId="0" xfId="0" applyNumberFormat="1" applyFont="1" applyAlignment="1">
      <alignment vertical="center" wrapText="1"/>
    </xf>
    <xf numFmtId="49" fontId="12" fillId="0" borderId="0" xfId="0" applyNumberFormat="1" applyFont="1" applyAlignment="1">
      <alignment horizontal="center" vertical="center" wrapText="1"/>
    </xf>
    <xf numFmtId="49" fontId="11" fillId="0" borderId="0" xfId="0" applyNumberFormat="1" applyFont="1" applyAlignment="1">
      <alignment vertical="center"/>
    </xf>
    <xf numFmtId="49" fontId="11" fillId="0" borderId="0" xfId="0" applyNumberFormat="1" applyFont="1">
      <alignment vertical="center"/>
    </xf>
    <xf numFmtId="0" fontId="57" fillId="0" borderId="0" xfId="0" applyFont="1" applyAlignment="1">
      <alignment vertical="center"/>
    </xf>
    <xf numFmtId="0" fontId="14" fillId="0" borderId="0" xfId="0" applyFont="1" applyAlignment="1">
      <alignment vertical="center"/>
    </xf>
    <xf numFmtId="0" fontId="14" fillId="0" borderId="0" xfId="0" applyFont="1">
      <alignment vertical="center"/>
    </xf>
    <xf numFmtId="0" fontId="74" fillId="3" borderId="40" xfId="18" applyFont="1" applyFill="1" applyBorder="1" applyAlignment="1">
      <alignment horizontal="center" vertical="center"/>
    </xf>
    <xf numFmtId="0" fontId="12" fillId="0" borderId="34" xfId="0" applyFont="1" applyBorder="1">
      <alignment vertical="center"/>
    </xf>
    <xf numFmtId="0" fontId="14" fillId="0" borderId="0" xfId="0" applyFont="1" applyAlignment="1">
      <alignment vertical="center" wrapText="1"/>
    </xf>
    <xf numFmtId="0" fontId="29" fillId="0" borderId="0" xfId="18" applyFont="1" applyBorder="1" applyAlignment="1">
      <alignment horizontal="left" vertical="center" indent="1"/>
    </xf>
    <xf numFmtId="0" fontId="14" fillId="0" borderId="0" xfId="0" applyFont="1">
      <alignment vertical="center"/>
    </xf>
    <xf numFmtId="0" fontId="14" fillId="0" borderId="1" xfId="0" applyFont="1" applyBorder="1" applyAlignment="1">
      <alignment vertical="center"/>
    </xf>
    <xf numFmtId="0" fontId="14" fillId="0" borderId="0" xfId="0" applyFont="1">
      <alignment vertical="center"/>
    </xf>
    <xf numFmtId="0" fontId="14" fillId="0" borderId="0" xfId="0" applyFont="1">
      <alignment vertical="center"/>
    </xf>
    <xf numFmtId="0" fontId="35" fillId="0" borderId="28" xfId="0" applyFont="1" applyBorder="1" applyAlignment="1">
      <alignment horizontal="center" vertical="center"/>
    </xf>
    <xf numFmtId="0" fontId="35" fillId="0" borderId="19" xfId="0" applyFont="1" applyBorder="1" applyAlignment="1">
      <alignment horizontal="center" vertical="center"/>
    </xf>
    <xf numFmtId="0" fontId="35" fillId="0" borderId="192" xfId="0" applyFont="1" applyBorder="1">
      <alignment vertical="center"/>
    </xf>
    <xf numFmtId="0" fontId="35" fillId="0" borderId="193" xfId="0" applyFont="1" applyBorder="1">
      <alignment vertical="center"/>
    </xf>
    <xf numFmtId="0" fontId="35" fillId="0" borderId="194" xfId="0" applyFont="1" applyBorder="1" applyAlignment="1">
      <alignment horizontal="center" vertical="center"/>
    </xf>
    <xf numFmtId="0" fontId="35" fillId="0" borderId="15" xfId="0" applyFont="1" applyBorder="1" applyAlignment="1">
      <alignment horizontal="center" vertical="center"/>
    </xf>
    <xf numFmtId="0" fontId="92" fillId="0" borderId="0" xfId="0" applyFont="1">
      <alignment vertical="center"/>
    </xf>
    <xf numFmtId="0" fontId="93" fillId="0" borderId="0" xfId="0" applyFont="1">
      <alignment vertical="center"/>
    </xf>
    <xf numFmtId="0" fontId="97" fillId="0" borderId="0" xfId="0" applyFont="1">
      <alignment vertical="center"/>
    </xf>
    <xf numFmtId="0" fontId="98" fillId="0" borderId="0" xfId="0" applyFont="1">
      <alignment vertical="center"/>
    </xf>
    <xf numFmtId="0" fontId="99" fillId="0" borderId="0" xfId="0" applyFont="1">
      <alignment vertical="center"/>
    </xf>
    <xf numFmtId="0" fontId="93" fillId="0" borderId="120" xfId="0" applyFont="1" applyBorder="1" applyAlignment="1">
      <alignment horizontal="center" vertical="center"/>
    </xf>
    <xf numFmtId="178" fontId="93" fillId="0" borderId="31" xfId="0" applyNumberFormat="1" applyFont="1" applyBorder="1">
      <alignment vertical="center"/>
    </xf>
    <xf numFmtId="0" fontId="93" fillId="0" borderId="33" xfId="0" applyFont="1" applyBorder="1">
      <alignment vertical="center"/>
    </xf>
    <xf numFmtId="178" fontId="93" fillId="0" borderId="33" xfId="0" applyNumberFormat="1" applyFont="1" applyBorder="1" applyAlignment="1">
      <alignment horizontal="left" vertical="center"/>
    </xf>
    <xf numFmtId="194" fontId="93" fillId="0" borderId="33" xfId="0" applyNumberFormat="1" applyFont="1" applyBorder="1" applyAlignment="1">
      <alignment horizontal="left" vertical="center"/>
    </xf>
    <xf numFmtId="0" fontId="93" fillId="0" borderId="121" xfId="0" applyFont="1" applyBorder="1">
      <alignment vertical="center"/>
    </xf>
    <xf numFmtId="0" fontId="93" fillId="0" borderId="40" xfId="0" applyFont="1" applyBorder="1" applyAlignment="1">
      <alignment horizontal="center" vertical="center"/>
    </xf>
    <xf numFmtId="0" fontId="93" fillId="0" borderId="40" xfId="0" applyFont="1" applyBorder="1" applyAlignment="1">
      <alignment horizontal="center" vertical="center" wrapText="1"/>
    </xf>
    <xf numFmtId="194" fontId="93" fillId="0" borderId="72" xfId="0" applyNumberFormat="1" applyFont="1" applyBorder="1" applyAlignment="1">
      <alignment horizontal="left" vertical="center"/>
    </xf>
    <xf numFmtId="0" fontId="93" fillId="0" borderId="195" xfId="0" applyFont="1" applyBorder="1" applyAlignment="1">
      <alignment horizontal="center" vertical="center" wrapText="1"/>
    </xf>
    <xf numFmtId="49" fontId="93" fillId="0" borderId="121" xfId="0" applyNumberFormat="1" applyFont="1" applyBorder="1" applyAlignment="1">
      <alignment horizontal="center" vertical="center" wrapText="1"/>
    </xf>
    <xf numFmtId="49" fontId="93" fillId="0" borderId="121" xfId="0" applyNumberFormat="1" applyFont="1" applyBorder="1">
      <alignment vertical="center"/>
    </xf>
    <xf numFmtId="0" fontId="0" fillId="0" borderId="40" xfId="0" applyBorder="1" applyAlignment="1">
      <alignment horizontal="center" vertical="center"/>
    </xf>
    <xf numFmtId="0" fontId="0" fillId="0" borderId="0" xfId="0">
      <alignment vertical="center"/>
    </xf>
    <xf numFmtId="0" fontId="20" fillId="0" borderId="0" xfId="0" applyFont="1" applyAlignment="1">
      <alignment horizontal="left" vertical="center"/>
    </xf>
    <xf numFmtId="0" fontId="101" fillId="0" borderId="0" xfId="0" applyFont="1" applyBorder="1" applyAlignment="1">
      <alignment vertical="center" wrapText="1"/>
    </xf>
    <xf numFmtId="0" fontId="14" fillId="0" borderId="0" xfId="0" applyFont="1" applyBorder="1" applyAlignment="1">
      <alignment horizontal="center" vertical="center"/>
    </xf>
    <xf numFmtId="0" fontId="14" fillId="0" borderId="0" xfId="0" applyFont="1">
      <alignment vertical="center"/>
    </xf>
    <xf numFmtId="0" fontId="12" fillId="0" borderId="0" xfId="0" applyFont="1">
      <alignment vertical="center"/>
    </xf>
    <xf numFmtId="0" fontId="12" fillId="0" borderId="0" xfId="0" applyFont="1" applyAlignment="1">
      <alignment vertical="center"/>
    </xf>
    <xf numFmtId="0" fontId="14" fillId="0" borderId="0" xfId="0" applyFont="1" applyAlignment="1">
      <alignment vertical="center"/>
    </xf>
    <xf numFmtId="0" fontId="14" fillId="0" borderId="0" xfId="0" applyFont="1">
      <alignment vertical="center"/>
    </xf>
    <xf numFmtId="0" fontId="12" fillId="0" borderId="0" xfId="0" applyFont="1">
      <alignment vertical="center"/>
    </xf>
    <xf numFmtId="0" fontId="12" fillId="0" borderId="0" xfId="0" applyFont="1" applyAlignment="1">
      <alignment vertical="center"/>
    </xf>
    <xf numFmtId="0" fontId="15" fillId="0" borderId="0" xfId="0" applyFont="1" applyAlignment="1">
      <alignment vertical="center"/>
    </xf>
    <xf numFmtId="0" fontId="14" fillId="0" borderId="0" xfId="0" applyFont="1" applyFill="1" applyBorder="1" applyAlignment="1">
      <alignment vertical="center"/>
    </xf>
    <xf numFmtId="0" fontId="14" fillId="0" borderId="0" xfId="0" applyFont="1" applyAlignment="1">
      <alignment vertical="center"/>
    </xf>
    <xf numFmtId="0" fontId="14" fillId="0" borderId="0" xfId="0" applyFont="1" applyAlignment="1">
      <alignment vertical="center" wrapText="1" shrinkToFit="1"/>
    </xf>
    <xf numFmtId="0" fontId="15" fillId="0" borderId="0" xfId="0" applyFont="1" applyAlignment="1">
      <alignment horizontal="left" vertical="center"/>
    </xf>
    <xf numFmtId="0" fontId="14" fillId="0" borderId="0" xfId="0" applyFont="1">
      <alignment vertical="center"/>
    </xf>
    <xf numFmtId="0" fontId="12" fillId="0" borderId="0" xfId="0" applyFont="1">
      <alignment vertical="center"/>
    </xf>
    <xf numFmtId="0" fontId="12" fillId="0" borderId="0" xfId="0" applyFont="1" applyAlignment="1">
      <alignment vertical="center"/>
    </xf>
    <xf numFmtId="0" fontId="15" fillId="0" borderId="0" xfId="0" applyFont="1" applyAlignment="1">
      <alignment vertical="center"/>
    </xf>
    <xf numFmtId="0" fontId="14" fillId="0" borderId="0" xfId="0" applyFont="1" applyAlignment="1">
      <alignment horizontal="center" vertical="center"/>
    </xf>
    <xf numFmtId="0" fontId="14" fillId="0" borderId="0" xfId="0" quotePrefix="1" applyFont="1" applyAlignment="1">
      <alignment vertical="center"/>
    </xf>
    <xf numFmtId="0" fontId="14" fillId="0" borderId="213" xfId="0" applyFont="1" applyBorder="1" applyAlignment="1">
      <alignment vertical="center"/>
    </xf>
    <xf numFmtId="0" fontId="14" fillId="0" borderId="214" xfId="0" applyFont="1" applyFill="1" applyBorder="1">
      <alignment vertical="center"/>
    </xf>
    <xf numFmtId="0" fontId="13" fillId="0" borderId="0" xfId="0" applyFont="1" applyAlignment="1">
      <alignment vertical="center"/>
    </xf>
    <xf numFmtId="0" fontId="12" fillId="0" borderId="0" xfId="0" applyFont="1" applyAlignment="1">
      <alignment vertical="center"/>
    </xf>
    <xf numFmtId="0" fontId="12" fillId="0" borderId="0" xfId="0" applyFont="1">
      <alignment vertical="center"/>
    </xf>
    <xf numFmtId="0" fontId="12" fillId="0" borderId="0" xfId="0" applyFont="1" applyAlignment="1">
      <alignment vertical="center"/>
    </xf>
    <xf numFmtId="0" fontId="15" fillId="0" borderId="0" xfId="0" applyFont="1" applyAlignment="1">
      <alignment vertical="center"/>
    </xf>
    <xf numFmtId="0" fontId="12" fillId="0" borderId="0" xfId="0" applyFont="1">
      <alignment vertical="center"/>
    </xf>
    <xf numFmtId="0" fontId="15" fillId="0" borderId="0" xfId="0" applyFont="1" applyAlignment="1">
      <alignment horizontal="left" vertical="center"/>
    </xf>
    <xf numFmtId="0" fontId="14" fillId="0" borderId="0" xfId="0" applyFont="1">
      <alignment vertical="center"/>
    </xf>
    <xf numFmtId="0" fontId="16" fillId="0" borderId="0" xfId="0" applyFont="1">
      <alignment vertical="center"/>
    </xf>
    <xf numFmtId="0" fontId="14" fillId="0" borderId="0" xfId="0" applyFont="1" applyBorder="1" applyAlignment="1">
      <alignment horizontal="center" vertical="center"/>
    </xf>
    <xf numFmtId="31" fontId="15" fillId="0" borderId="0" xfId="0" applyNumberFormat="1" applyFont="1" applyAlignment="1">
      <alignment horizontal="center" vertical="center"/>
    </xf>
    <xf numFmtId="49" fontId="14" fillId="0" borderId="0" xfId="0" applyNumberFormat="1" applyFont="1" applyAlignment="1">
      <alignment vertical="center"/>
    </xf>
    <xf numFmtId="49" fontId="14" fillId="0" borderId="0" xfId="0" applyNumberFormat="1" applyFont="1" applyAlignment="1">
      <alignment vertical="center" shrinkToFit="1"/>
    </xf>
    <xf numFmtId="0" fontId="14" fillId="0" borderId="0" xfId="0" applyFont="1" applyBorder="1" applyAlignment="1">
      <alignment horizontal="left" vertical="center"/>
    </xf>
    <xf numFmtId="0" fontId="14" fillId="0" borderId="0" xfId="0" applyFont="1" applyAlignment="1">
      <alignment vertical="center"/>
    </xf>
    <xf numFmtId="0" fontId="15" fillId="0" borderId="0" xfId="0" applyFont="1" applyAlignment="1">
      <alignment horizontal="left" vertical="center"/>
    </xf>
    <xf numFmtId="0" fontId="14" fillId="0" borderId="0" xfId="0" applyFont="1">
      <alignment vertical="center"/>
    </xf>
    <xf numFmtId="0" fontId="12" fillId="0" borderId="0" xfId="0" applyFont="1" applyAlignment="1">
      <alignment vertical="center"/>
    </xf>
    <xf numFmtId="0" fontId="12" fillId="0" borderId="0" xfId="0" applyFont="1">
      <alignment vertical="center"/>
    </xf>
    <xf numFmtId="0" fontId="93" fillId="0" borderId="0" xfId="0" applyFont="1" applyAlignment="1">
      <alignment horizontal="center" vertical="center"/>
    </xf>
    <xf numFmtId="0" fontId="92" fillId="0" borderId="0" xfId="0" applyFont="1" applyAlignment="1">
      <alignment horizontal="center" vertical="center"/>
    </xf>
    <xf numFmtId="0" fontId="95" fillId="0" borderId="34" xfId="0" applyFont="1" applyBorder="1">
      <alignment vertical="center"/>
    </xf>
    <xf numFmtId="0" fontId="95" fillId="0" borderId="78" xfId="0" applyFont="1" applyBorder="1">
      <alignment vertical="center"/>
    </xf>
    <xf numFmtId="0" fontId="95" fillId="0" borderId="29" xfId="0" applyFont="1" applyBorder="1" applyAlignment="1">
      <alignment horizontal="left" vertical="center" indent="1"/>
    </xf>
    <xf numFmtId="0" fontId="95" fillId="0" borderId="34" xfId="0" applyFont="1" applyBorder="1" applyAlignment="1">
      <alignment horizontal="left" vertical="center" indent="1"/>
    </xf>
    <xf numFmtId="49" fontId="45" fillId="0" borderId="25" xfId="0" applyNumberFormat="1" applyFont="1" applyBorder="1" applyAlignment="1">
      <alignment horizontal="center" vertical="center" wrapText="1"/>
    </xf>
    <xf numFmtId="49" fontId="45" fillId="0" borderId="238" xfId="0" applyNumberFormat="1" applyFont="1" applyFill="1" applyBorder="1" applyAlignment="1">
      <alignment horizontal="left" vertical="center" wrapText="1" indent="1"/>
    </xf>
    <xf numFmtId="49" fontId="45" fillId="0" borderId="240" xfId="0" applyNumberFormat="1" applyFont="1" applyFill="1" applyBorder="1" applyAlignment="1">
      <alignment horizontal="left" vertical="center" wrapText="1" indent="1"/>
    </xf>
    <xf numFmtId="49" fontId="45" fillId="0" borderId="242" xfId="0" applyNumberFormat="1" applyFont="1" applyFill="1" applyBorder="1" applyAlignment="1">
      <alignment horizontal="left" vertical="center" wrapText="1" indent="1"/>
    </xf>
    <xf numFmtId="3" fontId="45" fillId="0" borderId="84" xfId="0" applyNumberFormat="1" applyFont="1" applyBorder="1" applyAlignment="1">
      <alignment vertical="center" wrapText="1"/>
    </xf>
    <xf numFmtId="3" fontId="45" fillId="0" borderId="85" xfId="0" applyNumberFormat="1" applyFont="1" applyBorder="1" applyAlignment="1">
      <alignment vertical="center" wrapText="1"/>
    </xf>
    <xf numFmtId="49" fontId="45" fillId="0" borderId="252" xfId="0" applyNumberFormat="1" applyFont="1" applyBorder="1" applyAlignment="1">
      <alignment horizontal="left" vertical="center" wrapText="1" indent="1"/>
    </xf>
    <xf numFmtId="49" fontId="45" fillId="0" borderId="254" xfId="0" applyNumberFormat="1" applyFont="1" applyBorder="1" applyAlignment="1">
      <alignment horizontal="left" vertical="center" wrapText="1" indent="1"/>
    </xf>
    <xf numFmtId="49" fontId="45" fillId="0" borderId="258" xfId="0" applyNumberFormat="1" applyFont="1" applyBorder="1" applyAlignment="1">
      <alignment horizontal="left" vertical="center" wrapText="1" indent="1"/>
    </xf>
    <xf numFmtId="49" fontId="14" fillId="0" borderId="0" xfId="0" applyNumberFormat="1" applyFont="1" applyAlignment="1">
      <alignment horizontal="center" vertical="center" wrapText="1"/>
    </xf>
    <xf numFmtId="0" fontId="14" fillId="0" borderId="0" xfId="0" applyFont="1" applyFill="1" applyBorder="1" applyAlignment="1">
      <alignment vertical="center"/>
    </xf>
    <xf numFmtId="0" fontId="14" fillId="0" borderId="0" xfId="0" applyFont="1" applyAlignment="1">
      <alignment vertical="center"/>
    </xf>
    <xf numFmtId="0" fontId="13" fillId="0" borderId="0" xfId="0" applyFont="1" applyAlignment="1">
      <alignment vertical="center"/>
    </xf>
    <xf numFmtId="0" fontId="14" fillId="0" borderId="0" xfId="0" applyFont="1" applyAlignment="1">
      <alignment vertical="center" shrinkToFit="1"/>
    </xf>
    <xf numFmtId="0" fontId="14" fillId="0" borderId="0" xfId="0" applyFont="1">
      <alignment vertical="center"/>
    </xf>
    <xf numFmtId="0" fontId="93" fillId="8" borderId="40" xfId="0" applyFont="1" applyFill="1" applyBorder="1" applyAlignment="1">
      <alignment horizontal="left" vertical="center" indent="1"/>
    </xf>
    <xf numFmtId="0" fontId="12" fillId="0" borderId="214" xfId="0" applyFont="1" applyBorder="1">
      <alignment vertical="center"/>
    </xf>
    <xf numFmtId="49" fontId="12" fillId="0" borderId="0" xfId="0" applyNumberFormat="1" applyFont="1" applyBorder="1" applyAlignment="1">
      <alignment vertical="center"/>
    </xf>
    <xf numFmtId="0" fontId="93" fillId="0" borderId="262" xfId="0" applyFont="1" applyBorder="1" applyAlignment="1">
      <alignment horizontal="left" vertical="center" indent="1"/>
    </xf>
    <xf numFmtId="0" fontId="93" fillId="0" borderId="267" xfId="0" applyFont="1" applyBorder="1" applyAlignment="1">
      <alignment horizontal="left" vertical="center" indent="1"/>
    </xf>
    <xf numFmtId="49" fontId="93" fillId="0" borderId="262" xfId="0" applyNumberFormat="1" applyFont="1" applyBorder="1" applyAlignment="1">
      <alignment horizontal="left" vertical="center" wrapText="1" indent="1"/>
    </xf>
    <xf numFmtId="49" fontId="93" fillId="0" borderId="267" xfId="0" applyNumberFormat="1" applyFont="1" applyBorder="1" applyAlignment="1">
      <alignment horizontal="left" vertical="center" wrapText="1" indent="1"/>
    </xf>
    <xf numFmtId="0" fontId="109" fillId="10" borderId="0" xfId="22" applyFont="1" applyFill="1" applyBorder="1" applyAlignment="1" applyProtection="1">
      <alignment vertical="center"/>
    </xf>
    <xf numFmtId="49" fontId="38" fillId="0" borderId="0" xfId="0" applyNumberFormat="1" applyFont="1" applyBorder="1">
      <alignment vertical="center"/>
    </xf>
    <xf numFmtId="49" fontId="36" fillId="0" borderId="216" xfId="0" applyNumberFormat="1" applyFont="1" applyBorder="1">
      <alignment vertical="center"/>
    </xf>
    <xf numFmtId="49" fontId="36" fillId="0" borderId="214" xfId="0" applyNumberFormat="1" applyFont="1" applyBorder="1">
      <alignment vertical="center"/>
    </xf>
    <xf numFmtId="49" fontId="36" fillId="0" borderId="217" xfId="0" applyNumberFormat="1" applyFont="1" applyBorder="1">
      <alignment vertical="center"/>
    </xf>
    <xf numFmtId="0" fontId="109" fillId="10" borderId="0" xfId="22" applyFont="1" applyFill="1" applyBorder="1" applyAlignment="1" applyProtection="1">
      <alignment horizontal="center" vertical="center"/>
    </xf>
    <xf numFmtId="0" fontId="111" fillId="0" borderId="0" xfId="22" applyFont="1" applyFill="1" applyBorder="1" applyAlignment="1" applyProtection="1">
      <alignment horizontal="left" vertical="center"/>
    </xf>
    <xf numFmtId="0" fontId="14" fillId="0" borderId="0" xfId="0" applyFont="1" applyFill="1" applyBorder="1" applyAlignment="1">
      <alignment vertical="center" shrinkToFit="1"/>
    </xf>
    <xf numFmtId="0" fontId="112" fillId="0" borderId="0" xfId="22" applyFont="1" applyFill="1" applyBorder="1" applyAlignment="1" applyProtection="1">
      <alignment vertical="center"/>
    </xf>
    <xf numFmtId="0" fontId="5" fillId="0" borderId="0" xfId="0" applyFont="1" applyFill="1" applyBorder="1" applyAlignment="1">
      <alignment vertical="center"/>
    </xf>
    <xf numFmtId="0" fontId="14" fillId="0" borderId="0" xfId="0" applyFont="1" applyFill="1" applyAlignment="1">
      <alignment vertical="center" shrinkToFit="1"/>
    </xf>
    <xf numFmtId="0" fontId="110" fillId="0" borderId="0" xfId="22" applyFont="1" applyFill="1" applyBorder="1" applyAlignment="1" applyProtection="1">
      <alignment horizontal="left" vertical="center"/>
    </xf>
    <xf numFmtId="0" fontId="14" fillId="0" borderId="0" xfId="0" applyFont="1" applyBorder="1" applyAlignment="1">
      <alignment horizontal="left" vertical="center"/>
    </xf>
    <xf numFmtId="0" fontId="34" fillId="0" borderId="0" xfId="0" applyFont="1" applyBorder="1" applyAlignment="1">
      <alignment horizontal="center" vertical="center"/>
    </xf>
    <xf numFmtId="0" fontId="15" fillId="0" borderId="0"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4" fillId="0" borderId="6" xfId="0" applyFont="1" applyBorder="1" applyAlignment="1">
      <alignment vertical="center"/>
    </xf>
    <xf numFmtId="0" fontId="20" fillId="0" borderId="0" xfId="0" applyFont="1" applyBorder="1" applyAlignment="1">
      <alignment horizontal="left" vertical="center"/>
    </xf>
    <xf numFmtId="0" fontId="14" fillId="0" borderId="0" xfId="0" applyFont="1">
      <alignment vertical="center"/>
    </xf>
    <xf numFmtId="0" fontId="12" fillId="0" borderId="0" xfId="0" applyFont="1">
      <alignment vertical="center"/>
    </xf>
    <xf numFmtId="0" fontId="20" fillId="0" borderId="3" xfId="0" applyFont="1" applyBorder="1" applyAlignment="1">
      <alignment horizontal="left" vertical="center"/>
    </xf>
    <xf numFmtId="49" fontId="41" fillId="0" borderId="0" xfId="0" applyNumberFormat="1" applyFont="1" applyBorder="1">
      <alignment vertical="center"/>
    </xf>
    <xf numFmtId="0" fontId="17" fillId="0" borderId="0" xfId="0" applyFont="1" applyBorder="1" applyAlignment="1">
      <alignment horizontal="left" vertical="center"/>
    </xf>
    <xf numFmtId="0" fontId="92" fillId="0" borderId="0" xfId="0" applyFont="1" applyBorder="1">
      <alignment vertical="center"/>
    </xf>
    <xf numFmtId="0" fontId="14" fillId="0" borderId="0" xfId="0" applyFont="1" applyAlignment="1">
      <alignment vertical="center" shrinkToFit="1"/>
    </xf>
    <xf numFmtId="0" fontId="14" fillId="0" borderId="261" xfId="0" applyFont="1" applyBorder="1" applyAlignment="1">
      <alignment vertical="center"/>
    </xf>
    <xf numFmtId="0" fontId="14" fillId="0" borderId="261" xfId="0" applyFont="1" applyBorder="1" applyAlignment="1">
      <alignment horizontal="center" vertical="center"/>
    </xf>
    <xf numFmtId="0" fontId="58" fillId="0" borderId="266" xfId="22" applyFont="1" applyBorder="1" applyAlignment="1" applyProtection="1">
      <alignment vertical="center" wrapText="1"/>
    </xf>
    <xf numFmtId="0" fontId="14" fillId="0" borderId="4" xfId="0" applyFont="1" applyBorder="1" applyAlignment="1">
      <alignment horizontal="center" vertical="center"/>
    </xf>
    <xf numFmtId="0" fontId="14" fillId="0" borderId="48" xfId="0" applyFont="1" applyBorder="1" applyAlignment="1">
      <alignment horizontal="center" vertical="center"/>
    </xf>
    <xf numFmtId="0" fontId="15" fillId="0" borderId="0" xfId="0" applyFont="1" applyAlignment="1">
      <alignment horizontal="left" vertical="center"/>
    </xf>
    <xf numFmtId="0" fontId="14" fillId="0" borderId="0" xfId="0" applyFont="1">
      <alignment vertical="center"/>
    </xf>
    <xf numFmtId="0" fontId="12" fillId="0" borderId="0" xfId="0" applyFont="1">
      <alignment vertical="center"/>
    </xf>
    <xf numFmtId="0" fontId="12" fillId="0" borderId="0" xfId="0" applyFont="1" applyAlignment="1">
      <alignment vertical="center"/>
    </xf>
    <xf numFmtId="0" fontId="14" fillId="0" borderId="217" xfId="0" applyFont="1" applyBorder="1" applyAlignment="1">
      <alignment vertical="center"/>
    </xf>
    <xf numFmtId="181" fontId="14" fillId="0" borderId="266" xfId="0" applyNumberFormat="1" applyFont="1" applyBorder="1" applyAlignment="1">
      <alignment vertical="center"/>
    </xf>
    <xf numFmtId="49" fontId="36" fillId="0" borderId="277" xfId="0" applyNumberFormat="1" applyFont="1" applyBorder="1" applyAlignment="1">
      <alignment horizontal="center" vertical="center"/>
    </xf>
    <xf numFmtId="0" fontId="12" fillId="0" borderId="0" xfId="0" applyFont="1" applyAlignment="1">
      <alignment vertical="center"/>
    </xf>
    <xf numFmtId="0" fontId="14" fillId="0" borderId="1" xfId="0" applyFont="1" applyBorder="1" applyAlignment="1">
      <alignment horizontal="left" vertical="center"/>
    </xf>
    <xf numFmtId="0" fontId="75" fillId="0" borderId="0" xfId="18" applyFont="1" applyFill="1" applyBorder="1" applyAlignment="1">
      <alignment horizontal="left" vertical="center" indent="1"/>
    </xf>
    <xf numFmtId="0" fontId="75" fillId="0" borderId="0" xfId="18" applyFont="1" applyFill="1" applyBorder="1">
      <alignment vertical="center"/>
    </xf>
    <xf numFmtId="0" fontId="22" fillId="0" borderId="282" xfId="18" applyFont="1" applyFill="1" applyBorder="1" applyAlignment="1">
      <alignment horizontal="center" vertical="center"/>
    </xf>
    <xf numFmtId="0" fontId="75" fillId="0" borderId="40" xfId="18" applyFont="1" applyFill="1" applyBorder="1" applyAlignment="1">
      <alignment horizontal="center" vertical="center"/>
    </xf>
    <xf numFmtId="0" fontId="75" fillId="0" borderId="127" xfId="18" applyFont="1" applyFill="1" applyBorder="1" applyAlignment="1">
      <alignment horizontal="center" vertical="center"/>
    </xf>
    <xf numFmtId="0" fontId="22" fillId="0" borderId="0" xfId="18" applyFont="1" applyFill="1" applyBorder="1" applyAlignment="1">
      <alignment vertical="center"/>
    </xf>
    <xf numFmtId="0" fontId="85" fillId="0" borderId="0" xfId="0" applyFont="1">
      <alignment vertical="center"/>
    </xf>
    <xf numFmtId="0" fontId="85" fillId="0" borderId="0" xfId="0" applyFont="1" applyAlignment="1">
      <alignment horizontal="center" vertical="center"/>
    </xf>
    <xf numFmtId="0" fontId="104" fillId="0" borderId="262" xfId="0" applyFont="1" applyBorder="1" applyAlignment="1">
      <alignment horizontal="center" vertical="center"/>
    </xf>
    <xf numFmtId="0" fontId="104" fillId="0" borderId="23" xfId="0" applyFont="1" applyBorder="1" applyAlignment="1">
      <alignment horizontal="center" vertical="center"/>
    </xf>
    <xf numFmtId="0" fontId="104" fillId="0" borderId="23" xfId="0" applyFont="1" applyBorder="1" applyAlignment="1">
      <alignment horizontal="center" vertical="center" wrapText="1"/>
    </xf>
    <xf numFmtId="0" fontId="104" fillId="0" borderId="287" xfId="0" applyFont="1" applyBorder="1" applyAlignment="1">
      <alignment horizontal="center" vertical="center"/>
    </xf>
    <xf numFmtId="0" fontId="104" fillId="0" borderId="267" xfId="0" applyFont="1" applyBorder="1" applyAlignment="1">
      <alignment horizontal="center" vertical="center"/>
    </xf>
    <xf numFmtId="0" fontId="104" fillId="0" borderId="285" xfId="0" applyFont="1" applyBorder="1" applyAlignment="1">
      <alignment horizontal="center" vertical="center" wrapText="1"/>
    </xf>
    <xf numFmtId="0" fontId="104" fillId="0" borderId="288" xfId="0" applyFont="1" applyBorder="1" applyAlignment="1">
      <alignment horizontal="center" vertical="center" wrapText="1"/>
    </xf>
    <xf numFmtId="0" fontId="21" fillId="0" borderId="0" xfId="0" applyNumberFormat="1" applyFont="1" applyBorder="1" applyAlignment="1">
      <alignment horizontal="left" vertical="center"/>
    </xf>
    <xf numFmtId="0" fontId="14" fillId="0" borderId="0" xfId="0" applyNumberFormat="1" applyFont="1" applyAlignment="1">
      <alignment vertical="center"/>
    </xf>
    <xf numFmtId="0" fontId="14" fillId="0" borderId="0" xfId="0" applyNumberFormat="1" applyFont="1" applyAlignment="1">
      <alignment vertical="center" shrinkToFit="1"/>
    </xf>
    <xf numFmtId="49" fontId="45" fillId="0" borderId="250" xfId="0" applyNumberFormat="1" applyFont="1" applyBorder="1" applyAlignment="1">
      <alignment horizontal="center" vertical="center" wrapText="1"/>
    </xf>
    <xf numFmtId="49" fontId="45" fillId="0" borderId="245" xfId="0" applyNumberFormat="1" applyFont="1" applyBorder="1" applyAlignment="1">
      <alignment horizontal="left" vertical="center" wrapText="1" indent="1"/>
    </xf>
    <xf numFmtId="3" fontId="45" fillId="0" borderId="40" xfId="0" applyNumberFormat="1" applyFont="1" applyBorder="1" applyAlignment="1">
      <alignment horizontal="center" vertical="center" wrapText="1"/>
    </xf>
    <xf numFmtId="49" fontId="45" fillId="0" borderId="244" xfId="0" applyNumberFormat="1" applyFont="1" applyBorder="1" applyAlignment="1">
      <alignment horizontal="center" vertical="center" wrapText="1"/>
    </xf>
    <xf numFmtId="49" fontId="39" fillId="0" borderId="0" xfId="0" applyNumberFormat="1" applyFont="1" applyAlignment="1">
      <alignment vertical="center"/>
    </xf>
    <xf numFmtId="49" fontId="40" fillId="0" borderId="0" xfId="0" applyNumberFormat="1" applyFont="1" applyAlignment="1">
      <alignment vertical="center"/>
    </xf>
    <xf numFmtId="49" fontId="14" fillId="0" borderId="0" xfId="0" applyNumberFormat="1" applyFont="1" applyAlignment="1">
      <alignment vertical="center"/>
    </xf>
    <xf numFmtId="0" fontId="14" fillId="0" borderId="0" xfId="0" applyFont="1" applyAlignment="1">
      <alignment vertical="center"/>
    </xf>
    <xf numFmtId="0" fontId="14" fillId="0" borderId="0" xfId="0" applyFont="1" applyFill="1" applyAlignment="1">
      <alignment horizontal="left" vertical="center"/>
    </xf>
    <xf numFmtId="0" fontId="15" fillId="0" borderId="0" xfId="0" applyFont="1" applyAlignment="1">
      <alignment horizontal="left" vertical="center"/>
    </xf>
    <xf numFmtId="0" fontId="101" fillId="0" borderId="40" xfId="0" applyFont="1" applyBorder="1" applyAlignment="1">
      <alignment horizontal="center" vertical="center" wrapText="1"/>
    </xf>
    <xf numFmtId="0" fontId="14" fillId="0" borderId="213" xfId="0" applyFont="1" applyBorder="1" applyAlignment="1">
      <alignment horizontal="center" vertical="center"/>
    </xf>
    <xf numFmtId="0" fontId="14" fillId="0" borderId="0" xfId="0" applyFont="1">
      <alignment vertical="center"/>
    </xf>
    <xf numFmtId="49" fontId="13" fillId="0" borderId="0" xfId="0" applyNumberFormat="1" applyFont="1" applyAlignment="1">
      <alignment vertical="center" wrapText="1"/>
    </xf>
    <xf numFmtId="0" fontId="15" fillId="0" borderId="0" xfId="0" applyFont="1" applyAlignment="1">
      <alignment vertical="center"/>
    </xf>
    <xf numFmtId="49" fontId="12" fillId="0" borderId="0" xfId="0" applyNumberFormat="1" applyFont="1" applyAlignment="1">
      <alignment horizontal="center" vertical="center"/>
    </xf>
    <xf numFmtId="49" fontId="14" fillId="0" borderId="0" xfId="0" applyNumberFormat="1" applyFont="1" applyAlignment="1">
      <alignment vertical="center" wrapText="1"/>
    </xf>
    <xf numFmtId="0" fontId="14" fillId="0" borderId="0" xfId="0" applyFont="1" applyBorder="1" applyAlignment="1">
      <alignment horizontal="left" vertical="center"/>
    </xf>
    <xf numFmtId="49" fontId="14" fillId="0" borderId="0" xfId="0" applyNumberFormat="1" applyFont="1" applyAlignment="1">
      <alignment vertical="center"/>
    </xf>
    <xf numFmtId="0" fontId="14" fillId="0" borderId="0" xfId="0" applyFont="1" applyAlignment="1">
      <alignment vertical="center"/>
    </xf>
    <xf numFmtId="0" fontId="15" fillId="0" borderId="0" xfId="0" applyFont="1" applyAlignment="1">
      <alignment horizontal="left" vertical="center"/>
    </xf>
    <xf numFmtId="0" fontId="31" fillId="0" borderId="0" xfId="0" applyFont="1" applyAlignment="1">
      <alignment horizontal="center" vertical="center"/>
    </xf>
    <xf numFmtId="0" fontId="12" fillId="0" borderId="0" xfId="0" applyFont="1" applyAlignment="1">
      <alignment horizontal="center" vertical="center"/>
    </xf>
    <xf numFmtId="49" fontId="55" fillId="0" borderId="0" xfId="0" applyNumberFormat="1" applyFont="1" applyBorder="1" applyAlignment="1">
      <alignment horizontal="center" vertical="center"/>
    </xf>
    <xf numFmtId="49" fontId="55" fillId="0" borderId="11" xfId="0" applyNumberFormat="1" applyFont="1" applyBorder="1" applyAlignment="1">
      <alignment horizontal="center" vertical="center"/>
    </xf>
    <xf numFmtId="49" fontId="36" fillId="0" borderId="0" xfId="0" applyNumberFormat="1" applyFont="1" applyBorder="1" applyAlignment="1">
      <alignment horizontal="center" vertical="center"/>
    </xf>
    <xf numFmtId="49" fontId="36" fillId="0" borderId="11" xfId="0" applyNumberFormat="1" applyFont="1" applyBorder="1" applyAlignment="1">
      <alignment horizontal="center" vertical="center"/>
    </xf>
    <xf numFmtId="49" fontId="55" fillId="0" borderId="0" xfId="0" applyNumberFormat="1" applyFont="1" applyBorder="1" applyAlignment="1">
      <alignment horizontal="center" vertical="center" wrapText="1"/>
    </xf>
    <xf numFmtId="49" fontId="38" fillId="0" borderId="10" xfId="0" applyNumberFormat="1" applyFont="1" applyBorder="1" applyAlignment="1">
      <alignment horizontal="left" vertical="center"/>
    </xf>
    <xf numFmtId="49" fontId="38" fillId="0" borderId="0" xfId="0" applyNumberFormat="1" applyFont="1" applyBorder="1" applyAlignment="1">
      <alignment horizontal="left" vertical="center"/>
    </xf>
    <xf numFmtId="49" fontId="36" fillId="0" borderId="0" xfId="0" applyNumberFormat="1" applyFont="1" applyBorder="1" applyAlignment="1">
      <alignment horizontal="left" vertical="center"/>
    </xf>
    <xf numFmtId="49" fontId="36" fillId="0" borderId="0" xfId="0" applyNumberFormat="1" applyFont="1" applyBorder="1" applyAlignment="1">
      <alignment vertical="center"/>
    </xf>
    <xf numFmtId="49" fontId="38" fillId="0" borderId="0" xfId="0" applyNumberFormat="1" applyFont="1" applyBorder="1" applyAlignment="1">
      <alignment horizontal="center" vertical="center"/>
    </xf>
    <xf numFmtId="0" fontId="36" fillId="0" borderId="0" xfId="0" applyFont="1" applyBorder="1" applyAlignment="1">
      <alignment vertical="center"/>
    </xf>
    <xf numFmtId="0" fontId="38" fillId="0" borderId="0" xfId="0" applyFont="1" applyBorder="1" applyAlignment="1">
      <alignment vertical="center"/>
    </xf>
    <xf numFmtId="0" fontId="36" fillId="0" borderId="0" xfId="0" applyFont="1" applyBorder="1" applyAlignment="1">
      <alignment horizontal="left" vertical="center"/>
    </xf>
    <xf numFmtId="0" fontId="36" fillId="0" borderId="11" xfId="0" applyFont="1" applyBorder="1" applyAlignment="1">
      <alignment vertical="center"/>
    </xf>
    <xf numFmtId="49" fontId="36" fillId="0" borderId="11" xfId="0" applyNumberFormat="1" applyFont="1" applyBorder="1" applyAlignment="1">
      <alignment horizontal="left" vertical="center"/>
    </xf>
    <xf numFmtId="49" fontId="36" fillId="0" borderId="10" xfId="0" applyNumberFormat="1" applyFont="1" applyBorder="1" applyAlignment="1">
      <alignment horizontal="left" vertical="center"/>
    </xf>
    <xf numFmtId="0" fontId="36" fillId="0" borderId="10" xfId="0" applyFont="1" applyBorder="1" applyAlignment="1">
      <alignment horizontal="left" vertical="center"/>
    </xf>
    <xf numFmtId="0" fontId="38" fillId="0" borderId="0" xfId="0" applyFont="1" applyBorder="1" applyAlignment="1">
      <alignment horizontal="center" vertical="center"/>
    </xf>
    <xf numFmtId="0" fontId="109" fillId="10" borderId="0" xfId="22" applyFont="1" applyFill="1" applyBorder="1" applyAlignment="1" applyProtection="1">
      <alignment horizontal="center" vertical="center"/>
    </xf>
    <xf numFmtId="0" fontId="14" fillId="0" borderId="0" xfId="0" applyFont="1">
      <alignment vertical="center"/>
    </xf>
    <xf numFmtId="0" fontId="12" fillId="0" borderId="0" xfId="0" applyFont="1" applyBorder="1">
      <alignment vertical="center"/>
    </xf>
    <xf numFmtId="0" fontId="14" fillId="0" borderId="214" xfId="0" applyFont="1" applyBorder="1" applyAlignment="1">
      <alignment vertical="center"/>
    </xf>
    <xf numFmtId="0" fontId="13" fillId="0" borderId="0" xfId="0" applyFont="1" applyAlignment="1">
      <alignment horizontal="right" vertical="center" wrapText="1"/>
    </xf>
    <xf numFmtId="49" fontId="12" fillId="0" borderId="214" xfId="0" applyNumberFormat="1" applyFont="1" applyBorder="1" applyAlignment="1">
      <alignment horizontal="center" vertical="center"/>
    </xf>
    <xf numFmtId="49" fontId="12" fillId="0" borderId="214" xfId="0" applyNumberFormat="1" applyFont="1" applyBorder="1">
      <alignment vertical="center"/>
    </xf>
    <xf numFmtId="49" fontId="45" fillId="0" borderId="303" xfId="0" applyNumberFormat="1" applyFont="1" applyBorder="1" applyAlignment="1">
      <alignment horizontal="center" vertical="center" wrapText="1"/>
    </xf>
    <xf numFmtId="49" fontId="45" fillId="0" borderId="305" xfId="0" applyNumberFormat="1" applyFont="1" applyBorder="1" applyAlignment="1">
      <alignment horizontal="center" vertical="center" wrapText="1"/>
    </xf>
    <xf numFmtId="49" fontId="61" fillId="0" borderId="309" xfId="0" applyNumberFormat="1" applyFont="1" applyBorder="1" applyAlignment="1">
      <alignment horizontal="left" vertical="center" wrapText="1" indent="1" shrinkToFit="1"/>
    </xf>
    <xf numFmtId="49" fontId="45" fillId="0" borderId="304" xfId="0" applyNumberFormat="1" applyFont="1" applyBorder="1" applyAlignment="1">
      <alignment horizontal="left" vertical="center" wrapText="1" indent="1"/>
    </xf>
    <xf numFmtId="49" fontId="45" fillId="0" borderId="309" xfId="0" applyNumberFormat="1" applyFont="1" applyBorder="1" applyAlignment="1">
      <alignment horizontal="left" vertical="center" wrapText="1" indent="1"/>
    </xf>
    <xf numFmtId="49" fontId="108" fillId="0" borderId="304" xfId="0" applyNumberFormat="1" applyFont="1" applyBorder="1" applyAlignment="1">
      <alignment horizontal="left" vertical="center" wrapText="1" indent="1"/>
    </xf>
    <xf numFmtId="41" fontId="18" fillId="0" borderId="0" xfId="23" applyFont="1" applyFill="1" applyBorder="1" applyAlignment="1">
      <alignment vertical="center"/>
    </xf>
    <xf numFmtId="41" fontId="14" fillId="0" borderId="0" xfId="23" applyFont="1">
      <alignment vertical="center"/>
    </xf>
    <xf numFmtId="41" fontId="109" fillId="10" borderId="0" xfId="23" applyFont="1" applyFill="1" applyBorder="1" applyAlignment="1" applyProtection="1">
      <alignment vertical="center"/>
    </xf>
    <xf numFmtId="41" fontId="14" fillId="0" borderId="0" xfId="23" applyFont="1" applyAlignment="1">
      <alignment vertical="center"/>
    </xf>
    <xf numFmtId="0" fontId="14" fillId="0" borderId="216" xfId="0" applyFont="1" applyFill="1" applyBorder="1">
      <alignment vertical="center"/>
    </xf>
    <xf numFmtId="41" fontId="14" fillId="0" borderId="0" xfId="23" applyFont="1" applyAlignment="1">
      <alignment vertical="center" shrinkToFit="1"/>
    </xf>
    <xf numFmtId="41" fontId="17" fillId="0" borderId="0" xfId="23" applyFont="1" applyAlignment="1">
      <alignment vertical="center" shrinkToFit="1"/>
    </xf>
    <xf numFmtId="10" fontId="17" fillId="0" borderId="0" xfId="24" applyNumberFormat="1" applyFont="1" applyAlignment="1">
      <alignment vertical="center" shrinkToFit="1"/>
    </xf>
    <xf numFmtId="41" fontId="13" fillId="0" borderId="0" xfId="23" applyFont="1" applyAlignment="1">
      <alignment vertical="center"/>
    </xf>
    <xf numFmtId="41" fontId="12" fillId="0" borderId="0" xfId="23" applyFont="1" applyAlignment="1">
      <alignment vertical="center"/>
    </xf>
    <xf numFmtId="41" fontId="12" fillId="0" borderId="0" xfId="23" applyFont="1">
      <alignment vertical="center"/>
    </xf>
    <xf numFmtId="0" fontId="129" fillId="0" borderId="40" xfId="0" applyFont="1" applyBorder="1" applyAlignment="1">
      <alignment horizontal="center" vertical="center" wrapText="1"/>
    </xf>
    <xf numFmtId="0" fontId="14" fillId="0" borderId="328" xfId="0" applyFont="1" applyBorder="1" applyAlignment="1">
      <alignment vertical="center"/>
    </xf>
    <xf numFmtId="0" fontId="14" fillId="0" borderId="328" xfId="0" applyFont="1" applyBorder="1" applyAlignment="1">
      <alignment horizontal="right" vertical="center"/>
    </xf>
    <xf numFmtId="0" fontId="14" fillId="0" borderId="328" xfId="0" applyFont="1" applyBorder="1" applyAlignment="1">
      <alignment horizontal="left" vertical="center"/>
    </xf>
    <xf numFmtId="0" fontId="14" fillId="0" borderId="330" xfId="0" applyFont="1" applyBorder="1" applyAlignment="1">
      <alignment vertical="center"/>
    </xf>
    <xf numFmtId="0" fontId="36" fillId="12" borderId="40" xfId="0" applyFont="1" applyFill="1" applyBorder="1">
      <alignment vertical="center"/>
    </xf>
    <xf numFmtId="0" fontId="36" fillId="0" borderId="40" xfId="0" applyFont="1" applyBorder="1">
      <alignment vertical="center"/>
    </xf>
    <xf numFmtId="0" fontId="130" fillId="0" borderId="40" xfId="0" applyFont="1" applyBorder="1" applyAlignment="1">
      <alignment horizontal="center" vertical="center" wrapText="1"/>
    </xf>
    <xf numFmtId="0" fontId="14" fillId="0" borderId="280" xfId="0" applyFont="1" applyFill="1" applyBorder="1" applyAlignment="1">
      <alignment horizontal="center" vertical="center"/>
    </xf>
    <xf numFmtId="0" fontId="14" fillId="0" borderId="280" xfId="0" applyFont="1" applyBorder="1">
      <alignment vertical="center"/>
    </xf>
    <xf numFmtId="0" fontId="14" fillId="0" borderId="328" xfId="0" applyFont="1" applyFill="1" applyBorder="1" applyAlignment="1">
      <alignment horizontal="center" vertical="center"/>
    </xf>
    <xf numFmtId="0" fontId="14" fillId="0" borderId="328" xfId="0" applyFont="1" applyBorder="1">
      <alignment vertical="center"/>
    </xf>
    <xf numFmtId="0" fontId="14" fillId="0" borderId="269" xfId="0" applyFont="1" applyBorder="1">
      <alignment vertical="center"/>
    </xf>
    <xf numFmtId="0" fontId="14" fillId="0" borderId="318" xfId="0" applyFont="1" applyBorder="1">
      <alignment vertical="center"/>
    </xf>
    <xf numFmtId="0" fontId="14" fillId="0" borderId="333" xfId="0" applyFont="1" applyFill="1" applyBorder="1" applyAlignment="1">
      <alignment horizontal="center" vertical="center"/>
    </xf>
    <xf numFmtId="0" fontId="14" fillId="0" borderId="333" xfId="0" applyFont="1" applyBorder="1">
      <alignment vertical="center"/>
    </xf>
    <xf numFmtId="49" fontId="14" fillId="0" borderId="313" xfId="0" applyNumberFormat="1" applyFont="1" applyBorder="1" applyAlignment="1">
      <alignment horizontal="center" vertical="center" wrapText="1"/>
    </xf>
    <xf numFmtId="0" fontId="14" fillId="0" borderId="214" xfId="0" applyFont="1" applyBorder="1">
      <alignment vertical="center"/>
    </xf>
    <xf numFmtId="199" fontId="14" fillId="0" borderId="328" xfId="0" applyNumberFormat="1" applyFont="1" applyBorder="1" applyAlignment="1">
      <alignment horizontal="center" vertical="center"/>
    </xf>
    <xf numFmtId="199" fontId="14" fillId="0" borderId="339" xfId="0" applyNumberFormat="1" applyFont="1" applyBorder="1" applyAlignment="1">
      <alignment horizontal="center" vertical="center"/>
    </xf>
    <xf numFmtId="0" fontId="52" fillId="0" borderId="214" xfId="0" applyFont="1" applyBorder="1" applyAlignment="1">
      <alignment vertical="center"/>
    </xf>
    <xf numFmtId="0" fontId="49" fillId="0" borderId="214" xfId="0" applyFont="1" applyBorder="1" applyAlignment="1">
      <alignment vertical="center"/>
    </xf>
    <xf numFmtId="49" fontId="132" fillId="0" borderId="0" xfId="0" applyNumberFormat="1" applyFont="1" applyBorder="1" applyAlignment="1">
      <alignment horizontal="left" vertical="center"/>
    </xf>
    <xf numFmtId="49" fontId="132" fillId="0" borderId="11" xfId="0" applyNumberFormat="1" applyFont="1" applyBorder="1" applyAlignment="1">
      <alignment horizontal="left" vertical="center"/>
    </xf>
    <xf numFmtId="49" fontId="55" fillId="0" borderId="0" xfId="0" applyNumberFormat="1" applyFont="1" applyBorder="1" applyAlignment="1">
      <alignment vertical="center"/>
    </xf>
    <xf numFmtId="49" fontId="55" fillId="0" borderId="0" xfId="0" applyNumberFormat="1" applyFont="1" applyBorder="1" applyAlignment="1">
      <alignment horizontal="right" vertical="center"/>
    </xf>
    <xf numFmtId="49" fontId="55" fillId="0" borderId="0" xfId="0" applyNumberFormat="1" applyFont="1" applyBorder="1" applyAlignment="1">
      <alignment horizontal="left" vertical="center" wrapText="1"/>
    </xf>
    <xf numFmtId="0" fontId="4" fillId="0" borderId="0" xfId="41">
      <alignment vertical="center"/>
    </xf>
    <xf numFmtId="0" fontId="4" fillId="0" borderId="0" xfId="41" applyAlignment="1">
      <alignment horizontal="center" vertical="center"/>
    </xf>
    <xf numFmtId="0" fontId="136" fillId="0" borderId="0" xfId="41" applyFont="1">
      <alignment vertical="center"/>
    </xf>
    <xf numFmtId="0" fontId="137" fillId="0" borderId="0" xfId="41" applyFont="1" applyAlignment="1">
      <alignment horizontal="center" vertical="center"/>
    </xf>
    <xf numFmtId="0" fontId="137" fillId="0" borderId="0" xfId="41" applyFont="1">
      <alignment vertical="center"/>
    </xf>
    <xf numFmtId="0" fontId="135" fillId="0" borderId="0" xfId="41" applyFont="1">
      <alignment vertical="center"/>
    </xf>
    <xf numFmtId="55" fontId="14" fillId="2" borderId="76" xfId="41" applyNumberFormat="1" applyFont="1" applyFill="1" applyBorder="1" applyAlignment="1">
      <alignment horizontal="center" vertical="center"/>
    </xf>
    <xf numFmtId="184" fontId="138" fillId="0" borderId="226" xfId="42" applyNumberFormat="1" applyFont="1" applyBorder="1" applyAlignment="1">
      <alignment horizontal="center" vertical="center"/>
    </xf>
    <xf numFmtId="184" fontId="138" fillId="0" borderId="312" xfId="42" applyNumberFormat="1" applyFont="1" applyBorder="1" applyAlignment="1">
      <alignment horizontal="center" vertical="center"/>
    </xf>
    <xf numFmtId="184" fontId="138" fillId="0" borderId="344" xfId="42" applyNumberFormat="1" applyFont="1" applyBorder="1" applyAlignment="1">
      <alignment horizontal="center" vertical="center"/>
    </xf>
    <xf numFmtId="0" fontId="138" fillId="0" borderId="336" xfId="41" applyFont="1" applyBorder="1" applyAlignment="1">
      <alignment horizontal="center" vertical="center" wrapText="1"/>
    </xf>
    <xf numFmtId="198" fontId="138" fillId="0" borderId="336" xfId="41" applyNumberFormat="1" applyFont="1" applyBorder="1" applyAlignment="1">
      <alignment horizontal="center" vertical="center"/>
    </xf>
    <xf numFmtId="41" fontId="138" fillId="0" borderId="336" xfId="42" applyFont="1" applyBorder="1">
      <alignment vertical="center"/>
    </xf>
    <xf numFmtId="0" fontId="138" fillId="0" borderId="0" xfId="41" applyFont="1">
      <alignment vertical="center"/>
    </xf>
    <xf numFmtId="0" fontId="139" fillId="0" borderId="0" xfId="41" applyFont="1">
      <alignment vertical="center"/>
    </xf>
    <xf numFmtId="0" fontId="138" fillId="0" borderId="0" xfId="41" applyFont="1" applyAlignment="1">
      <alignment horizontal="center" vertical="center"/>
    </xf>
    <xf numFmtId="0" fontId="139" fillId="0" borderId="0" xfId="41" applyFont="1" applyAlignment="1">
      <alignment horizontal="center" vertical="center"/>
    </xf>
    <xf numFmtId="41" fontId="138" fillId="0" borderId="313" xfId="42" applyFont="1" applyBorder="1">
      <alignment vertical="center"/>
    </xf>
    <xf numFmtId="198" fontId="138" fillId="0" borderId="313" xfId="41" applyNumberFormat="1" applyFont="1" applyBorder="1" applyAlignment="1">
      <alignment horizontal="center" vertical="center"/>
    </xf>
    <xf numFmtId="0" fontId="138" fillId="0" borderId="313" xfId="41" applyFont="1" applyBorder="1" applyAlignment="1">
      <alignment horizontal="center" vertical="center" wrapText="1"/>
    </xf>
    <xf numFmtId="41" fontId="138" fillId="0" borderId="22" xfId="42" applyFont="1" applyBorder="1">
      <alignment vertical="center"/>
    </xf>
    <xf numFmtId="198" fontId="138" fillId="0" borderId="22" xfId="41" applyNumberFormat="1" applyFont="1" applyBorder="1" applyAlignment="1">
      <alignment horizontal="center" vertical="center"/>
    </xf>
    <xf numFmtId="0" fontId="138" fillId="0" borderId="22" xfId="41" applyFont="1" applyBorder="1" applyAlignment="1">
      <alignment horizontal="center" vertical="center" wrapText="1"/>
    </xf>
    <xf numFmtId="55" fontId="14" fillId="2" borderId="77" xfId="41" applyNumberFormat="1" applyFont="1" applyFill="1" applyBorder="1" applyAlignment="1">
      <alignment horizontal="center" vertical="center"/>
    </xf>
    <xf numFmtId="0" fontId="137" fillId="0" borderId="0" xfId="41" applyFont="1" applyAlignment="1">
      <alignment horizontal="left" vertical="center"/>
    </xf>
    <xf numFmtId="0" fontId="3" fillId="0" borderId="0" xfId="43">
      <alignment vertical="center"/>
    </xf>
    <xf numFmtId="0" fontId="104" fillId="0" borderId="0" xfId="43" applyFont="1" applyAlignment="1">
      <alignment horizontal="center" vertical="center"/>
    </xf>
    <xf numFmtId="0" fontId="14" fillId="0" borderId="261" xfId="0" applyFont="1" applyBorder="1" applyAlignment="1">
      <alignment horizontal="center" vertical="center"/>
    </xf>
    <xf numFmtId="0" fontId="14" fillId="0" borderId="328" xfId="0" applyFont="1" applyBorder="1" applyAlignment="1">
      <alignment vertical="center" shrinkToFit="1"/>
    </xf>
    <xf numFmtId="0" fontId="14" fillId="0" borderId="330" xfId="0" applyFont="1" applyBorder="1" applyAlignment="1">
      <alignment vertical="center" shrinkToFit="1"/>
    </xf>
    <xf numFmtId="0" fontId="17" fillId="0" borderId="348" xfId="0" applyFont="1" applyBorder="1" applyAlignment="1">
      <alignment horizontal="center" vertical="center"/>
    </xf>
    <xf numFmtId="41" fontId="36" fillId="0" borderId="0" xfId="8" applyFont="1">
      <alignment vertical="center"/>
    </xf>
    <xf numFmtId="0" fontId="14" fillId="0" borderId="0" xfId="0" applyFont="1" applyAlignment="1">
      <alignment vertical="center"/>
    </xf>
    <xf numFmtId="0" fontId="14" fillId="0" borderId="0" xfId="0" applyFont="1">
      <alignment vertical="center"/>
    </xf>
    <xf numFmtId="0" fontId="20" fillId="0" borderId="0" xfId="0" applyFont="1" applyAlignment="1">
      <alignment horizontal="left" vertical="center"/>
    </xf>
    <xf numFmtId="0" fontId="15" fillId="0" borderId="0" xfId="0" applyFont="1" applyFill="1" applyAlignment="1">
      <alignment horizontal="center" vertical="center" shrinkToFit="1"/>
    </xf>
    <xf numFmtId="0" fontId="20" fillId="0" borderId="0" xfId="0" applyFont="1" applyFill="1" applyAlignment="1">
      <alignment horizontal="center" vertical="center" shrinkToFit="1"/>
    </xf>
    <xf numFmtId="0" fontId="15" fillId="0" borderId="0" xfId="0" applyFont="1" applyAlignment="1">
      <alignment horizontal="left" vertical="center"/>
    </xf>
    <xf numFmtId="0" fontId="20" fillId="0" borderId="0" xfId="0" applyFont="1" applyBorder="1" applyAlignment="1">
      <alignment horizontal="left" vertical="center"/>
    </xf>
    <xf numFmtId="0" fontId="139" fillId="0" borderId="0" xfId="41" applyFont="1" applyAlignment="1">
      <alignment horizontal="center" vertical="center"/>
    </xf>
    <xf numFmtId="49" fontId="14" fillId="0" borderId="0" xfId="0" applyNumberFormat="1" applyFont="1" applyAlignment="1">
      <alignment vertical="center"/>
    </xf>
    <xf numFmtId="0" fontId="14" fillId="0" borderId="0" xfId="0" applyFont="1" applyAlignment="1">
      <alignment vertical="center"/>
    </xf>
    <xf numFmtId="0" fontId="14" fillId="0" borderId="0" xfId="0" applyFont="1" applyAlignment="1">
      <alignment vertical="center" shrinkToFit="1"/>
    </xf>
    <xf numFmtId="0" fontId="14" fillId="0" borderId="0" xfId="0" applyFont="1">
      <alignment vertical="center"/>
    </xf>
    <xf numFmtId="0" fontId="14" fillId="0" borderId="0" xfId="0" applyFont="1">
      <alignment vertical="center"/>
    </xf>
    <xf numFmtId="0" fontId="14" fillId="0" borderId="0" xfId="0" applyFont="1" applyAlignment="1">
      <alignment vertical="center"/>
    </xf>
    <xf numFmtId="0" fontId="12" fillId="0" borderId="0" xfId="0" applyFont="1" applyAlignment="1">
      <alignment horizontal="center" vertical="center"/>
    </xf>
    <xf numFmtId="0" fontId="14" fillId="0" borderId="0" xfId="0" applyFont="1">
      <alignment vertical="center"/>
    </xf>
    <xf numFmtId="0" fontId="14" fillId="0" borderId="0" xfId="0" applyFont="1" applyAlignment="1">
      <alignment vertical="center"/>
    </xf>
    <xf numFmtId="0" fontId="14" fillId="0" borderId="0" xfId="0" applyFont="1">
      <alignment vertical="center"/>
    </xf>
    <xf numFmtId="0" fontId="12" fillId="0" borderId="0" xfId="0" applyFont="1" applyBorder="1">
      <alignment vertical="center"/>
    </xf>
    <xf numFmtId="0" fontId="49" fillId="0" borderId="214" xfId="0" applyFont="1" applyBorder="1" applyAlignment="1">
      <alignment horizontal="center" vertical="center"/>
    </xf>
    <xf numFmtId="0" fontId="125" fillId="0" borderId="0" xfId="0" applyFont="1" applyAlignment="1">
      <alignment vertical="center"/>
    </xf>
    <xf numFmtId="0" fontId="104" fillId="0" borderId="313" xfId="0" applyFont="1" applyBorder="1" applyAlignment="1">
      <alignment horizontal="center" vertical="center" wrapText="1"/>
    </xf>
    <xf numFmtId="0" fontId="104" fillId="0" borderId="336" xfId="0" applyFont="1" applyBorder="1" applyAlignment="1">
      <alignment horizontal="center" vertical="center" wrapText="1"/>
    </xf>
    <xf numFmtId="0" fontId="14" fillId="0" borderId="40" xfId="0" applyNumberFormat="1" applyFont="1" applyFill="1" applyBorder="1" applyAlignment="1">
      <alignment horizontal="center" vertical="center" shrinkToFit="1"/>
    </xf>
    <xf numFmtId="0" fontId="14" fillId="0" borderId="31" xfId="0" applyFont="1" applyBorder="1" applyAlignment="1">
      <alignment horizontal="center" vertical="center" wrapText="1"/>
    </xf>
    <xf numFmtId="0" fontId="148" fillId="0" borderId="0" xfId="0" applyFont="1" applyBorder="1" applyAlignment="1">
      <alignment horizontal="center" vertical="center"/>
    </xf>
    <xf numFmtId="0" fontId="146" fillId="0" borderId="0" xfId="0" applyFont="1" applyBorder="1" applyAlignment="1">
      <alignment horizontal="left" vertical="center"/>
    </xf>
    <xf numFmtId="0" fontId="20" fillId="0" borderId="0" xfId="0" applyFont="1" applyBorder="1" applyAlignment="1">
      <alignment horizontal="center" vertical="center"/>
    </xf>
    <xf numFmtId="0" fontId="147" fillId="0" borderId="0" xfId="0" applyFont="1" applyBorder="1" applyAlignment="1">
      <alignment vertical="center"/>
    </xf>
    <xf numFmtId="0" fontId="52" fillId="0" borderId="0" xfId="0" applyFont="1" applyBorder="1" applyAlignment="1">
      <alignment vertical="center"/>
    </xf>
    <xf numFmtId="0" fontId="49" fillId="0" borderId="0" xfId="0" applyFont="1" applyBorder="1" applyAlignment="1">
      <alignment vertical="center"/>
    </xf>
    <xf numFmtId="0" fontId="49" fillId="0" borderId="0" xfId="0" applyFont="1" applyBorder="1" applyAlignment="1">
      <alignment horizontal="center" vertical="center"/>
    </xf>
    <xf numFmtId="0" fontId="12" fillId="0" borderId="72" xfId="0" applyFont="1" applyBorder="1" applyAlignment="1">
      <alignment horizontal="right" vertical="center" shrinkToFit="1"/>
    </xf>
    <xf numFmtId="49" fontId="12" fillId="0" borderId="70" xfId="0" applyNumberFormat="1" applyFont="1" applyBorder="1" applyAlignment="1">
      <alignment horizontal="center" vertical="center"/>
    </xf>
    <xf numFmtId="41" fontId="90" fillId="0" borderId="40" xfId="23" applyFont="1" applyBorder="1" applyAlignment="1">
      <alignment horizontal="center" vertical="center" shrinkToFit="1"/>
    </xf>
    <xf numFmtId="0" fontId="90" fillId="0" borderId="40" xfId="0" applyFont="1" applyBorder="1" applyAlignment="1">
      <alignment vertical="center" shrinkToFit="1"/>
    </xf>
    <xf numFmtId="0" fontId="14" fillId="0" borderId="33" xfId="0" applyFont="1" applyBorder="1" applyAlignment="1">
      <alignment horizontal="center" vertical="center" wrapText="1"/>
    </xf>
    <xf numFmtId="2" fontId="14" fillId="0" borderId="33" xfId="0" applyNumberFormat="1" applyFont="1" applyBorder="1" applyAlignment="1">
      <alignment horizontal="right" vertical="center"/>
    </xf>
    <xf numFmtId="41" fontId="14" fillId="12" borderId="33" xfId="8" applyFont="1" applyFill="1" applyBorder="1" applyAlignment="1">
      <alignment horizontal="left" vertical="center"/>
    </xf>
    <xf numFmtId="0" fontId="14" fillId="12" borderId="72" xfId="0" applyFont="1" applyFill="1" applyBorder="1" applyAlignment="1">
      <alignment horizontal="center" vertical="center"/>
    </xf>
    <xf numFmtId="0" fontId="93" fillId="0" borderId="0" xfId="0" applyFont="1" applyFill="1" applyBorder="1" applyAlignment="1">
      <alignment vertical="center" wrapText="1"/>
    </xf>
    <xf numFmtId="0" fontId="95" fillId="0" borderId="0" xfId="0" applyFont="1" applyFill="1" applyBorder="1" applyAlignment="1">
      <alignment vertical="center"/>
    </xf>
    <xf numFmtId="0" fontId="92" fillId="0" borderId="0" xfId="0" applyFont="1" applyFill="1" applyBorder="1" applyAlignment="1">
      <alignment horizontal="center" vertical="center"/>
    </xf>
    <xf numFmtId="0" fontId="92" fillId="0" borderId="0" xfId="0" applyFont="1" applyFill="1" applyBorder="1">
      <alignment vertical="center"/>
    </xf>
    <xf numFmtId="0" fontId="95" fillId="0" borderId="277" xfId="0" applyFont="1" applyFill="1" applyBorder="1" applyAlignment="1">
      <alignment vertical="center"/>
    </xf>
    <xf numFmtId="0" fontId="95" fillId="0" borderId="78" xfId="0" applyFont="1" applyFill="1" applyBorder="1" applyAlignment="1">
      <alignment vertical="center"/>
    </xf>
    <xf numFmtId="0" fontId="92" fillId="0" borderId="0" xfId="0" quotePrefix="1" applyFont="1" applyFill="1" applyBorder="1" applyAlignment="1">
      <alignment vertical="top"/>
    </xf>
    <xf numFmtId="0" fontId="92" fillId="0" borderId="11" xfId="0" quotePrefix="1" applyFont="1" applyFill="1" applyBorder="1" applyAlignment="1">
      <alignment vertical="top"/>
    </xf>
    <xf numFmtId="0" fontId="95" fillId="0" borderId="10" xfId="0" quotePrefix="1" applyFont="1" applyFill="1" applyBorder="1" applyAlignment="1">
      <alignment horizontal="left" vertical="center"/>
    </xf>
    <xf numFmtId="0" fontId="95" fillId="0" borderId="29" xfId="0" applyFont="1" applyFill="1" applyBorder="1" applyAlignment="1">
      <alignment horizontal="left" vertical="center"/>
    </xf>
    <xf numFmtId="0" fontId="95" fillId="8" borderId="40" xfId="0" applyFont="1" applyFill="1" applyBorder="1" applyAlignment="1">
      <alignment horizontal="center" vertical="center"/>
    </xf>
    <xf numFmtId="0" fontId="95" fillId="8" borderId="40" xfId="0" applyFont="1" applyFill="1" applyBorder="1" applyAlignment="1">
      <alignment horizontal="center" vertical="center" shrinkToFit="1"/>
    </xf>
    <xf numFmtId="0" fontId="28" fillId="14" borderId="0" xfId="0" applyFont="1" applyFill="1" applyBorder="1" applyAlignment="1">
      <alignment horizontal="left" vertical="center"/>
    </xf>
    <xf numFmtId="0" fontId="28" fillId="14" borderId="0" xfId="0" applyFont="1" applyFill="1" applyBorder="1">
      <alignment vertical="center"/>
    </xf>
    <xf numFmtId="0" fontId="28" fillId="14" borderId="0" xfId="0" applyFont="1" applyFill="1" applyBorder="1" applyAlignment="1">
      <alignment horizontal="center" vertical="center"/>
    </xf>
    <xf numFmtId="0" fontId="141" fillId="0" borderId="0" xfId="0" applyFont="1" applyAlignment="1">
      <alignment horizontal="justify" vertical="center"/>
    </xf>
    <xf numFmtId="0" fontId="154" fillId="0" borderId="0" xfId="0" applyFont="1" applyAlignment="1">
      <alignment horizontal="justify" vertical="center"/>
    </xf>
    <xf numFmtId="49" fontId="12" fillId="0" borderId="221" xfId="0" applyNumberFormat="1" applyFont="1" applyBorder="1" applyAlignment="1">
      <alignment horizontal="distributed" vertical="center" indent="2"/>
    </xf>
    <xf numFmtId="49" fontId="12" fillId="0" borderId="331" xfId="0" applyNumberFormat="1" applyFont="1" applyBorder="1" applyAlignment="1">
      <alignment horizontal="distributed" vertical="center" indent="2"/>
    </xf>
    <xf numFmtId="49" fontId="12" fillId="0" borderId="332" xfId="0" applyNumberFormat="1" applyFont="1" applyBorder="1" applyAlignment="1">
      <alignment horizontal="distributed" vertical="center" indent="2"/>
    </xf>
    <xf numFmtId="49" fontId="12" fillId="0" borderId="264" xfId="0" applyNumberFormat="1" applyFont="1" applyBorder="1" applyAlignment="1">
      <alignment horizontal="distributed" vertical="center" indent="2"/>
    </xf>
    <xf numFmtId="49" fontId="12" fillId="0" borderId="361" xfId="0" applyNumberFormat="1" applyFont="1" applyBorder="1" applyAlignment="1">
      <alignment horizontal="distributed" vertical="center" indent="3"/>
    </xf>
    <xf numFmtId="49" fontId="12" fillId="0" borderId="362" xfId="0" applyNumberFormat="1" applyFont="1" applyBorder="1" applyAlignment="1">
      <alignment horizontal="distributed" vertical="center" indent="3"/>
    </xf>
    <xf numFmtId="49" fontId="12" fillId="0" borderId="363" xfId="0" applyNumberFormat="1" applyFont="1" applyBorder="1" applyAlignment="1">
      <alignment horizontal="distributed" vertical="center" indent="3"/>
    </xf>
    <xf numFmtId="49" fontId="12" fillId="0" borderId="80" xfId="0" applyNumberFormat="1" applyFont="1" applyBorder="1" applyAlignment="1">
      <alignment horizontal="distributed" vertical="center" indent="3"/>
    </xf>
    <xf numFmtId="49" fontId="12" fillId="8" borderId="31" xfId="0" applyNumberFormat="1" applyFont="1" applyFill="1" applyBorder="1" applyAlignment="1">
      <alignment horizontal="distributed" vertical="center" indent="2"/>
    </xf>
    <xf numFmtId="49" fontId="12" fillId="8" borderId="72" xfId="0" applyNumberFormat="1" applyFont="1" applyFill="1" applyBorder="1" applyAlignment="1">
      <alignment horizontal="center" vertical="center"/>
    </xf>
    <xf numFmtId="49" fontId="12" fillId="8" borderId="40" xfId="0" applyNumberFormat="1" applyFont="1" applyFill="1" applyBorder="1" applyAlignment="1">
      <alignment horizontal="distributed" vertical="center" indent="5"/>
    </xf>
    <xf numFmtId="0" fontId="92" fillId="0" borderId="0" xfId="0" applyFont="1" applyFill="1" applyBorder="1" applyAlignment="1">
      <alignment vertical="center"/>
    </xf>
    <xf numFmtId="0" fontId="92" fillId="0" borderId="11" xfId="0" applyFont="1" applyFill="1" applyBorder="1" applyAlignment="1">
      <alignment vertical="center"/>
    </xf>
    <xf numFmtId="0" fontId="92" fillId="0" borderId="0" xfId="0" quotePrefix="1" applyFont="1" applyFill="1" applyBorder="1" applyAlignment="1">
      <alignment horizontal="center" vertical="top"/>
    </xf>
    <xf numFmtId="0" fontId="95" fillId="0" borderId="40" xfId="0" quotePrefix="1" applyFont="1" applyFill="1" applyBorder="1" applyAlignment="1">
      <alignment horizontal="center" vertical="center"/>
    </xf>
    <xf numFmtId="0" fontId="92" fillId="0" borderId="40" xfId="0" quotePrefix="1" applyFont="1" applyFill="1" applyBorder="1" applyAlignment="1">
      <alignment horizontal="center" vertical="top"/>
    </xf>
    <xf numFmtId="0" fontId="94" fillId="0" borderId="0" xfId="0" applyFont="1" applyAlignment="1">
      <alignment vertical="center"/>
    </xf>
    <xf numFmtId="0" fontId="94" fillId="0" borderId="0" xfId="0" applyFont="1" applyFill="1" applyBorder="1">
      <alignment vertical="center"/>
    </xf>
    <xf numFmtId="0" fontId="94" fillId="0" borderId="0" xfId="0" applyFont="1" applyFill="1" applyBorder="1" applyAlignment="1">
      <alignment vertical="center"/>
    </xf>
    <xf numFmtId="49" fontId="14" fillId="0" borderId="0" xfId="0" applyNumberFormat="1" applyFont="1" applyAlignment="1">
      <alignment vertical="center"/>
    </xf>
    <xf numFmtId="0" fontId="14" fillId="0" borderId="0" xfId="0" applyFont="1" applyAlignment="1">
      <alignment vertical="center"/>
    </xf>
    <xf numFmtId="0" fontId="15" fillId="0" borderId="0" xfId="0" applyFont="1" applyAlignment="1">
      <alignment horizontal="left" vertical="center"/>
    </xf>
    <xf numFmtId="0" fontId="14" fillId="0" borderId="0" xfId="0" applyFont="1" applyBorder="1" applyAlignment="1">
      <alignment horizontal="center" vertical="center"/>
    </xf>
    <xf numFmtId="0" fontId="13" fillId="0" borderId="0" xfId="0" applyFont="1" applyBorder="1" applyAlignment="1">
      <alignment horizontal="center" vertical="center"/>
    </xf>
    <xf numFmtId="0" fontId="12" fillId="0" borderId="31" xfId="0" applyFont="1" applyBorder="1" applyAlignment="1">
      <alignment horizontal="center" vertical="center"/>
    </xf>
    <xf numFmtId="0" fontId="17" fillId="2" borderId="40" xfId="0" applyFont="1" applyFill="1" applyBorder="1" applyAlignment="1">
      <alignment horizontal="center" vertical="center"/>
    </xf>
    <xf numFmtId="0" fontId="14" fillId="0" borderId="72" xfId="0" applyFont="1" applyBorder="1" applyAlignment="1">
      <alignment horizontal="center" vertical="center"/>
    </xf>
    <xf numFmtId="0" fontId="14" fillId="0" borderId="40" xfId="0" applyFont="1" applyBorder="1" applyAlignment="1">
      <alignment vertical="center" wrapText="1"/>
    </xf>
    <xf numFmtId="0" fontId="14" fillId="0" borderId="0" xfId="0" applyFont="1" applyAlignment="1">
      <alignment vertical="center" shrinkToFit="1"/>
    </xf>
    <xf numFmtId="0" fontId="36"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Fill="1" applyBorder="1" applyAlignment="1">
      <alignment horizontal="center" vertical="center" shrinkToFit="1"/>
    </xf>
    <xf numFmtId="49" fontId="15" fillId="0" borderId="0" xfId="0" applyNumberFormat="1" applyFont="1" applyBorder="1" applyAlignment="1">
      <alignment horizontal="left" vertical="center"/>
    </xf>
    <xf numFmtId="0" fontId="14" fillId="0" borderId="0" xfId="0" applyFont="1">
      <alignment vertical="center"/>
    </xf>
    <xf numFmtId="0" fontId="13" fillId="0" borderId="0" xfId="0" applyFont="1" applyBorder="1" applyAlignment="1">
      <alignment vertical="center"/>
    </xf>
    <xf numFmtId="49" fontId="20" fillId="0" borderId="0" xfId="0" applyNumberFormat="1" applyFont="1" applyBorder="1" applyAlignment="1">
      <alignment horizontal="left" vertical="center"/>
    </xf>
    <xf numFmtId="0" fontId="22" fillId="0" borderId="0" xfId="0" applyFont="1" applyAlignment="1">
      <alignment horizontal="left" vertical="center" wrapText="1"/>
    </xf>
    <xf numFmtId="176" fontId="12" fillId="0" borderId="0" xfId="0" applyNumberFormat="1" applyFont="1" applyBorder="1" applyAlignment="1">
      <alignment horizontal="center" vertical="center"/>
    </xf>
    <xf numFmtId="0" fontId="12" fillId="0" borderId="0" xfId="0" applyFont="1" applyBorder="1" applyAlignment="1">
      <alignment horizontal="distributed" vertical="center" indent="1"/>
    </xf>
    <xf numFmtId="0" fontId="22" fillId="0" borderId="0" xfId="0" applyFont="1" applyBorder="1" applyAlignment="1">
      <alignment horizontal="left" vertical="center" wrapText="1"/>
    </xf>
    <xf numFmtId="0" fontId="12" fillId="0" borderId="0" xfId="0" applyFont="1" applyBorder="1">
      <alignment vertical="center"/>
    </xf>
    <xf numFmtId="0" fontId="12" fillId="0" borderId="0" xfId="0" applyFont="1" applyBorder="1" applyAlignment="1">
      <alignment horizontal="center" vertical="center"/>
    </xf>
    <xf numFmtId="0" fontId="14" fillId="0" borderId="214" xfId="0" applyFont="1" applyBorder="1" applyAlignment="1">
      <alignment vertical="center" wrapText="1"/>
    </xf>
    <xf numFmtId="0" fontId="14" fillId="0" borderId="217" xfId="0" applyFont="1" applyBorder="1" applyAlignment="1">
      <alignment vertical="center" wrapText="1"/>
    </xf>
    <xf numFmtId="0" fontId="14" fillId="0" borderId="0" xfId="0" applyFont="1" applyBorder="1" applyAlignment="1">
      <alignment vertical="center"/>
    </xf>
    <xf numFmtId="0" fontId="13" fillId="0" borderId="0" xfId="0" applyFont="1" applyBorder="1" applyAlignment="1">
      <alignment vertical="center" wrapText="1"/>
    </xf>
    <xf numFmtId="0" fontId="14" fillId="0" borderId="0" xfId="0" applyFont="1" applyAlignment="1">
      <alignment vertical="center" wrapText="1"/>
    </xf>
    <xf numFmtId="49" fontId="12" fillId="0" borderId="71" xfId="0" applyNumberFormat="1" applyFont="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Alignment="1">
      <alignment horizontal="left" vertical="center"/>
    </xf>
    <xf numFmtId="0" fontId="15" fillId="0" borderId="0" xfId="0" applyFont="1" applyAlignment="1">
      <alignment horizontal="left" vertical="center"/>
    </xf>
    <xf numFmtId="0" fontId="14" fillId="0" borderId="0" xfId="0" applyFont="1">
      <alignment vertical="center"/>
    </xf>
    <xf numFmtId="0" fontId="57" fillId="0" borderId="0" xfId="0" applyFont="1" applyBorder="1" applyAlignment="1">
      <alignment vertical="center"/>
    </xf>
    <xf numFmtId="49" fontId="14" fillId="0" borderId="0" xfId="0" applyNumberFormat="1" applyFont="1" applyBorder="1" applyAlignment="1">
      <alignment vertical="center"/>
    </xf>
    <xf numFmtId="49" fontId="13" fillId="0" borderId="0" xfId="0" applyNumberFormat="1" applyFont="1" applyBorder="1" applyAlignment="1">
      <alignment vertical="center"/>
    </xf>
    <xf numFmtId="49" fontId="13" fillId="0" borderId="0" xfId="0" applyNumberFormat="1" applyFont="1" applyBorder="1">
      <alignment vertical="center"/>
    </xf>
    <xf numFmtId="49" fontId="13" fillId="0" borderId="0" xfId="0" applyNumberFormat="1" applyFont="1" applyBorder="1" applyAlignment="1">
      <alignment vertical="top"/>
    </xf>
    <xf numFmtId="0" fontId="14" fillId="0" borderId="0" xfId="0" applyFont="1" applyBorder="1" applyAlignment="1">
      <alignment vertical="center" shrinkToFit="1"/>
    </xf>
    <xf numFmtId="49" fontId="13" fillId="0" borderId="0" xfId="0" applyNumberFormat="1" applyFont="1" applyBorder="1" applyAlignment="1">
      <alignment vertical="center" shrinkToFit="1"/>
    </xf>
    <xf numFmtId="0" fontId="13" fillId="0" borderId="0" xfId="0" applyFont="1" applyBorder="1" applyAlignment="1">
      <alignment vertical="center" shrinkToFit="1"/>
    </xf>
    <xf numFmtId="49" fontId="19" fillId="0" borderId="0" xfId="0" applyNumberFormat="1" applyFont="1" applyBorder="1" applyAlignment="1">
      <alignment vertical="center"/>
    </xf>
    <xf numFmtId="49" fontId="12" fillId="0" borderId="0" xfId="0" applyNumberFormat="1" applyFont="1" applyBorder="1">
      <alignment vertical="center"/>
    </xf>
    <xf numFmtId="49" fontId="57" fillId="0" borderId="0" xfId="0" applyNumberFormat="1" applyFont="1" applyBorder="1" applyAlignment="1">
      <alignment vertical="center"/>
    </xf>
    <xf numFmtId="49" fontId="13" fillId="0" borderId="0" xfId="0" applyNumberFormat="1" applyFont="1" applyBorder="1" applyAlignment="1">
      <alignment vertical="center" wrapText="1"/>
    </xf>
    <xf numFmtId="0" fontId="82" fillId="0" borderId="0" xfId="0" applyFont="1" applyBorder="1" applyAlignment="1">
      <alignment vertical="center" wrapText="1"/>
    </xf>
    <xf numFmtId="0" fontId="14" fillId="0" borderId="328" xfId="0" applyFont="1" applyFill="1" applyBorder="1" applyAlignment="1">
      <alignment vertical="center"/>
    </xf>
    <xf numFmtId="0" fontId="155" fillId="0" borderId="0" xfId="0" applyFont="1" applyAlignment="1">
      <alignment vertical="center"/>
    </xf>
    <xf numFmtId="0" fontId="17" fillId="0" borderId="0" xfId="0" applyFont="1" applyBorder="1" applyAlignment="1">
      <alignment vertical="center"/>
    </xf>
    <xf numFmtId="0" fontId="50" fillId="0" borderId="0" xfId="0" applyFont="1" applyBorder="1" applyAlignment="1">
      <alignment vertical="center"/>
    </xf>
    <xf numFmtId="0" fontId="21" fillId="0" borderId="0" xfId="0" applyFont="1" applyBorder="1">
      <alignment vertical="center"/>
    </xf>
    <xf numFmtId="0" fontId="13" fillId="0" borderId="0" xfId="0" applyFont="1" applyBorder="1" applyAlignment="1">
      <alignment vertical="top" wrapText="1"/>
    </xf>
    <xf numFmtId="0" fontId="109" fillId="0" borderId="0" xfId="22" applyFont="1" applyFill="1" applyBorder="1" applyAlignment="1" applyProtection="1">
      <alignment vertical="center"/>
    </xf>
    <xf numFmtId="0" fontId="151" fillId="0" borderId="29" xfId="0" applyFont="1" applyBorder="1" applyAlignment="1">
      <alignment horizontal="left" vertical="center"/>
    </xf>
    <xf numFmtId="0" fontId="157" fillId="0" borderId="277" xfId="0" applyFont="1" applyBorder="1" applyAlignment="1">
      <alignment vertical="center"/>
    </xf>
    <xf numFmtId="0" fontId="158" fillId="0" borderId="277" xfId="0" applyFont="1" applyBorder="1" applyAlignment="1">
      <alignment vertical="center"/>
    </xf>
    <xf numFmtId="0" fontId="158" fillId="0" borderId="277" xfId="0" applyFont="1" applyBorder="1" applyAlignment="1">
      <alignment horizontal="center" vertical="center"/>
    </xf>
    <xf numFmtId="0" fontId="93" fillId="0" borderId="277" xfId="0" applyFont="1" applyBorder="1" applyAlignment="1">
      <alignment horizontal="center" vertical="center"/>
    </xf>
    <xf numFmtId="0" fontId="93" fillId="0" borderId="78" xfId="0" applyFont="1" applyBorder="1" applyAlignment="1">
      <alignment horizontal="center" vertical="center"/>
    </xf>
    <xf numFmtId="0" fontId="151" fillId="0" borderId="10" xfId="0" applyFont="1" applyBorder="1" applyAlignment="1">
      <alignment horizontal="left" vertical="center"/>
    </xf>
    <xf numFmtId="0" fontId="157" fillId="0" borderId="0" xfId="0" applyFont="1" applyBorder="1" applyAlignment="1">
      <alignment vertical="center"/>
    </xf>
    <xf numFmtId="0" fontId="158" fillId="0" borderId="0" xfId="0" applyFont="1" applyBorder="1" applyAlignment="1">
      <alignment vertical="center"/>
    </xf>
    <xf numFmtId="0" fontId="158" fillId="0" borderId="0" xfId="0" applyFont="1" applyBorder="1" applyAlignment="1">
      <alignment horizontal="center" vertical="center"/>
    </xf>
    <xf numFmtId="0" fontId="93" fillId="0" borderId="0" xfId="0" applyFont="1" applyBorder="1" applyAlignment="1">
      <alignment horizontal="center" vertical="center"/>
    </xf>
    <xf numFmtId="0" fontId="93" fillId="0" borderId="11" xfId="0" applyFont="1" applyBorder="1" applyAlignment="1">
      <alignment horizontal="center" vertical="center"/>
    </xf>
    <xf numFmtId="0" fontId="159" fillId="0" borderId="10" xfId="0" applyFont="1" applyBorder="1" applyAlignment="1">
      <alignment horizontal="left" vertical="center"/>
    </xf>
    <xf numFmtId="0" fontId="135" fillId="0" borderId="0" xfId="0" applyFont="1" applyBorder="1" applyAlignment="1">
      <alignment vertical="center"/>
    </xf>
    <xf numFmtId="0" fontId="159" fillId="0" borderId="216" xfId="0" applyFont="1" applyBorder="1" applyAlignment="1">
      <alignment horizontal="left" vertical="center"/>
    </xf>
    <xf numFmtId="0" fontId="157" fillId="0" borderId="214" xfId="0" applyFont="1" applyBorder="1" applyAlignment="1">
      <alignment vertical="center"/>
    </xf>
    <xf numFmtId="0" fontId="158" fillId="0" borderId="214" xfId="0" applyFont="1" applyBorder="1" applyAlignment="1">
      <alignment vertical="center"/>
    </xf>
    <xf numFmtId="0" fontId="158" fillId="0" borderId="214" xfId="0" applyFont="1" applyBorder="1" applyAlignment="1">
      <alignment horizontal="center" vertical="center"/>
    </xf>
    <xf numFmtId="0" fontId="93" fillId="0" borderId="214" xfId="0" applyFont="1" applyBorder="1" applyAlignment="1">
      <alignment horizontal="center" vertical="center"/>
    </xf>
    <xf numFmtId="0" fontId="93" fillId="0" borderId="217" xfId="0" applyFont="1" applyBorder="1" applyAlignment="1">
      <alignment horizontal="center" vertical="center"/>
    </xf>
    <xf numFmtId="41" fontId="14" fillId="12" borderId="184" xfId="8" applyFont="1" applyFill="1" applyBorder="1" applyAlignment="1">
      <alignment horizontal="left" vertical="center"/>
    </xf>
    <xf numFmtId="0" fontId="109" fillId="0" borderId="0" xfId="22" applyFont="1" applyFill="1" applyBorder="1" applyAlignment="1" applyProtection="1">
      <alignment horizontal="center" vertical="center"/>
    </xf>
    <xf numFmtId="0" fontId="53" fillId="0" borderId="0" xfId="0" applyFont="1" applyFill="1" applyBorder="1" applyAlignment="1">
      <alignment vertical="center" wrapText="1"/>
    </xf>
    <xf numFmtId="49" fontId="14" fillId="0" borderId="0" xfId="0" applyNumberFormat="1" applyFont="1" applyBorder="1">
      <alignment vertical="center"/>
    </xf>
    <xf numFmtId="49" fontId="14" fillId="0" borderId="0" xfId="0" applyNumberFormat="1" applyFont="1" applyBorder="1" applyAlignment="1">
      <alignment horizontal="right" vertical="top" shrinkToFit="1"/>
    </xf>
    <xf numFmtId="49" fontId="14" fillId="0" borderId="0" xfId="0" applyNumberFormat="1" applyFont="1" applyBorder="1" applyAlignment="1">
      <alignment horizontal="right" vertical="center" shrinkToFit="1"/>
    </xf>
    <xf numFmtId="49" fontId="14" fillId="0" borderId="0" xfId="0" applyNumberFormat="1" applyFont="1" applyBorder="1" applyAlignment="1">
      <alignment vertical="center" shrinkToFit="1"/>
    </xf>
    <xf numFmtId="0" fontId="14" fillId="0" borderId="0" xfId="0" applyFont="1" applyBorder="1" applyAlignment="1">
      <alignment vertical="center" wrapText="1"/>
    </xf>
    <xf numFmtId="49" fontId="12" fillId="0" borderId="0" xfId="0" applyNumberFormat="1" applyFont="1" applyBorder="1" applyAlignment="1">
      <alignment horizontal="right" vertical="center"/>
    </xf>
    <xf numFmtId="0" fontId="17" fillId="0" borderId="0" xfId="0" applyFont="1" applyBorder="1" applyAlignment="1"/>
    <xf numFmtId="0" fontId="14" fillId="0" borderId="0" xfId="0" applyFont="1" applyBorder="1" applyAlignment="1">
      <alignment shrinkToFit="1"/>
    </xf>
    <xf numFmtId="0" fontId="17" fillId="0" borderId="0" xfId="0" applyFont="1" applyBorder="1" applyAlignment="1">
      <alignment shrinkToFit="1"/>
    </xf>
    <xf numFmtId="0" fontId="14" fillId="0" borderId="0" xfId="0" applyFont="1" applyBorder="1" applyAlignment="1">
      <alignment vertical="top" wrapText="1"/>
    </xf>
    <xf numFmtId="0" fontId="14" fillId="0" borderId="0" xfId="0" applyFont="1" applyBorder="1" applyAlignment="1">
      <alignment vertical="center" wrapText="1" shrinkToFit="1"/>
    </xf>
    <xf numFmtId="0" fontId="14" fillId="0" borderId="0" xfId="0" applyFont="1" applyBorder="1" applyAlignment="1"/>
    <xf numFmtId="0" fontId="149" fillId="0" borderId="0" xfId="0" applyFont="1" applyBorder="1" applyAlignment="1">
      <alignment vertical="center"/>
    </xf>
    <xf numFmtId="0" fontId="150" fillId="0" borderId="0" xfId="0" applyFont="1" applyBorder="1" applyAlignment="1">
      <alignment vertical="center"/>
    </xf>
    <xf numFmtId="0" fontId="164" fillId="0" borderId="0" xfId="0" applyFont="1" applyBorder="1" applyAlignment="1">
      <alignment horizontal="left" vertical="center"/>
    </xf>
    <xf numFmtId="0" fontId="18" fillId="0" borderId="0" xfId="0" applyFont="1" applyBorder="1" applyAlignment="1">
      <alignment vertical="center"/>
    </xf>
    <xf numFmtId="49" fontId="14" fillId="0" borderId="0" xfId="0" applyNumberFormat="1" applyFont="1" applyFill="1" applyBorder="1">
      <alignment vertical="center"/>
    </xf>
    <xf numFmtId="0" fontId="162" fillId="0" borderId="0" xfId="0" applyFont="1" applyAlignment="1">
      <alignment horizontal="left" vertical="center" wrapText="1"/>
    </xf>
    <xf numFmtId="0" fontId="161" fillId="0" borderId="0" xfId="0" applyFont="1" applyAlignment="1">
      <alignment vertical="center"/>
    </xf>
    <xf numFmtId="0" fontId="161" fillId="0" borderId="0" xfId="0" applyFont="1" applyBorder="1" applyAlignment="1">
      <alignment vertical="center"/>
    </xf>
    <xf numFmtId="178" fontId="165" fillId="0" borderId="0" xfId="0" applyNumberFormat="1" applyFont="1" applyBorder="1" applyAlignment="1">
      <alignment horizontal="center" vertical="center"/>
    </xf>
    <xf numFmtId="0" fontId="84" fillId="0" borderId="0" xfId="0" applyFont="1" applyFill="1" applyBorder="1" applyAlignment="1">
      <alignment horizontal="left" vertical="center" wrapText="1"/>
    </xf>
    <xf numFmtId="49" fontId="12" fillId="0" borderId="0" xfId="0" applyNumberFormat="1" applyFont="1" applyFill="1" applyBorder="1">
      <alignment vertical="center"/>
    </xf>
    <xf numFmtId="0" fontId="14" fillId="0" borderId="0" xfId="0" applyFont="1" applyFill="1" applyBorder="1" applyAlignment="1">
      <alignment vertical="center" wrapText="1"/>
    </xf>
    <xf numFmtId="0" fontId="163" fillId="0" borderId="0" xfId="0" applyFont="1" applyFill="1" applyBorder="1" applyAlignment="1">
      <alignment vertical="center"/>
    </xf>
    <xf numFmtId="0" fontId="160" fillId="0" borderId="0" xfId="0" applyFont="1" applyFill="1" applyBorder="1" applyAlignment="1">
      <alignment vertical="center"/>
    </xf>
    <xf numFmtId="31" fontId="20" fillId="0" borderId="0" xfId="0" applyNumberFormat="1" applyFont="1" applyFill="1" applyBorder="1" applyAlignment="1">
      <alignment vertical="center"/>
    </xf>
    <xf numFmtId="0" fontId="19" fillId="0" borderId="0" xfId="0" applyFont="1" applyFill="1" applyAlignment="1">
      <alignment vertical="center"/>
    </xf>
    <xf numFmtId="0" fontId="160" fillId="0" borderId="0" xfId="0" applyFont="1" applyFill="1" applyBorder="1" applyAlignment="1">
      <alignment horizontal="left" vertical="center" wrapText="1"/>
    </xf>
    <xf numFmtId="0" fontId="33" fillId="0" borderId="0" xfId="0" applyFont="1" applyFill="1" applyBorder="1" applyAlignment="1">
      <alignment vertical="center" wrapText="1"/>
    </xf>
    <xf numFmtId="176" fontId="12" fillId="0" borderId="0" xfId="0" applyNumberFormat="1" applyFont="1" applyBorder="1" applyAlignment="1">
      <alignment horizontal="left" vertical="center"/>
    </xf>
    <xf numFmtId="0" fontId="167" fillId="0" borderId="0" xfId="0" applyFont="1" applyAlignment="1">
      <alignment vertical="center"/>
    </xf>
    <xf numFmtId="0" fontId="12" fillId="0" borderId="0" xfId="0" applyFont="1" applyBorder="1" applyAlignment="1">
      <alignment horizontal="left" vertical="center" indent="1"/>
    </xf>
    <xf numFmtId="0" fontId="2" fillId="0" borderId="0" xfId="45">
      <alignment vertical="center"/>
    </xf>
    <xf numFmtId="0" fontId="170" fillId="0" borderId="0" xfId="45" applyFont="1" applyAlignment="1">
      <alignment horizontal="center" vertical="center"/>
    </xf>
    <xf numFmtId="0" fontId="171" fillId="0" borderId="40" xfId="45" applyFont="1" applyBorder="1" applyAlignment="1">
      <alignment horizontal="center" vertical="center" wrapText="1"/>
    </xf>
    <xf numFmtId="0" fontId="2" fillId="0" borderId="40" xfId="45" applyBorder="1">
      <alignment vertical="center"/>
    </xf>
    <xf numFmtId="0" fontId="2" fillId="0" borderId="0" xfId="45" applyAlignment="1">
      <alignment vertical="center" wrapText="1"/>
    </xf>
    <xf numFmtId="0" fontId="2" fillId="0" borderId="0" xfId="45" applyAlignment="1">
      <alignment vertical="center"/>
    </xf>
    <xf numFmtId="0" fontId="174" fillId="0" borderId="365" xfId="45" applyFont="1" applyBorder="1" applyAlignment="1">
      <alignment horizontal="center" vertical="center" wrapText="1"/>
    </xf>
    <xf numFmtId="0" fontId="174" fillId="0" borderId="365" xfId="45" applyFont="1" applyBorder="1" applyAlignment="1">
      <alignment horizontal="justify" vertical="center" wrapText="1"/>
    </xf>
    <xf numFmtId="0" fontId="174" fillId="0" borderId="379" xfId="45" applyFont="1" applyBorder="1" applyAlignment="1">
      <alignment vertical="center" wrapText="1"/>
    </xf>
    <xf numFmtId="0" fontId="174" fillId="0" borderId="385" xfId="45" applyFont="1" applyBorder="1" applyAlignment="1">
      <alignment vertical="center" wrapText="1"/>
    </xf>
    <xf numFmtId="0" fontId="174" fillId="16" borderId="365" xfId="45" applyFont="1" applyFill="1" applyBorder="1" applyAlignment="1">
      <alignment horizontal="center" vertical="center" wrapText="1"/>
    </xf>
    <xf numFmtId="0" fontId="171" fillId="0" borderId="397" xfId="45" applyFont="1" applyBorder="1" applyAlignment="1">
      <alignment horizontal="justify" vertical="center" wrapText="1"/>
    </xf>
    <xf numFmtId="0" fontId="174" fillId="16" borderId="397" xfId="45" applyFont="1" applyFill="1" applyBorder="1" applyAlignment="1">
      <alignment horizontal="center" vertical="center" wrapText="1"/>
    </xf>
    <xf numFmtId="0" fontId="171" fillId="0" borderId="365" xfId="45" applyFont="1" applyBorder="1" applyAlignment="1">
      <alignment horizontal="justify" vertical="center" wrapText="1"/>
    </xf>
    <xf numFmtId="0" fontId="174" fillId="16" borderId="398" xfId="45" applyFont="1" applyFill="1" applyBorder="1" applyAlignment="1">
      <alignment horizontal="center" vertical="center" wrapText="1"/>
    </xf>
    <xf numFmtId="0" fontId="183" fillId="0" borderId="0" xfId="45" applyFont="1" applyAlignment="1">
      <alignment horizontal="left" vertical="center"/>
    </xf>
    <xf numFmtId="49" fontId="12" fillId="0" borderId="338" xfId="0" applyNumberFormat="1" applyFont="1" applyBorder="1" applyAlignment="1">
      <alignment horizontal="distributed" vertical="center" indent="2"/>
    </xf>
    <xf numFmtId="49" fontId="12" fillId="0" borderId="364" xfId="0" applyNumberFormat="1" applyFont="1" applyBorder="1" applyAlignment="1">
      <alignment horizontal="distributed" vertical="center" indent="3"/>
    </xf>
    <xf numFmtId="0" fontId="186" fillId="0" borderId="0" xfId="45" applyFont="1">
      <alignment vertical="center"/>
    </xf>
    <xf numFmtId="0" fontId="84" fillId="0" borderId="0" xfId="45" applyFont="1">
      <alignment vertical="center"/>
    </xf>
    <xf numFmtId="0" fontId="187" fillId="0" borderId="0" xfId="45" applyFont="1" applyBorder="1" applyAlignment="1">
      <alignment horizontal="center" vertical="center" wrapText="1"/>
    </xf>
    <xf numFmtId="0" fontId="188" fillId="0" borderId="0" xfId="45" applyFont="1" applyBorder="1" applyAlignment="1">
      <alignment horizontal="center" vertical="center" wrapText="1"/>
    </xf>
    <xf numFmtId="0" fontId="151" fillId="0" borderId="0" xfId="45" applyFont="1" applyBorder="1" applyAlignment="1">
      <alignment horizontal="center" vertical="center"/>
    </xf>
    <xf numFmtId="0" fontId="92" fillId="0" borderId="0" xfId="45" applyFont="1" applyBorder="1">
      <alignment vertical="center"/>
    </xf>
    <xf numFmtId="0" fontId="136" fillId="0" borderId="0" xfId="45" applyFont="1" applyBorder="1" applyAlignment="1">
      <alignment horizontal="right" vertical="center" wrapText="1"/>
    </xf>
    <xf numFmtId="0" fontId="92" fillId="0" borderId="0" xfId="45" applyFont="1" applyBorder="1" applyAlignment="1">
      <alignment vertical="top"/>
    </xf>
    <xf numFmtId="0" fontId="99" fillId="0" borderId="0" xfId="45" applyFont="1" applyBorder="1" applyAlignment="1">
      <alignment vertical="top"/>
    </xf>
    <xf numFmtId="0" fontId="136" fillId="0" borderId="0" xfId="45" applyFont="1" applyBorder="1">
      <alignment vertical="center"/>
    </xf>
    <xf numFmtId="0" fontId="2" fillId="0" borderId="0" xfId="45" applyBorder="1">
      <alignment vertical="center"/>
    </xf>
    <xf numFmtId="0" fontId="99" fillId="0" borderId="0" xfId="45" applyFont="1" applyBorder="1" applyAlignment="1">
      <alignment horizontal="left" vertical="top" wrapText="1"/>
    </xf>
    <xf numFmtId="49" fontId="99" fillId="0" borderId="0" xfId="45" applyNumberFormat="1" applyFont="1" applyBorder="1" applyAlignment="1">
      <alignment vertical="center"/>
    </xf>
    <xf numFmtId="49" fontId="36" fillId="0" borderId="0" xfId="45" applyNumberFormat="1" applyFont="1" applyBorder="1" applyAlignment="1">
      <alignment vertical="center"/>
    </xf>
    <xf numFmtId="0" fontId="136" fillId="0" borderId="0" xfId="45" applyFont="1" applyBorder="1" applyAlignment="1">
      <alignment horizontal="left" vertical="center" wrapText="1"/>
    </xf>
    <xf numFmtId="0" fontId="136" fillId="0" borderId="0" xfId="45" applyFont="1" applyBorder="1" applyAlignment="1">
      <alignment vertical="center" wrapText="1"/>
    </xf>
    <xf numFmtId="0" fontId="137" fillId="0" borderId="0" xfId="45" applyFont="1" applyBorder="1" applyAlignment="1">
      <alignment horizontal="right" vertical="center"/>
    </xf>
    <xf numFmtId="0" fontId="137" fillId="0" borderId="0" xfId="45" applyFont="1" applyBorder="1">
      <alignment vertical="center"/>
    </xf>
    <xf numFmtId="0" fontId="137" fillId="0" borderId="214" xfId="45" applyFont="1" applyBorder="1">
      <alignment vertical="center"/>
    </xf>
    <xf numFmtId="0" fontId="137" fillId="0" borderId="214" xfId="45" applyFont="1" applyBorder="1" applyAlignment="1">
      <alignment horizontal="right" vertical="center"/>
    </xf>
    <xf numFmtId="0" fontId="135" fillId="0" borderId="0" xfId="45" applyFont="1" applyBorder="1">
      <alignment vertical="center"/>
    </xf>
    <xf numFmtId="0" fontId="2" fillId="0" borderId="214" xfId="45" applyFont="1" applyBorder="1">
      <alignment vertical="center"/>
    </xf>
    <xf numFmtId="0" fontId="192" fillId="0" borderId="0" xfId="45" applyFont="1" applyBorder="1">
      <alignment vertical="center"/>
    </xf>
    <xf numFmtId="0" fontId="2" fillId="0" borderId="214" xfId="45" applyBorder="1">
      <alignment vertical="center"/>
    </xf>
    <xf numFmtId="0" fontId="99" fillId="0" borderId="0" xfId="45" applyFont="1" applyBorder="1" applyAlignment="1">
      <alignment horizontal="center" vertical="center"/>
    </xf>
    <xf numFmtId="0" fontId="99" fillId="0" borderId="40" xfId="45" applyFont="1" applyBorder="1" applyAlignment="1">
      <alignment horizontal="center" vertical="center"/>
    </xf>
    <xf numFmtId="0" fontId="99" fillId="0" borderId="0" xfId="45" applyFont="1" applyBorder="1" applyAlignment="1">
      <alignment vertical="center"/>
    </xf>
    <xf numFmtId="0" fontId="187" fillId="0" borderId="10" xfId="45" applyFont="1" applyBorder="1" applyAlignment="1">
      <alignment horizontal="center" vertical="center" wrapText="1"/>
    </xf>
    <xf numFmtId="0" fontId="187" fillId="0" borderId="11" xfId="45" applyFont="1" applyBorder="1" applyAlignment="1">
      <alignment horizontal="center" vertical="center" wrapText="1"/>
    </xf>
    <xf numFmtId="0" fontId="2" fillId="0" borderId="10" xfId="45" applyBorder="1">
      <alignment vertical="center"/>
    </xf>
    <xf numFmtId="0" fontId="2" fillId="0" borderId="11" xfId="45" applyBorder="1">
      <alignment vertical="center"/>
    </xf>
    <xf numFmtId="0" fontId="136" fillId="0" borderId="11" xfId="45" applyFont="1" applyBorder="1">
      <alignment vertical="center"/>
    </xf>
    <xf numFmtId="49" fontId="36" fillId="0" borderId="11" xfId="45" applyNumberFormat="1" applyFont="1" applyBorder="1" applyAlignment="1">
      <alignment vertical="center"/>
    </xf>
    <xf numFmtId="0" fontId="151" fillId="0" borderId="11" xfId="45" applyFont="1" applyBorder="1" applyAlignment="1">
      <alignment vertical="center"/>
    </xf>
    <xf numFmtId="0" fontId="2" fillId="0" borderId="216" xfId="45" applyBorder="1">
      <alignment vertical="center"/>
    </xf>
    <xf numFmtId="0" fontId="99" fillId="0" borderId="214" xfId="45" applyFont="1" applyBorder="1" applyAlignment="1">
      <alignment vertical="center"/>
    </xf>
    <xf numFmtId="0" fontId="99" fillId="0" borderId="214" xfId="45" applyFont="1" applyBorder="1" applyAlignment="1">
      <alignment horizontal="center" vertical="center"/>
    </xf>
    <xf numFmtId="0" fontId="2" fillId="0" borderId="217" xfId="45" applyBorder="1">
      <alignment vertical="center"/>
    </xf>
    <xf numFmtId="0" fontId="84" fillId="0" borderId="277" xfId="45" applyFont="1" applyBorder="1">
      <alignment vertical="center"/>
    </xf>
    <xf numFmtId="0" fontId="84" fillId="0" borderId="29" xfId="45" applyFont="1" applyBorder="1">
      <alignment vertical="center"/>
    </xf>
    <xf numFmtId="0" fontId="84" fillId="0" borderId="78" xfId="45" applyFont="1" applyBorder="1">
      <alignment vertical="center"/>
    </xf>
    <xf numFmtId="0" fontId="188" fillId="0" borderId="10" xfId="45" applyFont="1" applyBorder="1" applyAlignment="1">
      <alignment horizontal="center" vertical="center" wrapText="1"/>
    </xf>
    <xf numFmtId="0" fontId="188" fillId="0" borderId="11" xfId="45" applyFont="1" applyBorder="1" applyAlignment="1">
      <alignment horizontal="center" vertical="center" wrapText="1"/>
    </xf>
    <xf numFmtId="0" fontId="92" fillId="0" borderId="10" xfId="45" applyFont="1" applyBorder="1">
      <alignment vertical="center"/>
    </xf>
    <xf numFmtId="0" fontId="92" fillId="0" borderId="11" xfId="45" applyFont="1" applyBorder="1">
      <alignment vertical="center"/>
    </xf>
    <xf numFmtId="0" fontId="92" fillId="0" borderId="10" xfId="45" applyFont="1" applyBorder="1" applyAlignment="1">
      <alignment vertical="top"/>
    </xf>
    <xf numFmtId="0" fontId="92" fillId="0" borderId="11" xfId="45" applyFont="1" applyBorder="1" applyAlignment="1">
      <alignment vertical="top"/>
    </xf>
    <xf numFmtId="0" fontId="99" fillId="0" borderId="10" xfId="45" applyFont="1" applyBorder="1" applyAlignment="1">
      <alignment vertical="top"/>
    </xf>
    <xf numFmtId="0" fontId="99" fillId="0" borderId="10" xfId="45" applyFont="1" applyBorder="1" applyAlignment="1">
      <alignment horizontal="left" vertical="top" wrapText="1"/>
    </xf>
    <xf numFmtId="0" fontId="99" fillId="0" borderId="11" xfId="45" applyFont="1" applyBorder="1" applyAlignment="1">
      <alignment horizontal="left" vertical="top" wrapText="1"/>
    </xf>
    <xf numFmtId="0" fontId="136" fillId="0" borderId="10" xfId="45" applyFont="1" applyBorder="1" applyAlignment="1">
      <alignment horizontal="left" vertical="center" wrapText="1"/>
    </xf>
    <xf numFmtId="0" fontId="136" fillId="0" borderId="11" xfId="45" applyFont="1" applyBorder="1" applyAlignment="1">
      <alignment vertical="center" wrapText="1"/>
    </xf>
    <xf numFmtId="0" fontId="137" fillId="0" borderId="11" xfId="45" applyFont="1" applyBorder="1">
      <alignment vertical="center"/>
    </xf>
    <xf numFmtId="0" fontId="191" fillId="0" borderId="10" xfId="45" applyFont="1" applyBorder="1">
      <alignment vertical="center"/>
    </xf>
    <xf numFmtId="0" fontId="84" fillId="0" borderId="10" xfId="45" applyFont="1" applyBorder="1">
      <alignment vertical="center"/>
    </xf>
    <xf numFmtId="0" fontId="137" fillId="0" borderId="10" xfId="45" applyFont="1" applyBorder="1">
      <alignment vertical="center"/>
    </xf>
    <xf numFmtId="0" fontId="137" fillId="0" borderId="216" xfId="45" applyFont="1" applyBorder="1">
      <alignment vertical="center"/>
    </xf>
    <xf numFmtId="0" fontId="151" fillId="0" borderId="0" xfId="45" applyFont="1" applyBorder="1" applyAlignment="1">
      <alignment horizontal="right" vertical="center" wrapText="1"/>
    </xf>
    <xf numFmtId="0" fontId="151" fillId="0" borderId="0" xfId="45" applyFont="1" applyBorder="1" applyAlignment="1">
      <alignment vertical="center"/>
    </xf>
    <xf numFmtId="178" fontId="151" fillId="0" borderId="214" xfId="45" applyNumberFormat="1" applyFont="1" applyBorder="1" applyAlignment="1">
      <alignment vertical="center"/>
    </xf>
    <xf numFmtId="0" fontId="14" fillId="0" borderId="11" xfId="0" applyFont="1" applyBorder="1" applyAlignment="1">
      <alignment vertical="center" wrapText="1"/>
    </xf>
    <xf numFmtId="0" fontId="136" fillId="0" borderId="0" xfId="0" applyFont="1" applyBorder="1">
      <alignment vertical="center"/>
    </xf>
    <xf numFmtId="0" fontId="136" fillId="0" borderId="10" xfId="0" applyFont="1" applyBorder="1">
      <alignment vertical="center"/>
    </xf>
    <xf numFmtId="0" fontId="136" fillId="0" borderId="216" xfId="0" applyFont="1" applyBorder="1">
      <alignment vertical="center"/>
    </xf>
    <xf numFmtId="0" fontId="0" fillId="0" borderId="214" xfId="0" applyBorder="1">
      <alignment vertical="center"/>
    </xf>
    <xf numFmtId="0" fontId="136" fillId="0" borderId="214" xfId="0" applyFont="1" applyBorder="1">
      <alignment vertical="center"/>
    </xf>
    <xf numFmtId="0" fontId="14" fillId="0" borderId="277" xfId="0" applyNumberFormat="1" applyFont="1" applyBorder="1" applyAlignment="1">
      <alignment horizontal="center" vertical="center" wrapText="1"/>
    </xf>
    <xf numFmtId="49" fontId="14" fillId="0" borderId="48" xfId="0" quotePrefix="1" applyNumberFormat="1" applyFont="1" applyBorder="1" applyAlignment="1">
      <alignment horizontal="center" vertical="center"/>
    </xf>
    <xf numFmtId="0" fontId="14" fillId="0" borderId="277" xfId="0" quotePrefix="1" applyNumberFormat="1" applyFont="1" applyBorder="1" applyAlignment="1">
      <alignment horizontal="center" vertical="center" wrapText="1"/>
    </xf>
    <xf numFmtId="0" fontId="19" fillId="0" borderId="0" xfId="0" applyFont="1" applyFill="1">
      <alignment vertical="center"/>
    </xf>
    <xf numFmtId="0" fontId="21" fillId="0" borderId="0" xfId="0" applyFont="1" applyFill="1" applyAlignment="1">
      <alignment vertical="center"/>
    </xf>
    <xf numFmtId="0" fontId="14" fillId="0" borderId="0" xfId="0" applyFont="1" applyFill="1" applyAlignment="1">
      <alignment vertical="center"/>
    </xf>
    <xf numFmtId="0" fontId="11" fillId="0" borderId="0" xfId="0" applyFont="1" applyFill="1">
      <alignment vertical="center"/>
    </xf>
    <xf numFmtId="0" fontId="34" fillId="0" borderId="0" xfId="0" applyFont="1" applyFill="1" applyBorder="1" applyAlignment="1">
      <alignment horizontal="center" vertical="center"/>
    </xf>
    <xf numFmtId="0" fontId="0" fillId="0" borderId="0" xfId="0" applyNumberFormat="1" applyFill="1" applyAlignment="1">
      <alignment vertical="center"/>
    </xf>
    <xf numFmtId="0" fontId="0" fillId="0" borderId="0" xfId="0" applyNumberFormat="1" applyFill="1" applyAlignment="1">
      <alignment horizontal="left" vertical="center"/>
    </xf>
    <xf numFmtId="0" fontId="19" fillId="0" borderId="0" xfId="0" applyFont="1" applyFill="1" applyBorder="1">
      <alignment vertical="center"/>
    </xf>
    <xf numFmtId="49" fontId="14" fillId="0" borderId="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57" fillId="0" borderId="0" xfId="0" applyFont="1" applyFill="1" applyBorder="1" applyAlignment="1">
      <alignment horizontal="center" vertical="center" wrapText="1"/>
    </xf>
    <xf numFmtId="0" fontId="14" fillId="0" borderId="0" xfId="0" applyNumberFormat="1" applyFont="1" applyFill="1" applyBorder="1" applyAlignment="1">
      <alignment horizontal="left" vertical="center" wrapText="1"/>
    </xf>
    <xf numFmtId="200" fontId="14"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41" fontId="14" fillId="0" borderId="0" xfId="8" applyFont="1" applyFill="1" applyBorder="1" applyAlignment="1">
      <alignment horizontal="center" vertical="center"/>
    </xf>
    <xf numFmtId="0" fontId="151" fillId="0" borderId="0" xfId="0" applyFont="1" applyFill="1" applyBorder="1" applyAlignment="1">
      <alignment horizontal="center" vertical="center"/>
    </xf>
    <xf numFmtId="0" fontId="135" fillId="0" borderId="0" xfId="0" applyFont="1" applyFill="1" applyBorder="1" applyAlignment="1">
      <alignment horizontal="center" vertical="center"/>
    </xf>
    <xf numFmtId="0" fontId="136" fillId="0" borderId="0" xfId="0" applyFont="1" applyFill="1" applyBorder="1" applyAlignment="1">
      <alignment horizontal="left" vertical="center" wrapText="1"/>
    </xf>
    <xf numFmtId="0" fontId="84" fillId="0" borderId="0" xfId="0" applyFont="1" applyBorder="1">
      <alignment vertical="center"/>
    </xf>
    <xf numFmtId="0" fontId="84" fillId="0" borderId="0" xfId="0" applyFont="1" applyBorder="1" applyAlignment="1">
      <alignment horizontal="right" vertical="center"/>
    </xf>
    <xf numFmtId="0" fontId="162" fillId="17" borderId="399" xfId="0" applyFont="1" applyFill="1" applyBorder="1" applyAlignment="1">
      <alignment horizontal="center" vertical="center" wrapText="1"/>
    </xf>
    <xf numFmtId="0" fontId="84" fillId="0" borderId="0" xfId="0" applyFont="1">
      <alignment vertical="center"/>
    </xf>
    <xf numFmtId="0" fontId="84" fillId="0" borderId="0" xfId="0" applyFont="1" applyAlignment="1">
      <alignment horizontal="right" vertical="center"/>
    </xf>
    <xf numFmtId="0" fontId="84" fillId="17" borderId="399" xfId="0" applyFont="1" applyFill="1" applyBorder="1" applyAlignment="1">
      <alignment horizontal="center" vertical="center"/>
    </xf>
    <xf numFmtId="0" fontId="190" fillId="0" borderId="0" xfId="0" applyFont="1">
      <alignment vertical="center"/>
    </xf>
    <xf numFmtId="0" fontId="84" fillId="0" borderId="399" xfId="0" applyFont="1" applyBorder="1" applyAlignment="1">
      <alignment horizontal="center" vertical="center"/>
    </xf>
    <xf numFmtId="0" fontId="84" fillId="0" borderId="399" xfId="0" applyFont="1" applyFill="1" applyBorder="1" applyAlignment="1">
      <alignment horizontal="center" vertical="center"/>
    </xf>
    <xf numFmtId="0" fontId="175" fillId="0" borderId="0" xfId="0" applyFont="1" applyBorder="1" applyAlignment="1">
      <alignment horizontal="left" vertical="top" wrapText="1"/>
    </xf>
    <xf numFmtId="0" fontId="84" fillId="0" borderId="0" xfId="0" applyFont="1" applyBorder="1" applyAlignment="1">
      <alignment horizontal="center" vertical="center"/>
    </xf>
    <xf numFmtId="0" fontId="84" fillId="0" borderId="0" xfId="0" applyFont="1" applyFill="1" applyBorder="1" applyAlignment="1">
      <alignment horizontal="center" vertical="center"/>
    </xf>
    <xf numFmtId="0" fontId="194" fillId="0" borderId="0" xfId="0" applyFont="1" applyBorder="1" applyAlignment="1">
      <alignment vertical="center"/>
    </xf>
    <xf numFmtId="0" fontId="196" fillId="0" borderId="0" xfId="0" applyFont="1" applyBorder="1" applyAlignment="1">
      <alignment vertical="center"/>
    </xf>
    <xf numFmtId="0" fontId="196" fillId="0" borderId="11" xfId="0" applyFont="1" applyBorder="1" applyAlignment="1">
      <alignment vertical="center"/>
    </xf>
    <xf numFmtId="0" fontId="194" fillId="0" borderId="214" xfId="0" applyFont="1" applyBorder="1" applyAlignment="1">
      <alignment vertical="center"/>
    </xf>
    <xf numFmtId="0" fontId="196" fillId="0" borderId="214" xfId="0" applyFont="1" applyBorder="1" applyAlignment="1">
      <alignment vertical="center"/>
    </xf>
    <xf numFmtId="0" fontId="196" fillId="0" borderId="217" xfId="0" applyFont="1" applyBorder="1" applyAlignment="1">
      <alignment vertical="center"/>
    </xf>
    <xf numFmtId="0" fontId="84" fillId="0" borderId="0" xfId="48">
      <alignment vertical="center"/>
    </xf>
    <xf numFmtId="188" fontId="84" fillId="0" borderId="0" xfId="48" applyNumberFormat="1">
      <alignment vertical="center"/>
    </xf>
    <xf numFmtId="0" fontId="84" fillId="0" borderId="0" xfId="48" applyAlignment="1">
      <alignment horizontal="right" vertical="center"/>
    </xf>
    <xf numFmtId="0" fontId="138" fillId="0" borderId="0" xfId="48" applyFont="1" applyBorder="1" applyAlignment="1">
      <alignment horizontal="right" vertical="center"/>
    </xf>
    <xf numFmtId="0" fontId="84" fillId="19" borderId="349" xfId="48" applyFill="1" applyBorder="1">
      <alignment vertical="center"/>
    </xf>
    <xf numFmtId="0" fontId="84" fillId="19" borderId="311" xfId="48" applyFill="1" applyBorder="1">
      <alignment vertical="center"/>
    </xf>
    <xf numFmtId="0" fontId="84" fillId="19" borderId="350" xfId="48" applyFill="1" applyBorder="1">
      <alignment vertical="center"/>
    </xf>
    <xf numFmtId="0" fontId="84" fillId="19" borderId="42" xfId="48" applyFill="1" applyBorder="1">
      <alignment vertical="center"/>
    </xf>
    <xf numFmtId="0" fontId="84" fillId="19" borderId="0" xfId="48" applyFill="1" applyBorder="1">
      <alignment vertical="center"/>
    </xf>
    <xf numFmtId="0" fontId="84" fillId="18" borderId="40" xfId="48" applyFill="1" applyBorder="1" applyAlignment="1">
      <alignment horizontal="center" vertical="center"/>
    </xf>
    <xf numFmtId="0" fontId="84" fillId="19" borderId="43" xfId="48" applyFill="1" applyBorder="1">
      <alignment vertical="center"/>
    </xf>
    <xf numFmtId="0" fontId="84" fillId="19" borderId="277" xfId="48" applyFill="1" applyBorder="1">
      <alignment vertical="center"/>
    </xf>
    <xf numFmtId="0" fontId="190" fillId="19" borderId="42" xfId="48" applyFont="1" applyFill="1" applyBorder="1" applyAlignment="1">
      <alignment horizontal="left" vertical="center"/>
    </xf>
    <xf numFmtId="0" fontId="190" fillId="19" borderId="0" xfId="48" applyFont="1" applyFill="1" applyBorder="1" applyAlignment="1">
      <alignment horizontal="left" vertical="center"/>
    </xf>
    <xf numFmtId="41" fontId="84" fillId="0" borderId="40" xfId="49" applyFont="1" applyFill="1" applyBorder="1">
      <alignment vertical="center"/>
    </xf>
    <xf numFmtId="0" fontId="84" fillId="19" borderId="42" xfId="48" applyFill="1" applyBorder="1" applyAlignment="1">
      <alignment horizontal="left" vertical="center"/>
    </xf>
    <xf numFmtId="0" fontId="84" fillId="19" borderId="0" xfId="48" applyFill="1" applyBorder="1" applyAlignment="1">
      <alignment horizontal="left" vertical="center"/>
    </xf>
    <xf numFmtId="41" fontId="0" fillId="19" borderId="0" xfId="49" applyFont="1" applyFill="1" applyBorder="1">
      <alignment vertical="center"/>
    </xf>
    <xf numFmtId="41" fontId="92" fillId="0" borderId="40" xfId="49" applyFont="1" applyBorder="1">
      <alignment vertical="center"/>
    </xf>
    <xf numFmtId="41" fontId="84" fillId="19" borderId="0" xfId="49" applyFont="1" applyFill="1" applyBorder="1">
      <alignment vertical="center"/>
    </xf>
    <xf numFmtId="0" fontId="199" fillId="0" borderId="40" xfId="48" applyFont="1" applyBorder="1">
      <alignment vertical="center"/>
    </xf>
    <xf numFmtId="0" fontId="84" fillId="19" borderId="33" xfId="48" applyFill="1" applyBorder="1">
      <alignment vertical="center"/>
    </xf>
    <xf numFmtId="43" fontId="84" fillId="0" borderId="40" xfId="49" applyNumberFormat="1" applyFont="1" applyFill="1" applyBorder="1">
      <alignment vertical="center"/>
    </xf>
    <xf numFmtId="41" fontId="200" fillId="19" borderId="408" xfId="49" applyFont="1" applyFill="1" applyBorder="1">
      <alignment vertical="center"/>
    </xf>
    <xf numFmtId="41" fontId="200" fillId="19" borderId="0" xfId="49" applyFont="1" applyFill="1" applyBorder="1">
      <alignment vertical="center"/>
    </xf>
    <xf numFmtId="0" fontId="200" fillId="19" borderId="0" xfId="48" applyFont="1" applyFill="1" applyBorder="1">
      <alignment vertical="center"/>
    </xf>
    <xf numFmtId="207" fontId="200" fillId="19" borderId="408" xfId="48" applyNumberFormat="1" applyFont="1" applyFill="1" applyBorder="1">
      <alignment vertical="center"/>
    </xf>
    <xf numFmtId="0" fontId="84" fillId="19" borderId="44" xfId="48" applyFill="1" applyBorder="1">
      <alignment vertical="center"/>
    </xf>
    <xf numFmtId="0" fontId="84" fillId="19" borderId="45" xfId="48" applyFill="1" applyBorder="1">
      <alignment vertical="center"/>
    </xf>
    <xf numFmtId="0" fontId="84" fillId="19" borderId="46" xfId="48" applyFill="1" applyBorder="1">
      <alignment vertical="center"/>
    </xf>
    <xf numFmtId="0" fontId="1" fillId="0" borderId="0" xfId="46">
      <alignment vertical="center"/>
    </xf>
    <xf numFmtId="41" fontId="92" fillId="0" borderId="40" xfId="49" applyFont="1" applyFill="1" applyBorder="1">
      <alignment vertical="center"/>
    </xf>
    <xf numFmtId="208" fontId="200" fillId="19" borderId="408" xfId="50" applyNumberFormat="1" applyFont="1" applyFill="1" applyBorder="1">
      <alignment vertical="center"/>
    </xf>
    <xf numFmtId="41" fontId="92" fillId="19" borderId="0" xfId="49" applyFont="1" applyFill="1" applyBorder="1">
      <alignment vertical="center"/>
    </xf>
    <xf numFmtId="184" fontId="200" fillId="19" borderId="0" xfId="47" applyNumberFormat="1" applyFont="1" applyFill="1" applyBorder="1">
      <alignment vertical="center"/>
    </xf>
    <xf numFmtId="209" fontId="200" fillId="19" borderId="0" xfId="50" applyNumberFormat="1" applyFont="1" applyFill="1" applyBorder="1">
      <alignment vertical="center"/>
    </xf>
    <xf numFmtId="180" fontId="200" fillId="19" borderId="408" xfId="49" applyNumberFormat="1" applyFont="1" applyFill="1" applyBorder="1">
      <alignment vertical="center"/>
    </xf>
    <xf numFmtId="180" fontId="200" fillId="19" borderId="0" xfId="49" applyNumberFormat="1" applyFont="1" applyFill="1" applyBorder="1">
      <alignment vertical="center"/>
    </xf>
    <xf numFmtId="0" fontId="84" fillId="19" borderId="0" xfId="48" applyFill="1" applyBorder="1" applyAlignment="1">
      <alignment horizontal="right" vertical="center"/>
    </xf>
    <xf numFmtId="0" fontId="1" fillId="19" borderId="0" xfId="46" applyFill="1">
      <alignment vertical="center"/>
    </xf>
    <xf numFmtId="180" fontId="200" fillId="19" borderId="408" xfId="46" applyNumberFormat="1" applyFont="1" applyFill="1" applyBorder="1">
      <alignment vertical="center"/>
    </xf>
    <xf numFmtId="0" fontId="1" fillId="19" borderId="0" xfId="46" applyFill="1" applyAlignment="1">
      <alignment horizontal="right" vertical="center"/>
    </xf>
    <xf numFmtId="180" fontId="200" fillId="19" borderId="0" xfId="46" applyNumberFormat="1" applyFont="1" applyFill="1" applyBorder="1">
      <alignment vertical="center"/>
    </xf>
    <xf numFmtId="49" fontId="12" fillId="0" borderId="362" xfId="0" applyNumberFormat="1" applyFont="1" applyBorder="1" applyAlignment="1">
      <alignment horizontal="distributed" vertical="center" wrapText="1" indent="3"/>
    </xf>
    <xf numFmtId="49" fontId="203" fillId="0" borderId="11" xfId="22" applyNumberFormat="1" applyFont="1" applyBorder="1" applyAlignment="1" applyProtection="1">
      <alignment horizontal="center" vertical="center"/>
    </xf>
    <xf numFmtId="49" fontId="203" fillId="0" borderId="330" xfId="22" applyNumberFormat="1" applyFont="1" applyBorder="1" applyAlignment="1" applyProtection="1">
      <alignment horizontal="center" vertical="center"/>
    </xf>
    <xf numFmtId="49" fontId="203" fillId="0" borderId="342" xfId="22" applyNumberFormat="1" applyFont="1" applyBorder="1" applyAlignment="1" applyProtection="1">
      <alignment horizontal="center" vertical="center"/>
    </xf>
    <xf numFmtId="49" fontId="203" fillId="0" borderId="281" xfId="22" applyNumberFormat="1" applyFont="1" applyBorder="1" applyAlignment="1" applyProtection="1">
      <alignment horizontal="center" vertical="center"/>
    </xf>
    <xf numFmtId="49" fontId="203" fillId="0" borderId="343" xfId="22" applyNumberFormat="1" applyFont="1" applyBorder="1" applyAlignment="1" applyProtection="1">
      <alignment horizontal="center" vertical="center"/>
    </xf>
    <xf numFmtId="49" fontId="12" fillId="0" borderId="313" xfId="0" quotePrefix="1" applyNumberFormat="1" applyFont="1" applyBorder="1" applyAlignment="1">
      <alignment horizontal="left" vertical="center" wrapText="1" indent="1"/>
    </xf>
    <xf numFmtId="49" fontId="12" fillId="0" borderId="23" xfId="0" quotePrefix="1" applyNumberFormat="1" applyFont="1" applyBorder="1" applyAlignment="1">
      <alignment horizontal="left" vertical="center" wrapText="1" indent="1"/>
    </xf>
    <xf numFmtId="49" fontId="12" fillId="0" borderId="336" xfId="0" quotePrefix="1" applyNumberFormat="1" applyFont="1" applyBorder="1" applyAlignment="1">
      <alignment horizontal="left" vertical="center" wrapText="1" indent="1"/>
    </xf>
    <xf numFmtId="49" fontId="150" fillId="0" borderId="0" xfId="0" applyNumberFormat="1" applyFont="1" applyAlignment="1">
      <alignment horizontal="right"/>
    </xf>
    <xf numFmtId="49" fontId="53" fillId="8" borderId="61" xfId="0" applyNumberFormat="1" applyFont="1" applyFill="1" applyBorder="1" applyAlignment="1">
      <alignment horizontal="center" vertical="center"/>
    </xf>
    <xf numFmtId="49" fontId="53" fillId="8" borderId="407" xfId="0" applyNumberFormat="1" applyFont="1" applyFill="1" applyBorder="1" applyAlignment="1">
      <alignment horizontal="center" vertical="center"/>
    </xf>
    <xf numFmtId="41" fontId="84" fillId="0" borderId="399" xfId="8" applyFont="1" applyBorder="1" applyAlignment="1">
      <alignment horizontal="center" vertical="center"/>
    </xf>
    <xf numFmtId="41" fontId="84" fillId="0" borderId="399" xfId="8" applyFont="1" applyFill="1" applyBorder="1" applyAlignment="1">
      <alignment horizontal="center" vertical="center"/>
    </xf>
    <xf numFmtId="0" fontId="109" fillId="10" borderId="0" xfId="22" applyFont="1" applyFill="1" applyBorder="1" applyAlignment="1" applyProtection="1">
      <alignment horizontal="center" vertical="center"/>
    </xf>
    <xf numFmtId="49" fontId="205" fillId="0" borderId="0" xfId="0" applyNumberFormat="1" applyFont="1" applyAlignment="1">
      <alignment horizontal="center" vertical="center"/>
    </xf>
    <xf numFmtId="49" fontId="53" fillId="8" borderId="139" xfId="0" applyNumberFormat="1" applyFont="1" applyFill="1" applyBorder="1" applyAlignment="1">
      <alignment horizontal="center" vertical="center"/>
    </xf>
    <xf numFmtId="49" fontId="53" fillId="8" borderId="61" xfId="0" applyNumberFormat="1" applyFont="1" applyFill="1" applyBorder="1" applyAlignment="1">
      <alignment horizontal="center" vertical="center"/>
    </xf>
    <xf numFmtId="49" fontId="12" fillId="0" borderId="262" xfId="0" applyNumberFormat="1" applyFont="1" applyBorder="1" applyAlignment="1">
      <alignment horizontal="center" vertical="center" wrapText="1"/>
    </xf>
    <xf numFmtId="49" fontId="12" fillId="0" borderId="23" xfId="0" applyNumberFormat="1" applyFont="1" applyBorder="1" applyAlignment="1">
      <alignment horizontal="center" vertical="center" wrapText="1"/>
    </xf>
    <xf numFmtId="49" fontId="83" fillId="0" borderId="407" xfId="22" applyNumberFormat="1" applyFont="1" applyBorder="1" applyAlignment="1" applyProtection="1">
      <alignment horizontal="left" vertical="center" wrapText="1" indent="1"/>
    </xf>
    <xf numFmtId="49" fontId="83" fillId="0" borderId="417" xfId="22" applyNumberFormat="1" applyFont="1" applyBorder="1" applyAlignment="1" applyProtection="1">
      <alignment horizontal="left" vertical="center" wrapText="1" indent="1"/>
    </xf>
    <xf numFmtId="49" fontId="83" fillId="0" borderId="97" xfId="22" applyNumberFormat="1" applyFont="1" applyBorder="1" applyAlignment="1" applyProtection="1">
      <alignment horizontal="left" vertical="center" wrapText="1" indent="1"/>
    </xf>
    <xf numFmtId="49" fontId="12" fillId="0" borderId="312" xfId="0" applyNumberFormat="1" applyFont="1" applyBorder="1" applyAlignment="1">
      <alignment horizontal="center" vertical="center" wrapText="1"/>
    </xf>
    <xf numFmtId="49" fontId="12" fillId="0" borderId="313" xfId="0" applyNumberFormat="1" applyFont="1" applyBorder="1" applyAlignment="1">
      <alignment horizontal="center" vertical="center" wrapText="1"/>
    </xf>
    <xf numFmtId="49" fontId="12" fillId="0" borderId="344" xfId="0" applyNumberFormat="1" applyFont="1" applyBorder="1" applyAlignment="1">
      <alignment horizontal="center" vertical="center" wrapText="1"/>
    </xf>
    <xf numFmtId="49" fontId="12" fillId="0" borderId="336" xfId="0" applyNumberFormat="1" applyFont="1" applyBorder="1" applyAlignment="1">
      <alignment horizontal="center" vertical="center" wrapText="1"/>
    </xf>
    <xf numFmtId="49" fontId="46" fillId="0" borderId="0" xfId="0" applyNumberFormat="1" applyFont="1" applyBorder="1" applyAlignment="1">
      <alignment horizontal="center" vertical="center"/>
    </xf>
    <xf numFmtId="49" fontId="12" fillId="0" borderId="81" xfId="0" applyNumberFormat="1" applyFont="1" applyBorder="1" applyAlignment="1">
      <alignment horizontal="center" vertical="center"/>
    </xf>
    <xf numFmtId="49" fontId="12" fillId="0" borderId="82" xfId="0" applyNumberFormat="1" applyFont="1" applyBorder="1" applyAlignment="1">
      <alignment horizontal="center" vertical="center"/>
    </xf>
    <xf numFmtId="0" fontId="39" fillId="0" borderId="0" xfId="0" applyFont="1" applyBorder="1" applyAlignment="1">
      <alignment vertical="center"/>
    </xf>
    <xf numFmtId="49" fontId="26" fillId="0" borderId="31" xfId="22" applyNumberFormat="1" applyFont="1" applyBorder="1" applyAlignment="1" applyProtection="1">
      <alignment horizontal="center" vertical="center"/>
    </xf>
    <xf numFmtId="49" fontId="26" fillId="0" borderId="33" xfId="22" applyNumberFormat="1" applyFont="1" applyBorder="1" applyAlignment="1" applyProtection="1">
      <alignment horizontal="center" vertical="center"/>
    </xf>
    <xf numFmtId="49" fontId="26" fillId="0" borderId="72" xfId="22" applyNumberFormat="1" applyFont="1" applyBorder="1" applyAlignment="1" applyProtection="1">
      <alignment horizontal="center" vertical="center"/>
    </xf>
    <xf numFmtId="49" fontId="12" fillId="0" borderId="361" xfId="0" applyNumberFormat="1" applyFont="1" applyBorder="1" applyAlignment="1">
      <alignment horizontal="center" vertical="center"/>
    </xf>
    <xf numFmtId="49" fontId="12" fillId="0" borderId="362" xfId="0" applyNumberFormat="1" applyFont="1" applyBorder="1" applyAlignment="1">
      <alignment horizontal="center" vertical="center"/>
    </xf>
    <xf numFmtId="49" fontId="12" fillId="0" borderId="363" xfId="0" applyNumberFormat="1" applyFont="1" applyBorder="1" applyAlignment="1">
      <alignment horizontal="center" vertical="center"/>
    </xf>
    <xf numFmtId="49" fontId="12" fillId="0" borderId="338" xfId="0" applyNumberFormat="1" applyFont="1" applyBorder="1" applyAlignment="1">
      <alignment horizontal="distributed" vertical="center" indent="2"/>
    </xf>
    <xf numFmtId="49" fontId="12" fillId="0" borderId="10" xfId="0" applyNumberFormat="1" applyFont="1" applyBorder="1" applyAlignment="1">
      <alignment horizontal="distributed" vertical="center" indent="2"/>
    </xf>
    <xf numFmtId="49" fontId="12" fillId="0" borderId="221" xfId="0" applyNumberFormat="1" applyFont="1" applyBorder="1" applyAlignment="1">
      <alignment horizontal="distributed" vertical="center" indent="2"/>
    </xf>
    <xf numFmtId="49" fontId="203" fillId="0" borderId="343" xfId="22" applyNumberFormat="1" applyFont="1" applyBorder="1" applyAlignment="1" applyProtection="1">
      <alignment horizontal="center" vertical="center"/>
    </xf>
    <xf numFmtId="49" fontId="203" fillId="0" borderId="11" xfId="22" applyNumberFormat="1" applyFont="1" applyBorder="1" applyAlignment="1" applyProtection="1">
      <alignment horizontal="center" vertical="center"/>
    </xf>
    <xf numFmtId="49" fontId="203" fillId="0" borderId="220" xfId="22" applyNumberFormat="1" applyFont="1" applyBorder="1" applyAlignment="1" applyProtection="1">
      <alignment horizontal="center" vertical="center"/>
    </xf>
    <xf numFmtId="49" fontId="12" fillId="0" borderId="79" xfId="0" applyNumberFormat="1" applyFont="1" applyBorder="1" applyAlignment="1">
      <alignment horizontal="center" vertical="center" wrapText="1"/>
    </xf>
    <xf numFmtId="49" fontId="12" fillId="0" borderId="71" xfId="0" applyNumberFormat="1" applyFont="1" applyBorder="1" applyAlignment="1">
      <alignment horizontal="center" vertical="center"/>
    </xf>
    <xf numFmtId="49" fontId="12" fillId="0" borderId="262" xfId="0" applyNumberFormat="1" applyFont="1" applyBorder="1" applyAlignment="1">
      <alignment horizontal="center" vertical="center"/>
    </xf>
    <xf numFmtId="49" fontId="12" fillId="0" borderId="287" xfId="0" applyNumberFormat="1" applyFont="1" applyBorder="1" applyAlignment="1">
      <alignment horizontal="center" vertical="center"/>
    </xf>
    <xf numFmtId="49" fontId="12" fillId="0" borderId="99" xfId="0" applyNumberFormat="1" applyFont="1" applyBorder="1" applyAlignment="1">
      <alignment horizontal="center" vertical="center"/>
    </xf>
    <xf numFmtId="49" fontId="12" fillId="0" borderId="80" xfId="0" applyNumberFormat="1" applyFont="1" applyBorder="1" applyAlignment="1">
      <alignment horizontal="center" vertical="center"/>
    </xf>
    <xf numFmtId="49" fontId="12" fillId="0" borderId="79" xfId="0" applyNumberFormat="1" applyFont="1" applyBorder="1" applyAlignment="1">
      <alignment horizontal="center" vertical="center"/>
    </xf>
    <xf numFmtId="49" fontId="12" fillId="0" borderId="75" xfId="0" applyNumberFormat="1" applyFont="1" applyBorder="1" applyAlignment="1">
      <alignment horizontal="center" vertical="center"/>
    </xf>
    <xf numFmtId="49" fontId="12" fillId="0" borderId="29"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216" xfId="0" applyNumberFormat="1" applyFont="1" applyBorder="1" applyAlignment="1">
      <alignment horizontal="center" vertical="center"/>
    </xf>
    <xf numFmtId="49" fontId="39" fillId="0" borderId="0" xfId="0" applyNumberFormat="1" applyFont="1" applyAlignment="1">
      <alignment vertical="center"/>
    </xf>
    <xf numFmtId="49" fontId="40" fillId="0" borderId="0" xfId="0" applyNumberFormat="1" applyFont="1" applyAlignment="1">
      <alignment vertical="center"/>
    </xf>
    <xf numFmtId="49" fontId="50" fillId="0" borderId="0" xfId="0" applyNumberFormat="1" applyFont="1" applyBorder="1" applyAlignment="1">
      <alignment vertical="center" wrapText="1"/>
    </xf>
    <xf numFmtId="49" fontId="50" fillId="0" borderId="0" xfId="0" applyNumberFormat="1" applyFont="1" applyBorder="1" applyAlignment="1">
      <alignment vertical="center"/>
    </xf>
    <xf numFmtId="49" fontId="45" fillId="2" borderId="227" xfId="0" applyNumberFormat="1" applyFont="1" applyFill="1" applyBorder="1" applyAlignment="1">
      <alignment horizontal="center" vertical="center" wrapText="1"/>
    </xf>
    <xf numFmtId="49" fontId="45" fillId="2" borderId="230" xfId="0" applyNumberFormat="1" applyFont="1" applyFill="1" applyBorder="1" applyAlignment="1">
      <alignment horizontal="center" vertical="center" wrapText="1"/>
    </xf>
    <xf numFmtId="49" fontId="45" fillId="2" borderId="228" xfId="0" applyNumberFormat="1" applyFont="1" applyFill="1" applyBorder="1" applyAlignment="1">
      <alignment horizontal="center" vertical="center" wrapText="1"/>
    </xf>
    <xf numFmtId="49" fontId="45" fillId="2" borderId="49" xfId="0" applyNumberFormat="1" applyFont="1" applyFill="1" applyBorder="1" applyAlignment="1">
      <alignment horizontal="center" vertical="center" wrapText="1"/>
    </xf>
    <xf numFmtId="49" fontId="45" fillId="2" borderId="229" xfId="0" applyNumberFormat="1" applyFont="1" applyFill="1" applyBorder="1" applyAlignment="1">
      <alignment horizontal="center" vertical="center" wrapText="1"/>
    </xf>
    <xf numFmtId="49" fontId="45" fillId="2" borderId="232" xfId="0" applyNumberFormat="1" applyFont="1" applyFill="1" applyBorder="1" applyAlignment="1">
      <alignment horizontal="center" vertical="center" wrapText="1"/>
    </xf>
    <xf numFmtId="49" fontId="45" fillId="2" borderId="141" xfId="0" applyNumberFormat="1" applyFont="1" applyFill="1" applyBorder="1" applyAlignment="1">
      <alignment horizontal="center" vertical="center" wrapText="1"/>
    </xf>
    <xf numFmtId="49" fontId="45" fillId="2" borderId="142" xfId="0" applyNumberFormat="1" applyFont="1" applyFill="1" applyBorder="1" applyAlignment="1">
      <alignment horizontal="center" vertical="center" wrapText="1"/>
    </xf>
    <xf numFmtId="49" fontId="45" fillId="2" borderId="231" xfId="0" applyNumberFormat="1" applyFont="1" applyFill="1" applyBorder="1" applyAlignment="1">
      <alignment horizontal="center" vertical="center" wrapText="1"/>
    </xf>
    <xf numFmtId="49" fontId="45" fillId="0" borderId="233" xfId="0" applyNumberFormat="1" applyFont="1" applyFill="1" applyBorder="1" applyAlignment="1">
      <alignment horizontal="center" vertical="center" wrapText="1"/>
    </xf>
    <xf numFmtId="49" fontId="45" fillId="0" borderId="234" xfId="0" applyNumberFormat="1" applyFont="1" applyFill="1" applyBorder="1" applyAlignment="1">
      <alignment horizontal="center" vertical="center" wrapText="1"/>
    </xf>
    <xf numFmtId="3" fontId="45" fillId="0" borderId="235" xfId="0" applyNumberFormat="1" applyFont="1" applyFill="1" applyBorder="1" applyAlignment="1">
      <alignment horizontal="left" vertical="center" wrapText="1" indent="1"/>
    </xf>
    <xf numFmtId="3" fontId="45" fillId="0" borderId="236" xfId="0" applyNumberFormat="1" applyFont="1" applyFill="1" applyBorder="1" applyAlignment="1">
      <alignment horizontal="left" vertical="center" wrapText="1" indent="1"/>
    </xf>
    <xf numFmtId="3" fontId="45" fillId="0" borderId="237" xfId="0" applyNumberFormat="1" applyFont="1" applyFill="1" applyBorder="1" applyAlignment="1">
      <alignment horizontal="left" vertical="center" wrapText="1" indent="1"/>
    </xf>
    <xf numFmtId="49" fontId="45" fillId="0" borderId="239" xfId="0" applyNumberFormat="1" applyFont="1" applyFill="1" applyBorder="1" applyAlignment="1">
      <alignment horizontal="center" vertical="center" wrapText="1"/>
    </xf>
    <xf numFmtId="49" fontId="45" fillId="0" borderId="285" xfId="0" applyNumberFormat="1" applyFont="1" applyFill="1" applyBorder="1" applyAlignment="1">
      <alignment horizontal="center" vertical="center" wrapText="1"/>
    </xf>
    <xf numFmtId="3" fontId="45" fillId="0" borderId="289" xfId="0" applyNumberFormat="1" applyFont="1" applyFill="1" applyBorder="1" applyAlignment="1">
      <alignment horizontal="left" vertical="center" wrapText="1" indent="1"/>
    </xf>
    <xf numFmtId="3" fontId="45" fillId="0" borderId="286" xfId="0" applyNumberFormat="1" applyFont="1" applyFill="1" applyBorder="1" applyAlignment="1">
      <alignment horizontal="left" vertical="center" wrapText="1" indent="1"/>
    </xf>
    <xf numFmtId="3" fontId="45" fillId="0" borderId="291" xfId="0" applyNumberFormat="1" applyFont="1" applyFill="1" applyBorder="1" applyAlignment="1">
      <alignment horizontal="left" vertical="center" wrapText="1" indent="1"/>
    </xf>
    <xf numFmtId="49" fontId="45" fillId="0" borderId="241" xfId="0" applyNumberFormat="1" applyFont="1" applyFill="1" applyBorder="1" applyAlignment="1">
      <alignment horizontal="center" vertical="center" wrapText="1"/>
    </xf>
    <xf numFmtId="49" fontId="45" fillId="0" borderId="215" xfId="0" applyNumberFormat="1" applyFont="1" applyFill="1" applyBorder="1" applyAlignment="1">
      <alignment horizontal="center" vertical="center" wrapText="1"/>
    </xf>
    <xf numFmtId="3" fontId="45" fillId="0" borderId="36" xfId="0" applyNumberFormat="1" applyFont="1" applyFill="1" applyBorder="1" applyAlignment="1">
      <alignment horizontal="left" vertical="center" wrapText="1" indent="1"/>
    </xf>
    <xf numFmtId="3" fontId="45" fillId="0" borderId="211" xfId="0" applyNumberFormat="1" applyFont="1" applyFill="1" applyBorder="1" applyAlignment="1">
      <alignment horizontal="left" vertical="center" wrapText="1" indent="1"/>
    </xf>
    <xf numFmtId="3" fontId="45" fillId="0" borderId="102" xfId="0" applyNumberFormat="1" applyFont="1" applyFill="1" applyBorder="1" applyAlignment="1">
      <alignment horizontal="left" vertical="center" wrapText="1" indent="1"/>
    </xf>
    <xf numFmtId="49" fontId="17" fillId="0" borderId="243" xfId="0" applyNumberFormat="1" applyFont="1" applyBorder="1" applyAlignment="1">
      <alignment vertical="center" textRotation="255" wrapText="1"/>
    </xf>
    <xf numFmtId="0" fontId="37" fillId="0" borderId="246" xfId="0" applyFont="1" applyBorder="1" applyAlignment="1">
      <alignment vertical="center" textRotation="255" wrapText="1"/>
    </xf>
    <xf numFmtId="0" fontId="37" fillId="0" borderId="253" xfId="0" applyFont="1" applyBorder="1" applyAlignment="1">
      <alignment vertical="center" textRotation="255" wrapText="1"/>
    </xf>
    <xf numFmtId="49" fontId="45" fillId="0" borderId="244" xfId="0" applyNumberFormat="1" applyFont="1" applyBorder="1" applyAlignment="1">
      <alignment horizontal="center" vertical="center" wrapText="1"/>
    </xf>
    <xf numFmtId="49" fontId="45" fillId="0" borderId="303" xfId="0" applyNumberFormat="1" applyFont="1" applyBorder="1" applyAlignment="1">
      <alignment horizontal="center" vertical="center" wrapText="1"/>
    </xf>
    <xf numFmtId="3" fontId="45" fillId="0" borderId="86" xfId="0" applyNumberFormat="1" applyFont="1" applyBorder="1" applyAlignment="1">
      <alignment horizontal="left" vertical="center" wrapText="1" indent="1"/>
    </xf>
    <xf numFmtId="3" fontId="45" fillId="0" borderId="277" xfId="0" applyNumberFormat="1" applyFont="1" applyBorder="1" applyAlignment="1">
      <alignment horizontal="left" vertical="center" wrapText="1" indent="1"/>
    </xf>
    <xf numFmtId="3" fontId="45" fillId="0" borderId="83" xfId="0" applyNumberFormat="1" applyFont="1" applyBorder="1" applyAlignment="1">
      <alignment horizontal="left" vertical="center" wrapText="1" indent="1"/>
    </xf>
    <xf numFmtId="3" fontId="45" fillId="0" borderId="247" xfId="0" applyNumberFormat="1" applyFont="1" applyBorder="1" applyAlignment="1">
      <alignment horizontal="left" vertical="center" wrapText="1" indent="1"/>
    </xf>
    <xf numFmtId="3" fontId="45" fillId="0" borderId="248" xfId="0" applyNumberFormat="1" applyFont="1" applyBorder="1" applyAlignment="1">
      <alignment horizontal="left" vertical="center" wrapText="1" indent="1"/>
    </xf>
    <xf numFmtId="3" fontId="45" fillId="0" borderId="249" xfId="0" applyNumberFormat="1" applyFont="1" applyBorder="1" applyAlignment="1">
      <alignment horizontal="left" vertical="center" wrapText="1" indent="1"/>
    </xf>
    <xf numFmtId="3" fontId="45" fillId="0" borderId="84" xfId="0" applyNumberFormat="1" applyFont="1" applyBorder="1" applyAlignment="1">
      <alignment horizontal="left" vertical="center" wrapText="1" indent="1"/>
    </xf>
    <xf numFmtId="3" fontId="45" fillId="0" borderId="0" xfId="0" applyNumberFormat="1" applyFont="1" applyBorder="1" applyAlignment="1">
      <alignment horizontal="left" vertical="center" wrapText="1" indent="1"/>
    </xf>
    <xf numFmtId="3" fontId="45" fillId="0" borderId="85" xfId="0" applyNumberFormat="1" applyFont="1" applyBorder="1" applyAlignment="1">
      <alignment horizontal="left" vertical="center" wrapText="1" indent="1"/>
    </xf>
    <xf numFmtId="3" fontId="45" fillId="0" borderId="87" xfId="0" applyNumberFormat="1" applyFont="1" applyBorder="1" applyAlignment="1">
      <alignment horizontal="left" vertical="center" wrapText="1" indent="1"/>
    </xf>
    <xf numFmtId="3" fontId="45" fillId="0" borderId="214" xfId="0" applyNumberFormat="1" applyFont="1" applyBorder="1" applyAlignment="1">
      <alignment horizontal="left" vertical="center" wrapText="1" indent="1"/>
    </xf>
    <xf numFmtId="3" fontId="45" fillId="0" borderId="88" xfId="0" applyNumberFormat="1" applyFont="1" applyBorder="1" applyAlignment="1">
      <alignment horizontal="left" vertical="center" wrapText="1" indent="1"/>
    </xf>
    <xf numFmtId="3" fontId="45" fillId="0" borderId="84" xfId="0" applyNumberFormat="1" applyFont="1" applyBorder="1" applyAlignment="1">
      <alignment horizontal="left" wrapText="1" indent="1"/>
    </xf>
    <xf numFmtId="3" fontId="45" fillId="0" borderId="0" xfId="0" applyNumberFormat="1" applyFont="1" applyBorder="1" applyAlignment="1">
      <alignment horizontal="left" wrapText="1" indent="1"/>
    </xf>
    <xf numFmtId="3" fontId="45" fillId="0" borderId="85" xfId="0" applyNumberFormat="1" applyFont="1" applyBorder="1" applyAlignment="1">
      <alignment horizontal="left" wrapText="1" indent="1"/>
    </xf>
    <xf numFmtId="3" fontId="45" fillId="0" borderId="40" xfId="0" applyNumberFormat="1" applyFont="1" applyBorder="1" applyAlignment="1">
      <alignment horizontal="center" vertical="center" wrapText="1"/>
    </xf>
    <xf numFmtId="3" fontId="45" fillId="0" borderId="40" xfId="0" applyNumberFormat="1" applyFont="1" applyBorder="1" applyAlignment="1">
      <alignment horizontal="left" vertical="center" wrapText="1" indent="1"/>
    </xf>
    <xf numFmtId="49" fontId="45" fillId="0" borderId="250" xfId="0" applyNumberFormat="1" applyFont="1" applyBorder="1" applyAlignment="1">
      <alignment horizontal="center" vertical="center" wrapText="1"/>
    </xf>
    <xf numFmtId="49" fontId="45" fillId="0" borderId="305" xfId="0" applyNumberFormat="1" applyFont="1" applyBorder="1" applyAlignment="1">
      <alignment horizontal="center" vertical="center" wrapText="1"/>
    </xf>
    <xf numFmtId="3" fontId="45" fillId="0" borderId="244" xfId="0" applyNumberFormat="1" applyFont="1" applyBorder="1" applyAlignment="1">
      <alignment horizontal="left" vertical="center" wrapText="1" indent="1"/>
    </xf>
    <xf numFmtId="3" fontId="45" fillId="0" borderId="303" xfId="0" applyNumberFormat="1" applyFont="1" applyBorder="1" applyAlignment="1">
      <alignment horizontal="left" vertical="center" wrapText="1" indent="1"/>
    </xf>
    <xf numFmtId="49" fontId="45" fillId="0" borderId="245" xfId="0" applyNumberFormat="1" applyFont="1" applyBorder="1" applyAlignment="1">
      <alignment horizontal="left" vertical="center" wrapText="1" indent="1"/>
    </xf>
    <xf numFmtId="49" fontId="45" fillId="0" borderId="304" xfId="0" applyNumberFormat="1" applyFont="1" applyBorder="1" applyAlignment="1">
      <alignment horizontal="left" vertical="center" wrapText="1" indent="1"/>
    </xf>
    <xf numFmtId="3" fontId="45" fillId="0" borderId="306" xfId="0" applyNumberFormat="1" applyFont="1" applyBorder="1" applyAlignment="1">
      <alignment horizontal="left" vertical="center" wrapText="1" indent="1"/>
    </xf>
    <xf numFmtId="3" fontId="45" fillId="0" borderId="307" xfId="0" applyNumberFormat="1" applyFont="1" applyBorder="1" applyAlignment="1">
      <alignment horizontal="left" vertical="center" wrapText="1" indent="1"/>
    </xf>
    <xf numFmtId="3" fontId="45" fillId="0" borderId="308" xfId="0" applyNumberFormat="1" applyFont="1" applyBorder="1" applyAlignment="1">
      <alignment horizontal="left" vertical="center" wrapText="1" indent="1"/>
    </xf>
    <xf numFmtId="49" fontId="45" fillId="0" borderId="310" xfId="0" applyNumberFormat="1" applyFont="1" applyBorder="1" applyAlignment="1">
      <alignment horizontal="center" vertical="center" wrapText="1"/>
    </xf>
    <xf numFmtId="49" fontId="45" fillId="0" borderId="251" xfId="0" applyNumberFormat="1" applyFont="1" applyBorder="1" applyAlignment="1">
      <alignment horizontal="left" vertical="center" wrapText="1" indent="1"/>
    </xf>
    <xf numFmtId="3" fontId="45" fillId="0" borderId="40" xfId="0" applyNumberFormat="1" applyFont="1" applyBorder="1" applyAlignment="1">
      <alignment vertical="center" wrapText="1"/>
    </xf>
    <xf numFmtId="3" fontId="45" fillId="0" borderId="87" xfId="0" applyNumberFormat="1" applyFont="1" applyBorder="1" applyAlignment="1">
      <alignment vertical="center" wrapText="1"/>
    </xf>
    <xf numFmtId="3" fontId="45" fillId="0" borderId="214" xfId="0" applyNumberFormat="1" applyFont="1" applyBorder="1" applyAlignment="1">
      <alignment vertical="center" wrapText="1"/>
    </xf>
    <xf numFmtId="3" fontId="45" fillId="0" borderId="88" xfId="0" applyNumberFormat="1" applyFont="1" applyBorder="1" applyAlignment="1">
      <alignment vertical="center" wrapText="1"/>
    </xf>
    <xf numFmtId="49" fontId="17" fillId="0" borderId="44" xfId="0" applyNumberFormat="1" applyFont="1" applyBorder="1" applyAlignment="1">
      <alignment horizontal="center" vertical="center" wrapText="1"/>
    </xf>
    <xf numFmtId="49" fontId="17" fillId="0" borderId="45" xfId="0" applyNumberFormat="1" applyFont="1" applyBorder="1" applyAlignment="1">
      <alignment horizontal="center" vertical="center" wrapText="1"/>
    </xf>
    <xf numFmtId="49" fontId="17" fillId="0" borderId="255" xfId="0" applyNumberFormat="1" applyFont="1" applyBorder="1" applyAlignment="1">
      <alignment horizontal="center" vertical="center" wrapText="1"/>
    </xf>
    <xf numFmtId="49" fontId="45" fillId="0" borderId="256" xfId="0" quotePrefix="1" applyNumberFormat="1" applyFont="1" applyBorder="1" applyAlignment="1">
      <alignment horizontal="left" vertical="center" wrapText="1" indent="8"/>
    </xf>
    <xf numFmtId="49" fontId="45" fillId="0" borderId="175" xfId="0" quotePrefix="1" applyNumberFormat="1" applyFont="1" applyBorder="1" applyAlignment="1">
      <alignment horizontal="left" vertical="center" wrapText="1" indent="8"/>
    </xf>
    <xf numFmtId="49" fontId="45" fillId="0" borderId="257" xfId="0" quotePrefix="1" applyNumberFormat="1" applyFont="1" applyBorder="1" applyAlignment="1">
      <alignment horizontal="left" vertical="center" wrapText="1" indent="8"/>
    </xf>
    <xf numFmtId="49" fontId="17" fillId="0" borderId="311" xfId="0" applyNumberFormat="1" applyFont="1" applyBorder="1" applyAlignment="1">
      <alignment vertical="center" wrapText="1"/>
    </xf>
    <xf numFmtId="0" fontId="14" fillId="0" borderId="303" xfId="0" applyFont="1" applyBorder="1" applyAlignment="1">
      <alignment horizontal="left" vertical="center" wrapText="1" indent="1"/>
    </xf>
    <xf numFmtId="3" fontId="45" fillId="0" borderId="305" xfId="0" applyNumberFormat="1" applyFont="1" applyBorder="1" applyAlignment="1">
      <alignment horizontal="left" vertical="center" wrapText="1" indent="1"/>
    </xf>
    <xf numFmtId="3" fontId="45" fillId="0" borderId="259" xfId="0" applyNumberFormat="1" applyFont="1" applyBorder="1" applyAlignment="1">
      <alignment horizontal="left" vertical="center" wrapText="1" indent="1"/>
    </xf>
    <xf numFmtId="0" fontId="14" fillId="0" borderId="259" xfId="0" applyFont="1" applyBorder="1" applyAlignment="1">
      <alignment horizontal="left" vertical="center" wrapText="1" indent="1"/>
    </xf>
    <xf numFmtId="0" fontId="15"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xf>
    <xf numFmtId="0" fontId="13" fillId="0" borderId="0" xfId="0" applyFont="1" applyAlignment="1">
      <alignment horizontal="left" vertical="center"/>
    </xf>
    <xf numFmtId="31" fontId="20" fillId="0" borderId="0" xfId="0" applyNumberFormat="1" applyFont="1" applyAlignment="1">
      <alignment horizontal="center" vertical="center"/>
    </xf>
    <xf numFmtId="0" fontId="15" fillId="0" borderId="0" xfId="0" applyFont="1" applyFill="1" applyAlignment="1">
      <alignment horizontal="center" vertical="center" shrinkToFit="1"/>
    </xf>
    <xf numFmtId="0" fontId="20" fillId="0" borderId="0" xfId="0" applyFont="1" applyFill="1" applyAlignment="1">
      <alignment horizontal="center" vertical="center" shrinkToFit="1"/>
    </xf>
    <xf numFmtId="0" fontId="17" fillId="0" borderId="4" xfId="0" applyFont="1" applyBorder="1" applyAlignment="1">
      <alignment horizontal="center" vertical="center"/>
    </xf>
    <xf numFmtId="0" fontId="17" fillId="0" borderId="15" xfId="0" applyFont="1" applyBorder="1" applyAlignment="1">
      <alignment horizontal="center" vertical="center"/>
    </xf>
    <xf numFmtId="0" fontId="14" fillId="0" borderId="4" xfId="0" applyFont="1" applyBorder="1" applyAlignment="1">
      <alignment horizontal="distributed" vertical="center" indent="1" shrinkToFit="1"/>
    </xf>
    <xf numFmtId="0" fontId="14" fillId="0" borderId="6" xfId="0" applyFont="1" applyBorder="1" applyAlignment="1">
      <alignment horizontal="distributed" vertical="center" indent="1" shrinkToFit="1"/>
    </xf>
    <xf numFmtId="0" fontId="14" fillId="0" borderId="263" xfId="0" applyFont="1" applyBorder="1" applyAlignment="1">
      <alignment horizontal="center" vertical="center" shrinkToFit="1"/>
    </xf>
    <xf numFmtId="0" fontId="14" fillId="0" borderId="4" xfId="0" applyFont="1" applyBorder="1" applyAlignment="1">
      <alignment horizontal="center" vertical="center" shrinkToFit="1"/>
    </xf>
    <xf numFmtId="180" fontId="17" fillId="0" borderId="155" xfId="8" applyNumberFormat="1" applyFont="1" applyFill="1" applyBorder="1" applyAlignment="1">
      <alignment vertical="center" shrinkToFit="1"/>
    </xf>
    <xf numFmtId="180" fontId="17" fillId="0" borderId="156" xfId="8" applyNumberFormat="1" applyFont="1" applyFill="1" applyBorder="1" applyAlignment="1">
      <alignment vertical="center" shrinkToFit="1"/>
    </xf>
    <xf numFmtId="180" fontId="17" fillId="0" borderId="4" xfId="8" applyNumberFormat="1" applyFont="1" applyFill="1" applyBorder="1" applyAlignment="1">
      <alignment vertical="center" shrinkToFit="1"/>
    </xf>
    <xf numFmtId="180" fontId="17" fillId="0" borderId="154" xfId="8" applyNumberFormat="1" applyFont="1" applyFill="1" applyBorder="1" applyAlignment="1">
      <alignment vertical="center" shrinkToFit="1"/>
    </xf>
    <xf numFmtId="180" fontId="17" fillId="7" borderId="260" xfId="8" applyNumberFormat="1" applyFont="1" applyFill="1" applyBorder="1" applyAlignment="1">
      <alignment vertical="center" shrinkToFit="1"/>
    </xf>
    <xf numFmtId="180" fontId="17" fillId="7" borderId="4" xfId="8" applyNumberFormat="1" applyFont="1" applyFill="1" applyBorder="1" applyAlignment="1">
      <alignment vertical="center" shrinkToFit="1"/>
    </xf>
    <xf numFmtId="180" fontId="17" fillId="0" borderId="153" xfId="8" applyNumberFormat="1" applyFont="1" applyFill="1" applyBorder="1" applyAlignment="1">
      <alignment vertical="center" shrinkToFit="1"/>
    </xf>
    <xf numFmtId="0" fontId="14" fillId="0" borderId="4" xfId="0" applyFont="1" applyBorder="1" applyAlignment="1">
      <alignment horizontal="distributed" vertical="center" indent="1"/>
    </xf>
    <xf numFmtId="0" fontId="14" fillId="0" borderId="6" xfId="0" applyFont="1" applyBorder="1" applyAlignment="1">
      <alignment horizontal="distributed" vertical="center" indent="1"/>
    </xf>
    <xf numFmtId="180" fontId="17" fillId="0" borderId="150" xfId="8" applyNumberFormat="1" applyFont="1" applyFill="1" applyBorder="1" applyAlignment="1">
      <alignment vertical="center" shrinkToFit="1"/>
    </xf>
    <xf numFmtId="180" fontId="17" fillId="0" borderId="151" xfId="8" applyNumberFormat="1" applyFont="1" applyFill="1" applyBorder="1" applyAlignment="1">
      <alignment vertical="center" shrinkToFit="1"/>
    </xf>
    <xf numFmtId="180" fontId="17" fillId="0" borderId="152" xfId="8" applyNumberFormat="1" applyFont="1" applyFill="1" applyBorder="1" applyAlignment="1">
      <alignment vertical="center" shrinkToFit="1"/>
    </xf>
    <xf numFmtId="0" fontId="14" fillId="0" borderId="4" xfId="0" applyFont="1" applyBorder="1" applyAlignment="1">
      <alignment horizontal="center" vertical="center"/>
    </xf>
    <xf numFmtId="0" fontId="14" fillId="0" borderId="15" xfId="0" applyFont="1" applyBorder="1" applyAlignment="1">
      <alignment horizontal="center" vertical="center"/>
    </xf>
    <xf numFmtId="0" fontId="14" fillId="0" borderId="215" xfId="0" applyFont="1" applyBorder="1" applyAlignment="1">
      <alignment horizontal="center" vertical="center"/>
    </xf>
    <xf numFmtId="0" fontId="14" fillId="0" borderId="205" xfId="0" applyFont="1" applyBorder="1" applyAlignment="1">
      <alignment horizontal="center" vertical="center"/>
    </xf>
    <xf numFmtId="181" fontId="17" fillId="7" borderId="22" xfId="0" applyNumberFormat="1" applyFont="1" applyFill="1" applyBorder="1" applyAlignment="1">
      <alignment vertical="center" shrinkToFit="1"/>
    </xf>
    <xf numFmtId="181" fontId="17" fillId="7" borderId="4" xfId="0" applyNumberFormat="1" applyFont="1" applyFill="1" applyBorder="1" applyAlignment="1">
      <alignment vertical="center" shrinkToFit="1"/>
    </xf>
    <xf numFmtId="181" fontId="17" fillId="7" borderId="215" xfId="0" applyNumberFormat="1" applyFont="1" applyFill="1" applyBorder="1" applyAlignment="1">
      <alignment vertical="center" shrinkToFit="1"/>
    </xf>
    <xf numFmtId="0" fontId="17" fillId="0" borderId="26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267" xfId="0" applyFont="1" applyBorder="1" applyAlignment="1">
      <alignment horizontal="center" vertical="center" shrinkToFit="1"/>
    </xf>
    <xf numFmtId="0" fontId="17" fillId="0" borderId="215" xfId="0" applyFont="1" applyBorder="1" applyAlignment="1">
      <alignment horizontal="center" vertical="center" shrinkToFit="1"/>
    </xf>
    <xf numFmtId="180" fontId="17" fillId="0" borderId="157" xfId="8" applyNumberFormat="1" applyFont="1" applyFill="1" applyBorder="1" applyAlignment="1">
      <alignment vertical="center" shrinkToFit="1"/>
    </xf>
    <xf numFmtId="49" fontId="14" fillId="0" borderId="0" xfId="0" applyNumberFormat="1" applyFont="1" applyBorder="1" applyAlignment="1">
      <alignment horizontal="left" vertical="center"/>
    </xf>
    <xf numFmtId="49" fontId="14" fillId="0" borderId="0" xfId="0" applyNumberFormat="1" applyFont="1" applyAlignment="1">
      <alignment horizontal="left" vertical="center"/>
    </xf>
    <xf numFmtId="0" fontId="14" fillId="2" borderId="61" xfId="0" applyFont="1" applyFill="1" applyBorder="1" applyAlignment="1">
      <alignment horizontal="center" vertical="center"/>
    </xf>
    <xf numFmtId="0" fontId="14" fillId="2" borderId="61" xfId="0" applyFont="1" applyFill="1" applyBorder="1" applyAlignment="1">
      <alignment horizontal="center" vertical="center" wrapText="1"/>
    </xf>
    <xf numFmtId="49" fontId="14" fillId="0" borderId="0" xfId="0" applyNumberFormat="1" applyFont="1" applyFill="1" applyBorder="1" applyAlignment="1">
      <alignment horizontal="left" vertical="center"/>
    </xf>
    <xf numFmtId="0" fontId="14" fillId="0" borderId="0" xfId="0" applyFont="1" applyBorder="1" applyAlignment="1">
      <alignment horizontal="left" vertical="center"/>
    </xf>
    <xf numFmtId="0" fontId="14" fillId="2" borderId="26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25" fillId="0" borderId="0" xfId="0" applyFont="1" applyBorder="1" applyAlignment="1">
      <alignment horizontal="center" vertical="center"/>
    </xf>
    <xf numFmtId="0" fontId="14" fillId="2" borderId="23" xfId="0" applyFont="1" applyFill="1" applyBorder="1" applyAlignment="1">
      <alignment horizontal="center" vertical="center"/>
    </xf>
    <xf numFmtId="0" fontId="14" fillId="2" borderId="19" xfId="0" applyFont="1" applyFill="1" applyBorder="1" applyAlignment="1">
      <alignment horizontal="center" vertical="center"/>
    </xf>
    <xf numFmtId="49" fontId="14" fillId="0" borderId="0" xfId="0" applyNumberFormat="1" applyFont="1" applyAlignment="1">
      <alignment vertical="center"/>
    </xf>
    <xf numFmtId="0" fontId="14" fillId="0" borderId="0" xfId="0" applyFont="1" applyFill="1" applyBorder="1" applyAlignment="1">
      <alignment horizontal="left" vertical="center"/>
    </xf>
    <xf numFmtId="0" fontId="14" fillId="0" borderId="0" xfId="0" applyFont="1" applyAlignment="1">
      <alignment vertical="center"/>
    </xf>
    <xf numFmtId="0" fontId="14" fillId="0" borderId="0" xfId="0" applyFont="1" applyFill="1" applyAlignment="1">
      <alignment horizontal="left" vertical="center"/>
    </xf>
    <xf numFmtId="0" fontId="14" fillId="0" borderId="0" xfId="0" applyFont="1" applyAlignment="1">
      <alignment horizontal="left" vertical="center"/>
    </xf>
    <xf numFmtId="0" fontId="14" fillId="0" borderId="329" xfId="0" applyNumberFormat="1" applyFont="1" applyFill="1" applyBorder="1" applyAlignment="1">
      <alignment horizontal="center" vertical="center"/>
    </xf>
    <xf numFmtId="0" fontId="14" fillId="0" borderId="328" xfId="0" applyNumberFormat="1" applyFont="1" applyFill="1" applyBorder="1" applyAlignment="1">
      <alignment horizontal="center" vertical="center"/>
    </xf>
    <xf numFmtId="0" fontId="17" fillId="2" borderId="352" xfId="0" applyFont="1" applyFill="1" applyBorder="1" applyAlignment="1">
      <alignment horizontal="center" vertical="center"/>
    </xf>
    <xf numFmtId="0" fontId="17" fillId="2" borderId="353" xfId="0" applyFont="1" applyFill="1" applyBorder="1" applyAlignment="1">
      <alignment horizontal="center" vertical="center"/>
    </xf>
    <xf numFmtId="0" fontId="14" fillId="0" borderId="101" xfId="0" applyFont="1" applyFill="1" applyBorder="1" applyAlignment="1">
      <alignment horizontal="center" vertical="center" shrinkToFit="1"/>
    </xf>
    <xf numFmtId="0" fontId="14" fillId="0" borderId="23"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49" fontId="14" fillId="0" borderId="354" xfId="0" applyNumberFormat="1" applyFont="1" applyFill="1" applyBorder="1" applyAlignment="1">
      <alignment horizontal="center" vertical="center"/>
    </xf>
    <xf numFmtId="49" fontId="14" fillId="0" borderId="23" xfId="0" applyNumberFormat="1" applyFont="1" applyFill="1" applyBorder="1" applyAlignment="1">
      <alignment horizontal="center" vertical="center"/>
    </xf>
    <xf numFmtId="0" fontId="14" fillId="0" borderId="0" xfId="0" applyNumberFormat="1" applyFont="1" applyFill="1" applyBorder="1" applyAlignment="1">
      <alignment horizontal="left" vertical="center"/>
    </xf>
    <xf numFmtId="0" fontId="14" fillId="0" borderId="313" xfId="0" applyFont="1" applyFill="1" applyBorder="1" applyAlignment="1">
      <alignment horizontal="center" vertical="center" shrinkToFit="1"/>
    </xf>
    <xf numFmtId="41" fontId="14" fillId="0" borderId="23" xfId="8" applyFont="1" applyFill="1" applyBorder="1" applyAlignment="1">
      <alignment vertical="center"/>
    </xf>
    <xf numFmtId="41" fontId="14" fillId="0" borderId="355" xfId="8" applyFont="1" applyFill="1" applyBorder="1" applyAlignment="1">
      <alignment vertical="center"/>
    </xf>
    <xf numFmtId="0" fontId="14" fillId="0" borderId="322"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356" xfId="0" applyFont="1" applyFill="1" applyBorder="1" applyAlignment="1">
      <alignment horizontal="center" vertical="center"/>
    </xf>
    <xf numFmtId="0" fontId="14" fillId="0" borderId="313" xfId="0" applyFont="1" applyFill="1" applyBorder="1" applyAlignment="1">
      <alignment horizontal="center" vertical="center"/>
    </xf>
    <xf numFmtId="0" fontId="17" fillId="0" borderId="28"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7" fillId="2" borderId="334" xfId="0" applyFont="1" applyFill="1" applyBorder="1" applyAlignment="1">
      <alignment horizontal="center" vertical="center"/>
    </xf>
    <xf numFmtId="0" fontId="17" fillId="2" borderId="333" xfId="0" applyFont="1" applyFill="1" applyBorder="1" applyAlignment="1">
      <alignment horizontal="center" vertical="center"/>
    </xf>
    <xf numFmtId="0" fontId="14" fillId="0" borderId="279"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xf>
    <xf numFmtId="0" fontId="14" fillId="0" borderId="336" xfId="0" applyFont="1" applyFill="1" applyBorder="1" applyAlignment="1">
      <alignment horizontal="center" vertical="center" shrinkToFit="1"/>
    </xf>
    <xf numFmtId="181" fontId="17" fillId="0" borderId="48" xfId="0" applyNumberFormat="1" applyFont="1" applyBorder="1" applyAlignment="1">
      <alignment vertical="center"/>
    </xf>
    <xf numFmtId="0" fontId="14" fillId="0" borderId="334" xfId="0" applyNumberFormat="1" applyFont="1" applyFill="1" applyBorder="1" applyAlignment="1">
      <alignment horizontal="center" vertical="center"/>
    </xf>
    <xf numFmtId="0" fontId="14" fillId="0" borderId="333" xfId="0" applyNumberFormat="1" applyFont="1" applyFill="1" applyBorder="1" applyAlignment="1">
      <alignment horizontal="center" vertical="center"/>
    </xf>
    <xf numFmtId="49" fontId="14" fillId="0" borderId="98" xfId="0" applyNumberFormat="1" applyFont="1" applyBorder="1" applyAlignment="1">
      <alignment horizontal="center" vertical="center"/>
    </xf>
    <xf numFmtId="49" fontId="14" fillId="0" borderId="33" xfId="0" applyNumberFormat="1" applyFont="1" applyBorder="1" applyAlignment="1">
      <alignment horizontal="center" vertical="center"/>
    </xf>
    <xf numFmtId="49" fontId="14" fillId="0" borderId="73" xfId="0" applyNumberFormat="1" applyFont="1" applyBorder="1" applyAlignment="1">
      <alignment horizontal="center" vertical="center"/>
    </xf>
    <xf numFmtId="0" fontId="34" fillId="0" borderId="0" xfId="0" applyFont="1" applyBorder="1" applyAlignment="1">
      <alignment horizontal="center" vertical="center"/>
    </xf>
    <xf numFmtId="0" fontId="17" fillId="2" borderId="28"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99" xfId="0" applyFont="1" applyFill="1" applyBorder="1" applyAlignment="1">
      <alignment horizontal="center" vertical="center"/>
    </xf>
    <xf numFmtId="0" fontId="17" fillId="2" borderId="100" xfId="0" applyFont="1" applyFill="1" applyBorder="1" applyAlignment="1">
      <alignment horizontal="center" vertical="center"/>
    </xf>
    <xf numFmtId="0" fontId="17" fillId="2" borderId="62"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78" xfId="0" applyFont="1" applyFill="1" applyBorder="1" applyAlignment="1">
      <alignment horizontal="center" vertical="center"/>
    </xf>
    <xf numFmtId="0" fontId="17" fillId="2" borderId="21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35" xfId="0" applyFont="1" applyFill="1" applyBorder="1" applyAlignment="1">
      <alignment horizontal="center" vertical="center"/>
    </xf>
    <xf numFmtId="0" fontId="35" fillId="2" borderId="2" xfId="0" applyFont="1" applyFill="1" applyBorder="1">
      <alignment vertical="center"/>
    </xf>
    <xf numFmtId="0" fontId="35" fillId="2" borderId="277" xfId="0" applyFont="1" applyFill="1" applyBorder="1">
      <alignment vertical="center"/>
    </xf>
    <xf numFmtId="0" fontId="35" fillId="2" borderId="278" xfId="0" applyFont="1" applyFill="1" applyBorder="1">
      <alignment vertical="center"/>
    </xf>
    <xf numFmtId="0" fontId="13" fillId="0" borderId="0" xfId="0" applyFont="1" applyAlignment="1">
      <alignment horizontal="left" vertical="center" wrapText="1"/>
    </xf>
    <xf numFmtId="0" fontId="0" fillId="0" borderId="0" xfId="0" applyNumberFormat="1" applyAlignment="1">
      <alignment vertical="center"/>
    </xf>
    <xf numFmtId="0" fontId="14" fillId="0" borderId="0" xfId="0" applyNumberFormat="1" applyFont="1" applyBorder="1" applyAlignment="1">
      <alignment horizontal="left" vertical="center"/>
    </xf>
    <xf numFmtId="0" fontId="0" fillId="0" borderId="0" xfId="0" applyNumberFormat="1" applyAlignment="1">
      <alignment horizontal="left" vertical="center"/>
    </xf>
    <xf numFmtId="41" fontId="14" fillId="0" borderId="313" xfId="8" applyFont="1" applyFill="1" applyBorder="1" applyAlignment="1">
      <alignment vertical="center"/>
    </xf>
    <xf numFmtId="41" fontId="14" fillId="0" borderId="357" xfId="8" applyFont="1" applyFill="1" applyBorder="1" applyAlignment="1">
      <alignment vertical="center"/>
    </xf>
    <xf numFmtId="0" fontId="17" fillId="2" borderId="351" xfId="0" applyFont="1" applyFill="1" applyBorder="1" applyAlignment="1">
      <alignment horizontal="center" vertical="center"/>
    </xf>
    <xf numFmtId="49" fontId="14" fillId="0" borderId="356" xfId="0" applyNumberFormat="1" applyFont="1" applyFill="1" applyBorder="1" applyAlignment="1">
      <alignment horizontal="center" vertical="center"/>
    </xf>
    <xf numFmtId="49" fontId="14" fillId="0" borderId="313" xfId="0" applyNumberFormat="1" applyFont="1" applyFill="1" applyBorder="1" applyAlignment="1">
      <alignment horizontal="center" vertical="center"/>
    </xf>
    <xf numFmtId="41" fontId="14" fillId="0" borderId="359" xfId="8" applyFont="1" applyFill="1" applyBorder="1" applyAlignment="1">
      <alignment vertical="center"/>
    </xf>
    <xf numFmtId="41" fontId="14" fillId="0" borderId="360" xfId="8" applyFont="1" applyFill="1" applyBorder="1" applyAlignment="1">
      <alignment vertical="center"/>
    </xf>
    <xf numFmtId="0" fontId="17" fillId="0" borderId="82" xfId="0" applyFont="1" applyBorder="1" applyAlignment="1">
      <alignment horizontal="center" vertical="center" shrinkToFit="1"/>
    </xf>
    <xf numFmtId="0" fontId="17" fillId="0" borderId="48" xfId="0" applyFont="1" applyBorder="1" applyAlignment="1">
      <alignment horizontal="center" vertical="center" shrinkToFit="1"/>
    </xf>
    <xf numFmtId="0" fontId="14" fillId="0" borderId="48" xfId="0" applyFont="1" applyBorder="1" applyAlignment="1">
      <alignment horizontal="center" vertical="center"/>
    </xf>
    <xf numFmtId="0" fontId="14" fillId="0" borderId="37" xfId="0" applyFont="1" applyBorder="1" applyAlignment="1">
      <alignment horizontal="center" vertical="center"/>
    </xf>
    <xf numFmtId="0" fontId="14" fillId="0" borderId="97" xfId="0" applyFont="1" applyBorder="1" applyAlignment="1">
      <alignment horizontal="center" vertical="center"/>
    </xf>
    <xf numFmtId="49" fontId="14" fillId="0" borderId="48" xfId="0" applyNumberFormat="1" applyFont="1" applyBorder="1" applyAlignment="1">
      <alignment horizontal="center" vertical="center"/>
    </xf>
    <xf numFmtId="49" fontId="14" fillId="0" borderId="358" xfId="0" applyNumberFormat="1" applyFont="1" applyFill="1" applyBorder="1" applyAlignment="1">
      <alignment horizontal="center" vertical="center"/>
    </xf>
    <xf numFmtId="49" fontId="14" fillId="0" borderId="359" xfId="0" applyNumberFormat="1" applyFont="1" applyFill="1" applyBorder="1" applyAlignment="1">
      <alignment horizontal="center" vertical="center"/>
    </xf>
    <xf numFmtId="0" fontId="14" fillId="0" borderId="335" xfId="0" applyFont="1" applyFill="1" applyBorder="1" applyAlignment="1">
      <alignment horizontal="center" vertical="center" shrinkToFit="1"/>
    </xf>
    <xf numFmtId="0" fontId="14" fillId="0" borderId="26"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7" fillId="0" borderId="27" xfId="0" applyFont="1" applyBorder="1" applyAlignment="1">
      <alignment horizontal="center" vertical="center" shrinkToFit="1"/>
    </xf>
    <xf numFmtId="0" fontId="17" fillId="0" borderId="26" xfId="0" applyFont="1" applyBorder="1" applyAlignment="1">
      <alignment horizontal="center" vertical="center" shrinkToFit="1"/>
    </xf>
    <xf numFmtId="182" fontId="14" fillId="0" borderId="0" xfId="0" applyNumberFormat="1" applyFont="1" applyFill="1" applyBorder="1" applyAlignment="1">
      <alignment horizontal="left" vertical="center"/>
    </xf>
    <xf numFmtId="49" fontId="14" fillId="0" borderId="0" xfId="0" applyNumberFormat="1" applyFont="1" applyFill="1" applyBorder="1" applyAlignment="1">
      <alignment horizontal="left" vertical="center" shrinkToFit="1"/>
    </xf>
    <xf numFmtId="49" fontId="21" fillId="0" borderId="0" xfId="0" applyNumberFormat="1" applyFont="1" applyFill="1" applyBorder="1" applyAlignment="1">
      <alignment horizontal="left" vertical="center" shrinkToFit="1"/>
    </xf>
    <xf numFmtId="0" fontId="105" fillId="0" borderId="0" xfId="0" applyFont="1" applyAlignment="1">
      <alignment horizontal="left" vertical="top" wrapText="1"/>
    </xf>
    <xf numFmtId="0" fontId="106" fillId="0" borderId="0" xfId="0" applyFont="1" applyAlignment="1">
      <alignment horizontal="left" vertical="top"/>
    </xf>
    <xf numFmtId="0" fontId="14" fillId="0" borderId="0" xfId="0" applyFont="1" applyAlignment="1">
      <alignment horizontal="distributed" vertical="center" indent="8"/>
    </xf>
    <xf numFmtId="0" fontId="14" fillId="0" borderId="0" xfId="0" applyFont="1" applyAlignment="1">
      <alignment horizontal="distributed" vertical="center" indent="2"/>
    </xf>
    <xf numFmtId="188" fontId="17" fillId="0" borderId="269" xfId="23" applyNumberFormat="1" applyFont="1" applyFill="1" applyBorder="1" applyAlignment="1">
      <alignment horizontal="center" vertical="center" shrinkToFit="1"/>
    </xf>
    <xf numFmtId="188" fontId="17" fillId="0" borderId="275" xfId="23" applyNumberFormat="1" applyFont="1" applyFill="1" applyBorder="1" applyAlignment="1">
      <alignment horizontal="center" vertical="center" shrinkToFit="1"/>
    </xf>
    <xf numFmtId="10" fontId="17" fillId="0" borderId="223" xfId="24" applyNumberFormat="1" applyFont="1" applyFill="1" applyBorder="1" applyAlignment="1">
      <alignment horizontal="center" vertical="center" shrinkToFit="1"/>
    </xf>
    <xf numFmtId="10" fontId="17" fillId="0" borderId="269" xfId="24" applyNumberFormat="1" applyFont="1" applyFill="1" applyBorder="1" applyAlignment="1">
      <alignment horizontal="center" vertical="center" shrinkToFit="1"/>
    </xf>
    <xf numFmtId="10" fontId="17" fillId="0" borderId="274" xfId="24" applyNumberFormat="1" applyFont="1" applyFill="1" applyBorder="1" applyAlignment="1">
      <alignment horizontal="center" vertical="center" shrinkToFit="1"/>
    </xf>
    <xf numFmtId="0" fontId="17" fillId="0" borderId="272" xfId="0" applyFont="1" applyFill="1" applyBorder="1" applyAlignment="1">
      <alignment horizontal="distributed" vertical="center" indent="1"/>
    </xf>
    <xf numFmtId="0" fontId="17" fillId="0" borderId="269" xfId="0" applyFont="1" applyFill="1" applyBorder="1" applyAlignment="1">
      <alignment horizontal="distributed" vertical="center" indent="1"/>
    </xf>
    <xf numFmtId="41" fontId="14" fillId="0" borderId="321" xfId="23" applyFont="1" applyFill="1" applyBorder="1" applyAlignment="1">
      <alignment horizontal="center" vertical="center" shrinkToFit="1"/>
    </xf>
    <xf numFmtId="41" fontId="14" fillId="0" borderId="313" xfId="23" applyFont="1" applyFill="1" applyBorder="1" applyAlignment="1">
      <alignment horizontal="center" vertical="center" shrinkToFit="1"/>
    </xf>
    <xf numFmtId="41" fontId="14" fillId="0" borderId="313" xfId="23" applyFont="1" applyFill="1" applyBorder="1" applyAlignment="1">
      <alignment vertical="center" shrinkToFit="1"/>
    </xf>
    <xf numFmtId="41" fontId="14" fillId="0" borderId="322" xfId="23" applyFont="1" applyFill="1" applyBorder="1" applyAlignment="1">
      <alignment vertical="center" shrinkToFit="1"/>
    </xf>
    <xf numFmtId="41" fontId="14" fillId="0" borderId="323" xfId="23" applyFont="1" applyFill="1" applyBorder="1" applyAlignment="1">
      <alignment vertical="center" shrinkToFit="1"/>
    </xf>
    <xf numFmtId="0" fontId="14" fillId="0" borderId="277" xfId="0" applyFont="1" applyFill="1" applyBorder="1" applyAlignment="1">
      <alignment horizontal="left" vertical="center"/>
    </xf>
    <xf numFmtId="0" fontId="14" fillId="0" borderId="78" xfId="0" applyFont="1" applyFill="1" applyBorder="1" applyAlignment="1">
      <alignment horizontal="left" vertical="center"/>
    </xf>
    <xf numFmtId="41" fontId="14" fillId="0" borderId="150" xfId="23" applyFont="1" applyFill="1" applyBorder="1" applyAlignment="1">
      <alignment vertical="center" shrinkToFit="1"/>
    </xf>
    <xf numFmtId="41" fontId="14" fillId="0" borderId="151" xfId="23" applyFont="1" applyFill="1" applyBorder="1" applyAlignment="1">
      <alignment vertical="center" shrinkToFit="1"/>
    </xf>
    <xf numFmtId="41" fontId="14" fillId="0" borderId="320" xfId="23" applyFont="1" applyFill="1" applyBorder="1" applyAlignment="1">
      <alignment vertical="center" shrinkToFit="1"/>
    </xf>
    <xf numFmtId="41" fontId="14" fillId="0" borderId="152" xfId="23" applyFont="1" applyFill="1" applyBorder="1" applyAlignment="1">
      <alignment vertical="center" shrinkToFit="1"/>
    </xf>
    <xf numFmtId="0" fontId="52" fillId="0" borderId="0" xfId="0" applyFont="1" applyAlignment="1">
      <alignment horizontal="center" vertical="center"/>
    </xf>
    <xf numFmtId="0" fontId="53" fillId="0" borderId="0" xfId="0" applyFont="1" applyAlignment="1">
      <alignment horizontal="center" vertical="center"/>
    </xf>
    <xf numFmtId="0" fontId="14" fillId="0" borderId="214" xfId="0" applyFont="1" applyFill="1" applyBorder="1" applyAlignment="1">
      <alignment horizontal="justify" vertical="center" wrapText="1"/>
    </xf>
    <xf numFmtId="0" fontId="14" fillId="0" borderId="217" xfId="0" applyFont="1" applyFill="1" applyBorder="1" applyAlignment="1">
      <alignment horizontal="justify" vertical="center" wrapText="1"/>
    </xf>
    <xf numFmtId="0" fontId="17" fillId="2" borderId="262" xfId="0" applyFont="1" applyFill="1" applyBorder="1" applyAlignment="1">
      <alignment horizontal="distributed" vertical="center" indent="1"/>
    </xf>
    <xf numFmtId="0" fontId="17" fillId="2" borderId="23" xfId="0" applyFont="1" applyFill="1" applyBorder="1" applyAlignment="1">
      <alignment horizontal="distributed" vertical="center" indent="1"/>
    </xf>
    <xf numFmtId="0" fontId="17" fillId="2" borderId="312" xfId="0" applyFont="1" applyFill="1" applyBorder="1" applyAlignment="1">
      <alignment horizontal="distributed" vertical="center" indent="1"/>
    </xf>
    <xf numFmtId="0" fontId="17" fillId="2" borderId="313" xfId="0" applyFont="1" applyFill="1" applyBorder="1" applyAlignment="1">
      <alignment horizontal="distributed" vertical="center" indent="1"/>
    </xf>
    <xf numFmtId="0" fontId="17" fillId="2" borderId="61" xfId="0" applyFont="1" applyFill="1" applyBorder="1" applyAlignment="1">
      <alignment horizontal="center" vertical="center" wrapText="1"/>
    </xf>
    <xf numFmtId="0" fontId="17" fillId="2" borderId="314" xfId="0" applyFont="1" applyFill="1" applyBorder="1" applyAlignment="1">
      <alignment horizontal="center" vertical="center" wrapText="1"/>
    </xf>
    <xf numFmtId="0" fontId="17" fillId="2" borderId="62" xfId="0" applyFont="1" applyFill="1" applyBorder="1" applyAlignment="1">
      <alignment horizontal="center" vertical="center" wrapText="1"/>
    </xf>
    <xf numFmtId="0" fontId="17" fillId="2" borderId="27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278" xfId="0" applyFont="1" applyFill="1" applyBorder="1" applyAlignment="1">
      <alignment horizontal="center" vertical="center" wrapText="1"/>
    </xf>
    <xf numFmtId="0" fontId="17" fillId="2" borderId="59" xfId="0" applyFont="1" applyFill="1" applyBorder="1" applyAlignment="1">
      <alignment horizontal="center" vertical="center" wrapText="1"/>
    </xf>
    <xf numFmtId="0" fontId="17" fillId="2" borderId="279" xfId="0" applyFont="1" applyFill="1" applyBorder="1" applyAlignment="1">
      <alignment horizontal="center" vertical="center" wrapText="1"/>
    </xf>
    <xf numFmtId="0" fontId="17" fillId="2" borderId="280" xfId="0" applyFont="1" applyFill="1" applyBorder="1" applyAlignment="1">
      <alignment horizontal="center" vertical="center" wrapText="1"/>
    </xf>
    <xf numFmtId="0" fontId="17" fillId="2" borderId="265"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313" xfId="0" applyFont="1" applyFill="1" applyBorder="1" applyAlignment="1">
      <alignment horizontal="center" vertical="center" wrapText="1"/>
    </xf>
    <xf numFmtId="0" fontId="17" fillId="2" borderId="319" xfId="0" applyFont="1" applyFill="1" applyBorder="1" applyAlignment="1">
      <alignment horizontal="center" vertical="center" wrapText="1"/>
    </xf>
    <xf numFmtId="0" fontId="17" fillId="2" borderId="315" xfId="0" applyFont="1" applyFill="1" applyBorder="1" applyAlignment="1">
      <alignment horizontal="center" vertical="center" wrapText="1"/>
    </xf>
    <xf numFmtId="0" fontId="17" fillId="2" borderId="316" xfId="0" applyFont="1" applyFill="1" applyBorder="1" applyAlignment="1">
      <alignment horizontal="center" vertical="center" wrapText="1"/>
    </xf>
    <xf numFmtId="0" fontId="17" fillId="2" borderId="317" xfId="0" applyFont="1" applyFill="1" applyBorder="1" applyAlignment="1">
      <alignment horizontal="center" vertical="center" wrapText="1"/>
    </xf>
    <xf numFmtId="0" fontId="17" fillId="2" borderId="112" xfId="0" applyFont="1" applyFill="1" applyBorder="1" applyAlignment="1">
      <alignment horizontal="center" vertical="center" wrapText="1"/>
    </xf>
    <xf numFmtId="0" fontId="17" fillId="2" borderId="318" xfId="0" applyFont="1" applyFill="1" applyBorder="1" applyAlignment="1">
      <alignment horizontal="center" vertical="center" wrapText="1"/>
    </xf>
    <xf numFmtId="0" fontId="17" fillId="2" borderId="219" xfId="0" applyFont="1" applyFill="1" applyBorder="1" applyAlignment="1">
      <alignment horizontal="center" vertical="center" wrapText="1"/>
    </xf>
    <xf numFmtId="41" fontId="14" fillId="0" borderId="321" xfId="23" applyFont="1" applyFill="1" applyBorder="1" applyAlignment="1">
      <alignment vertical="center" shrinkToFit="1"/>
    </xf>
    <xf numFmtId="180" fontId="17" fillId="0" borderId="269" xfId="23" applyNumberFormat="1" applyFont="1" applyFill="1" applyBorder="1" applyAlignment="1">
      <alignment horizontal="center" vertical="center" shrinkToFit="1"/>
    </xf>
    <xf numFmtId="180" fontId="17" fillId="0" borderId="275" xfId="23" applyNumberFormat="1" applyFont="1" applyFill="1" applyBorder="1" applyAlignment="1">
      <alignment horizontal="center" vertical="center" shrinkToFit="1"/>
    </xf>
    <xf numFmtId="41" fontId="14" fillId="0" borderId="324" xfId="23" applyFont="1" applyFill="1" applyBorder="1" applyAlignment="1">
      <alignment vertical="center" shrinkToFit="1"/>
    </xf>
    <xf numFmtId="41" fontId="14" fillId="0" borderId="325" xfId="23" applyFont="1" applyFill="1" applyBorder="1" applyAlignment="1">
      <alignment vertical="center" shrinkToFit="1"/>
    </xf>
    <xf numFmtId="41" fontId="14" fillId="0" borderId="326" xfId="23" applyFont="1" applyFill="1" applyBorder="1" applyAlignment="1">
      <alignment vertical="center" shrinkToFit="1"/>
    </xf>
    <xf numFmtId="0" fontId="15" fillId="0" borderId="0" xfId="0" applyFont="1" applyAlignment="1">
      <alignment horizontal="left" vertical="center"/>
    </xf>
    <xf numFmtId="0" fontId="13" fillId="0" borderId="277" xfId="0" applyFont="1" applyFill="1" applyBorder="1" applyAlignment="1">
      <alignment horizontal="left" vertical="center"/>
    </xf>
    <xf numFmtId="31" fontId="15" fillId="0" borderId="0" xfId="0" applyNumberFormat="1" applyFont="1" applyAlignment="1">
      <alignment horizontal="center" vertical="center"/>
    </xf>
    <xf numFmtId="41" fontId="14" fillId="0" borderId="327" xfId="23" applyFont="1" applyFill="1" applyBorder="1" applyAlignment="1">
      <alignment vertical="center" shrinkToFit="1"/>
    </xf>
    <xf numFmtId="0" fontId="17" fillId="0" borderId="272" xfId="0" applyFont="1" applyFill="1" applyBorder="1" applyAlignment="1">
      <alignment horizontal="center" vertical="center"/>
    </xf>
    <xf numFmtId="0" fontId="17" fillId="0" borderId="269" xfId="0" applyFont="1" applyFill="1" applyBorder="1" applyAlignment="1">
      <alignment horizontal="center" vertical="center"/>
    </xf>
    <xf numFmtId="41" fontId="17" fillId="0" borderId="0" xfId="23" applyFont="1" applyFill="1" applyBorder="1" applyAlignment="1">
      <alignment vertical="center" shrinkToFit="1"/>
    </xf>
    <xf numFmtId="41" fontId="17" fillId="0" borderId="59" xfId="23" applyFont="1" applyFill="1" applyBorder="1" applyAlignment="1">
      <alignment vertical="center" shrinkToFit="1"/>
    </xf>
    <xf numFmtId="41" fontId="17" fillId="0" borderId="9" xfId="23" applyFont="1" applyFill="1" applyBorder="1" applyAlignment="1">
      <alignment horizontal="center" vertical="center" shrinkToFit="1"/>
    </xf>
    <xf numFmtId="41" fontId="17" fillId="0" borderId="0" xfId="23" applyFont="1" applyFill="1" applyBorder="1" applyAlignment="1">
      <alignment horizontal="center" vertical="center" shrinkToFit="1"/>
    </xf>
    <xf numFmtId="41" fontId="17" fillId="0" borderId="59" xfId="23" applyFont="1" applyFill="1" applyBorder="1" applyAlignment="1">
      <alignment horizontal="center" vertical="center" shrinkToFit="1"/>
    </xf>
    <xf numFmtId="41" fontId="17" fillId="0" borderId="9" xfId="23" applyFont="1" applyFill="1" applyBorder="1" applyAlignment="1">
      <alignment vertical="center" shrinkToFit="1"/>
    </xf>
    <xf numFmtId="0" fontId="14" fillId="2" borderId="203" xfId="0" applyFont="1" applyFill="1" applyBorder="1" applyAlignment="1">
      <alignment horizontal="distributed" vertical="center" justifyLastLine="1"/>
    </xf>
    <xf numFmtId="0" fontId="14" fillId="2" borderId="23" xfId="0" applyFont="1" applyFill="1" applyBorder="1" applyAlignment="1">
      <alignment horizontal="distributed" vertical="center" justifyLastLine="1"/>
    </xf>
    <xf numFmtId="0" fontId="14" fillId="2" borderId="19" xfId="0" applyFont="1" applyFill="1" applyBorder="1" applyAlignment="1">
      <alignment horizontal="distributed" vertical="center" justifyLastLine="1"/>
    </xf>
    <xf numFmtId="0" fontId="14" fillId="0" borderId="202" xfId="0" applyFont="1" applyFill="1" applyBorder="1" applyAlignment="1">
      <alignment horizontal="center" vertical="center" shrinkToFit="1"/>
    </xf>
    <xf numFmtId="0" fontId="14" fillId="0" borderId="222" xfId="0" applyFont="1" applyFill="1" applyBorder="1" applyAlignment="1">
      <alignment horizontal="center" vertical="center" shrinkToFit="1"/>
    </xf>
    <xf numFmtId="0" fontId="14" fillId="0" borderId="215" xfId="0" applyFont="1" applyFill="1" applyBorder="1" applyAlignment="1">
      <alignment horizontal="center" vertical="center" shrinkToFit="1"/>
    </xf>
    <xf numFmtId="0" fontId="14" fillId="0" borderId="4" xfId="0" applyFont="1" applyFill="1" applyBorder="1" applyAlignment="1">
      <alignment horizontal="left" vertical="center" wrapText="1" shrinkToFit="1"/>
    </xf>
    <xf numFmtId="0" fontId="14" fillId="0" borderId="4" xfId="0" applyFont="1" applyFill="1" applyBorder="1" applyAlignment="1">
      <alignment horizontal="left" vertical="center" shrinkToFit="1"/>
    </xf>
    <xf numFmtId="0" fontId="14" fillId="0" borderId="215" xfId="0" applyFont="1" applyFill="1" applyBorder="1" applyAlignment="1">
      <alignment horizontal="left" vertical="center" shrinkToFit="1"/>
    </xf>
    <xf numFmtId="0" fontId="14" fillId="0" borderId="223" xfId="0" applyFont="1" applyFill="1" applyBorder="1" applyAlignment="1">
      <alignment horizontal="center" vertical="center" wrapText="1" shrinkToFit="1"/>
    </xf>
    <xf numFmtId="0" fontId="14" fillId="0" borderId="224" xfId="0" applyFont="1" applyFill="1" applyBorder="1" applyAlignment="1">
      <alignment horizontal="center" vertical="center" wrapText="1" shrinkToFit="1"/>
    </xf>
    <xf numFmtId="0" fontId="14" fillId="0" borderId="225" xfId="0" applyFont="1" applyFill="1" applyBorder="1" applyAlignment="1">
      <alignment horizontal="center" vertical="center" wrapText="1" shrinkToFit="1"/>
    </xf>
    <xf numFmtId="0" fontId="14" fillId="0" borderId="9" xfId="0" applyFont="1" applyFill="1" applyBorder="1" applyAlignment="1">
      <alignment horizontal="center" vertical="center" wrapText="1" shrinkToFit="1"/>
    </xf>
    <xf numFmtId="0" fontId="14" fillId="0" borderId="0"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0" fontId="14" fillId="0" borderId="37" xfId="0" applyFont="1" applyFill="1" applyBorder="1" applyAlignment="1">
      <alignment horizontal="center" vertical="center" wrapText="1" shrinkToFit="1"/>
    </xf>
    <xf numFmtId="0" fontId="14" fillId="0" borderId="214" xfId="0" applyFont="1" applyFill="1" applyBorder="1" applyAlignment="1">
      <alignment horizontal="center" vertical="center" wrapText="1" shrinkToFit="1"/>
    </xf>
    <xf numFmtId="0" fontId="14" fillId="0" borderId="217" xfId="0" applyFont="1" applyFill="1" applyBorder="1" applyAlignment="1">
      <alignment horizontal="center" vertical="center" wrapText="1" shrinkToFit="1"/>
    </xf>
    <xf numFmtId="0" fontId="15" fillId="0" borderId="0" xfId="0" applyFont="1" applyBorder="1" applyAlignment="1">
      <alignment horizontal="center" vertical="center"/>
    </xf>
    <xf numFmtId="0" fontId="14" fillId="0" borderId="106" xfId="0" applyFont="1" applyBorder="1" applyAlignment="1">
      <alignment horizontal="center" vertical="center"/>
    </xf>
    <xf numFmtId="0" fontId="14" fillId="0" borderId="103" xfId="0" applyFont="1" applyBorder="1" applyAlignment="1">
      <alignment horizontal="center" vertical="center"/>
    </xf>
    <xf numFmtId="0" fontId="14" fillId="0" borderId="104" xfId="0" applyFont="1" applyBorder="1" applyAlignment="1">
      <alignment horizontal="center" vertical="center"/>
    </xf>
    <xf numFmtId="0" fontId="14" fillId="0" borderId="105"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216" xfId="0" applyFont="1" applyBorder="1" applyAlignment="1">
      <alignment horizontal="center" vertical="center"/>
    </xf>
    <xf numFmtId="0" fontId="14" fillId="0" borderId="214" xfId="0" applyFont="1" applyBorder="1" applyAlignment="1">
      <alignment horizontal="center" vertical="center"/>
    </xf>
    <xf numFmtId="0" fontId="14" fillId="0" borderId="217" xfId="0" applyFont="1" applyBorder="1" applyAlignment="1">
      <alignment horizontal="center" vertical="center"/>
    </xf>
    <xf numFmtId="0" fontId="13" fillId="0" borderId="341" xfId="0" applyFont="1" applyFill="1" applyBorder="1" applyAlignment="1">
      <alignment horizontal="center" vertical="center" shrinkToFit="1"/>
    </xf>
    <xf numFmtId="0" fontId="13" fillId="0" borderId="339" xfId="0" applyFont="1" applyFill="1" applyBorder="1" applyAlignment="1">
      <alignment horizontal="center" vertical="center" shrinkToFit="1"/>
    </xf>
    <xf numFmtId="0" fontId="13" fillId="0" borderId="340" xfId="0" applyFont="1" applyFill="1" applyBorder="1" applyAlignment="1">
      <alignment horizontal="center" vertical="center" shrinkToFit="1"/>
    </xf>
    <xf numFmtId="0" fontId="13" fillId="0" borderId="112" xfId="0" applyFont="1" applyFill="1" applyBorder="1" applyAlignment="1">
      <alignment horizontal="center" vertical="center" shrinkToFit="1"/>
    </xf>
    <xf numFmtId="0" fontId="13" fillId="0" borderId="218" xfId="0" applyFont="1" applyFill="1" applyBorder="1" applyAlignment="1">
      <alignment horizontal="center" vertical="center" shrinkToFit="1"/>
    </xf>
    <xf numFmtId="0" fontId="13" fillId="0" borderId="219" xfId="0" applyFont="1" applyFill="1" applyBorder="1" applyAlignment="1">
      <alignment horizontal="center" vertical="center" shrinkToFit="1"/>
    </xf>
    <xf numFmtId="0" fontId="14" fillId="0" borderId="112" xfId="0" applyFont="1" applyFill="1" applyBorder="1" applyAlignment="1">
      <alignment horizontal="center" vertical="center" wrapText="1"/>
    </xf>
    <xf numFmtId="0" fontId="14" fillId="0" borderId="218" xfId="0" applyFont="1" applyFill="1" applyBorder="1" applyAlignment="1">
      <alignment horizontal="center" vertical="center" wrapText="1"/>
    </xf>
    <xf numFmtId="0" fontId="14" fillId="0" borderId="220" xfId="0" applyFont="1" applyFill="1" applyBorder="1" applyAlignment="1">
      <alignment horizontal="center" vertical="center" wrapText="1"/>
    </xf>
    <xf numFmtId="0" fontId="14" fillId="0" borderId="329" xfId="0" applyFont="1" applyFill="1" applyBorder="1" applyAlignment="1">
      <alignment horizontal="center" vertical="center" wrapText="1"/>
    </xf>
    <xf numFmtId="0" fontId="14" fillId="0" borderId="328" xfId="0" applyFont="1" applyFill="1" applyBorder="1" applyAlignment="1">
      <alignment horizontal="center" vertical="center" wrapText="1"/>
    </xf>
    <xf numFmtId="0" fontId="14" fillId="0" borderId="330" xfId="0" applyFont="1" applyFill="1" applyBorder="1" applyAlignment="1">
      <alignment horizontal="center" vertical="center" wrapText="1"/>
    </xf>
    <xf numFmtId="0" fontId="14" fillId="0" borderId="40" xfId="0" applyFont="1" applyBorder="1" applyAlignment="1">
      <alignment horizontal="center" vertical="center" wrapText="1"/>
    </xf>
    <xf numFmtId="41" fontId="14" fillId="0" borderId="40" xfId="8" applyFont="1" applyBorder="1" applyAlignment="1">
      <alignment horizontal="center" vertical="center" wrapText="1"/>
    </xf>
    <xf numFmtId="0" fontId="14" fillId="0" borderId="0" xfId="0" applyFont="1" applyBorder="1" applyAlignment="1">
      <alignment horizontal="left" vertical="center" wrapText="1"/>
    </xf>
    <xf numFmtId="0" fontId="17" fillId="8" borderId="40" xfId="0" applyFont="1" applyFill="1" applyBorder="1" applyAlignment="1">
      <alignment horizontal="center" vertical="center"/>
    </xf>
    <xf numFmtId="0" fontId="14" fillId="0" borderId="40" xfId="0" applyFont="1" applyBorder="1" applyAlignment="1">
      <alignment horizontal="left" vertical="center" wrapText="1"/>
    </xf>
    <xf numFmtId="0" fontId="109" fillId="10" borderId="0" xfId="22" applyFont="1" applyFill="1" applyBorder="1" applyAlignment="1" applyProtection="1">
      <alignment vertical="center"/>
    </xf>
    <xf numFmtId="0" fontId="17" fillId="8" borderId="40" xfId="0" applyFont="1" applyFill="1" applyBorder="1" applyAlignment="1">
      <alignment horizontal="center" vertical="center" wrapText="1"/>
    </xf>
    <xf numFmtId="49" fontId="14" fillId="0" borderId="329" xfId="0" applyNumberFormat="1" applyFont="1" applyFill="1" applyBorder="1" applyAlignment="1">
      <alignment horizontal="center" vertical="center" wrapText="1"/>
    </xf>
    <xf numFmtId="49" fontId="14" fillId="0" borderId="328" xfId="0" applyNumberFormat="1" applyFont="1" applyFill="1" applyBorder="1" applyAlignment="1">
      <alignment horizontal="center" vertical="center" wrapText="1"/>
    </xf>
    <xf numFmtId="49" fontId="14" fillId="0" borderId="322" xfId="0" applyNumberFormat="1" applyFont="1" applyFill="1" applyBorder="1" applyAlignment="1">
      <alignment horizontal="center" vertical="center" wrapText="1"/>
    </xf>
    <xf numFmtId="41" fontId="14" fillId="0" borderId="329" xfId="23" applyFont="1" applyFill="1" applyBorder="1" applyAlignment="1">
      <alignment horizontal="center" vertical="center" wrapText="1"/>
    </xf>
    <xf numFmtId="41" fontId="14" fillId="0" borderId="328" xfId="23" applyFont="1" applyFill="1" applyBorder="1" applyAlignment="1">
      <alignment horizontal="center" vertical="center" wrapText="1"/>
    </xf>
    <xf numFmtId="41" fontId="14" fillId="0" borderId="322" xfId="23" applyFont="1" applyFill="1" applyBorder="1" applyAlignment="1">
      <alignment horizontal="center" vertical="center" wrapText="1"/>
    </xf>
    <xf numFmtId="204" fontId="14" fillId="0" borderId="329" xfId="0" applyNumberFormat="1" applyFont="1" applyFill="1" applyBorder="1" applyAlignment="1">
      <alignment horizontal="center" vertical="center" shrinkToFit="1"/>
    </xf>
    <xf numFmtId="204" fontId="14" fillId="0" borderId="328" xfId="0" applyNumberFormat="1" applyFont="1" applyFill="1" applyBorder="1" applyAlignment="1">
      <alignment horizontal="center" vertical="center" shrinkToFit="1"/>
    </xf>
    <xf numFmtId="204" fontId="14" fillId="0" borderId="322" xfId="0" applyNumberFormat="1" applyFont="1" applyFill="1" applyBorder="1" applyAlignment="1">
      <alignment horizontal="center" vertical="center" shrinkToFit="1"/>
    </xf>
    <xf numFmtId="10" fontId="14" fillId="0" borderId="329" xfId="7" applyNumberFormat="1" applyFont="1" applyFill="1" applyBorder="1" applyAlignment="1">
      <alignment horizontal="center" vertical="center" shrinkToFit="1"/>
    </xf>
    <xf numFmtId="10" fontId="14" fillId="0" borderId="328" xfId="7" applyNumberFormat="1" applyFont="1" applyFill="1" applyBorder="1" applyAlignment="1">
      <alignment horizontal="center" vertical="center" shrinkToFit="1"/>
    </xf>
    <xf numFmtId="10" fontId="14" fillId="0" borderId="322" xfId="7" applyNumberFormat="1" applyFont="1" applyFill="1" applyBorder="1" applyAlignment="1">
      <alignment horizontal="center" vertical="center" shrinkToFit="1"/>
    </xf>
    <xf numFmtId="0" fontId="14" fillId="0" borderId="329" xfId="0" applyFont="1" applyFill="1" applyBorder="1" applyAlignment="1">
      <alignment horizontal="center" vertical="center"/>
    </xf>
    <xf numFmtId="0" fontId="14" fillId="0" borderId="328" xfId="0" applyFont="1" applyFill="1" applyBorder="1" applyAlignment="1">
      <alignment horizontal="center" vertical="center"/>
    </xf>
    <xf numFmtId="184" fontId="14" fillId="0" borderId="328" xfId="0" applyNumberFormat="1" applyFont="1" applyFill="1" applyBorder="1" applyAlignment="1">
      <alignment horizontal="center" vertical="center"/>
    </xf>
    <xf numFmtId="0" fontId="14" fillId="0" borderId="328" xfId="0" applyFont="1" applyFill="1" applyBorder="1" applyAlignment="1">
      <alignment vertical="center"/>
    </xf>
    <xf numFmtId="0" fontId="14" fillId="0" borderId="322" xfId="0" applyFont="1" applyFill="1" applyBorder="1" applyAlignment="1">
      <alignment vertical="center"/>
    </xf>
    <xf numFmtId="0" fontId="14" fillId="0" borderId="329" xfId="0" applyNumberFormat="1" applyFont="1" applyBorder="1" applyAlignment="1">
      <alignment horizontal="center" vertical="center" wrapText="1"/>
    </xf>
    <xf numFmtId="0" fontId="14" fillId="0" borderId="328" xfId="0" applyNumberFormat="1" applyFont="1" applyBorder="1" applyAlignment="1">
      <alignment horizontal="center" vertical="center" wrapText="1"/>
    </xf>
    <xf numFmtId="0" fontId="14" fillId="0" borderId="322" xfId="0" applyNumberFormat="1" applyFont="1" applyBorder="1" applyAlignment="1">
      <alignment horizontal="center" vertical="center" wrapText="1"/>
    </xf>
    <xf numFmtId="0" fontId="14" fillId="0" borderId="331" xfId="0" applyFont="1" applyBorder="1" applyAlignment="1">
      <alignment horizontal="center" vertical="center"/>
    </xf>
    <xf numFmtId="0" fontId="14" fillId="0" borderId="322" xfId="0" applyFont="1" applyBorder="1" applyAlignment="1">
      <alignment horizontal="center" vertical="center"/>
    </xf>
    <xf numFmtId="0" fontId="15" fillId="0" borderId="0" xfId="0" applyFont="1" applyAlignment="1">
      <alignment horizontal="center" vertical="center" shrinkToFit="1"/>
    </xf>
    <xf numFmtId="0" fontId="17" fillId="0" borderId="332" xfId="0" applyFont="1" applyBorder="1" applyAlignment="1">
      <alignment horizontal="center" vertical="center"/>
    </xf>
    <xf numFmtId="0" fontId="17" fillId="0" borderId="333" xfId="0" applyFont="1" applyBorder="1" applyAlignment="1">
      <alignment horizontal="center" vertical="center"/>
    </xf>
    <xf numFmtId="187" fontId="17" fillId="0" borderId="333" xfId="23" applyNumberFormat="1" applyFont="1" applyBorder="1" applyAlignment="1">
      <alignment horizontal="left" vertical="center" indent="1"/>
    </xf>
    <xf numFmtId="187" fontId="17" fillId="0" borderId="335" xfId="23" applyNumberFormat="1" applyFont="1" applyBorder="1" applyAlignment="1">
      <alignment horizontal="left" vertical="center" indent="1"/>
    </xf>
    <xf numFmtId="0" fontId="14" fillId="0" borderId="334" xfId="0" applyFont="1" applyBorder="1" applyAlignment="1">
      <alignment horizontal="center" vertical="center"/>
    </xf>
    <xf numFmtId="0" fontId="14" fillId="0" borderId="333" xfId="0" applyFont="1" applyBorder="1" applyAlignment="1">
      <alignment horizontal="center" vertical="center"/>
    </xf>
    <xf numFmtId="0" fontId="14" fillId="0" borderId="342" xfId="0" applyFont="1" applyBorder="1" applyAlignment="1">
      <alignment horizontal="center" vertical="center"/>
    </xf>
    <xf numFmtId="0" fontId="14" fillId="0" borderId="318" xfId="0" applyFont="1" applyFill="1" applyBorder="1" applyAlignment="1">
      <alignment horizontal="center" vertical="center" wrapText="1"/>
    </xf>
    <xf numFmtId="0" fontId="14" fillId="0" borderId="366" xfId="0" applyFont="1" applyFill="1" applyBorder="1" applyAlignment="1">
      <alignment horizontal="center" vertical="center" wrapText="1"/>
    </xf>
    <xf numFmtId="0" fontId="14" fillId="2" borderId="98"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72" xfId="0" applyFont="1" applyFill="1" applyBorder="1" applyAlignment="1">
      <alignment horizontal="center" vertical="center"/>
    </xf>
    <xf numFmtId="49" fontId="14" fillId="0" borderId="279" xfId="0" applyNumberFormat="1" applyFont="1" applyFill="1" applyBorder="1" applyAlignment="1">
      <alignment horizontal="center" vertical="center" wrapText="1"/>
    </xf>
    <xf numFmtId="49" fontId="14" fillId="0" borderId="280" xfId="0" applyNumberFormat="1" applyFont="1" applyFill="1" applyBorder="1" applyAlignment="1">
      <alignment horizontal="center" vertical="center" wrapText="1"/>
    </xf>
    <xf numFmtId="49" fontId="14" fillId="0" borderId="265" xfId="0" applyNumberFormat="1" applyFont="1" applyFill="1" applyBorder="1" applyAlignment="1">
      <alignment horizontal="center" vertical="center" wrapText="1"/>
    </xf>
    <xf numFmtId="0" fontId="14" fillId="0" borderId="279" xfId="0" applyFont="1" applyFill="1" applyBorder="1" applyAlignment="1">
      <alignment horizontal="center" vertical="center" wrapText="1"/>
    </xf>
    <xf numFmtId="0" fontId="14" fillId="0" borderId="280" xfId="0" applyFont="1" applyFill="1" applyBorder="1" applyAlignment="1">
      <alignment horizontal="center" vertical="center" wrapText="1"/>
    </xf>
    <xf numFmtId="0" fontId="14" fillId="0" borderId="265" xfId="0" applyFont="1" applyFill="1" applyBorder="1" applyAlignment="1">
      <alignment horizontal="center" vertical="center" wrapText="1"/>
    </xf>
    <xf numFmtId="0" fontId="14" fillId="0" borderId="322" xfId="0" applyFont="1" applyFill="1" applyBorder="1" applyAlignment="1">
      <alignment horizontal="center" vertical="center" wrapText="1"/>
    </xf>
    <xf numFmtId="41" fontId="14" fillId="0" borderId="279" xfId="23" applyFont="1" applyFill="1" applyBorder="1" applyAlignment="1">
      <alignment horizontal="center" vertical="center" wrapText="1"/>
    </xf>
    <xf numFmtId="41" fontId="14" fillId="0" borderId="280" xfId="23" applyFont="1" applyFill="1" applyBorder="1" applyAlignment="1">
      <alignment horizontal="center" vertical="center" wrapText="1"/>
    </xf>
    <xf numFmtId="41" fontId="14" fillId="0" borderId="265" xfId="23" applyFont="1" applyFill="1" applyBorder="1" applyAlignment="1">
      <alignment horizontal="center" vertical="center" wrapText="1"/>
    </xf>
    <xf numFmtId="41" fontId="14" fillId="0" borderId="318" xfId="23" applyFont="1" applyFill="1" applyBorder="1" applyAlignment="1">
      <alignment horizontal="center" vertical="center" wrapText="1"/>
    </xf>
    <xf numFmtId="41" fontId="14" fillId="0" borderId="219" xfId="23" applyFont="1" applyFill="1" applyBorder="1" applyAlignment="1">
      <alignment horizontal="center" vertical="center" wrapText="1"/>
    </xf>
    <xf numFmtId="0" fontId="14" fillId="2" borderId="73" xfId="0" applyFont="1" applyFill="1" applyBorder="1" applyAlignment="1">
      <alignment horizontal="center" vertical="center"/>
    </xf>
    <xf numFmtId="0" fontId="13" fillId="0" borderId="62" xfId="0" applyFont="1" applyFill="1" applyBorder="1" applyAlignment="1">
      <alignment horizontal="center" vertical="center" shrinkToFit="1"/>
    </xf>
    <xf numFmtId="0" fontId="13" fillId="0" borderId="277" xfId="0" applyFont="1" applyFill="1" applyBorder="1" applyAlignment="1">
      <alignment horizontal="center" vertical="center" shrinkToFit="1"/>
    </xf>
    <xf numFmtId="0" fontId="13" fillId="0" borderId="278" xfId="0" applyFont="1" applyFill="1" applyBorder="1" applyAlignment="1">
      <alignment horizontal="center" vertical="center" shrinkToFit="1"/>
    </xf>
    <xf numFmtId="0" fontId="13" fillId="0" borderId="318" xfId="0" applyFont="1" applyFill="1" applyBorder="1" applyAlignment="1">
      <alignment horizontal="center" vertical="center" shrinkToFit="1"/>
    </xf>
    <xf numFmtId="0" fontId="14" fillId="0" borderId="107" xfId="0" applyFont="1" applyBorder="1" applyAlignment="1">
      <alignment horizontal="center" vertical="center"/>
    </xf>
    <xf numFmtId="0" fontId="14" fillId="0" borderId="108" xfId="0" applyFont="1" applyBorder="1" applyAlignment="1">
      <alignment horizontal="center" vertical="center"/>
    </xf>
    <xf numFmtId="0" fontId="14" fillId="0" borderId="109" xfId="0" applyFont="1" applyBorder="1" applyAlignment="1">
      <alignment horizontal="center" vertical="center"/>
    </xf>
    <xf numFmtId="0" fontId="14" fillId="0" borderId="103" xfId="0" applyFont="1" applyBorder="1" applyAlignment="1">
      <alignment horizontal="left" vertical="center"/>
    </xf>
    <xf numFmtId="0" fontId="0" fillId="0" borderId="104" xfId="0" applyBorder="1" applyAlignment="1">
      <alignment horizontal="left" vertical="center"/>
    </xf>
    <xf numFmtId="0" fontId="0" fillId="0" borderId="105"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0" fillId="0" borderId="30" xfId="0" applyBorder="1" applyAlignment="1">
      <alignment horizontal="left" vertical="center"/>
    </xf>
    <xf numFmtId="0" fontId="0" fillId="0" borderId="3" xfId="0" applyBorder="1" applyAlignment="1">
      <alignment horizontal="left" vertical="center"/>
    </xf>
    <xf numFmtId="0" fontId="0" fillId="0" borderId="13" xfId="0" applyBorder="1" applyAlignment="1">
      <alignment horizontal="left" vertical="center"/>
    </xf>
    <xf numFmtId="0" fontId="14" fillId="0" borderId="104" xfId="0" applyFont="1" applyBorder="1" applyAlignment="1">
      <alignment horizontal="left" vertical="center"/>
    </xf>
    <xf numFmtId="0" fontId="0" fillId="0" borderId="0" xfId="0" applyBorder="1" applyAlignment="1">
      <alignment horizontal="left" vertical="center"/>
    </xf>
    <xf numFmtId="0" fontId="14" fillId="0" borderId="30" xfId="0" applyFont="1" applyBorder="1" applyAlignment="1">
      <alignment horizontal="left" vertical="center"/>
    </xf>
    <xf numFmtId="0" fontId="14" fillId="2" borderId="77" xfId="0" applyFont="1" applyFill="1" applyBorder="1" applyAlignment="1">
      <alignment horizontal="center" vertical="center"/>
    </xf>
    <xf numFmtId="0" fontId="14" fillId="2" borderId="77" xfId="0" applyFont="1" applyFill="1" applyBorder="1" applyAlignment="1">
      <alignment horizontal="center" vertical="center" wrapText="1"/>
    </xf>
    <xf numFmtId="10" fontId="14" fillId="0" borderId="279" xfId="7" applyNumberFormat="1" applyFont="1" applyFill="1" applyBorder="1" applyAlignment="1">
      <alignment horizontal="center" vertical="center" shrinkToFit="1"/>
    </xf>
    <xf numFmtId="10" fontId="14" fillId="0" borderId="280" xfId="7" applyNumberFormat="1" applyFont="1" applyFill="1" applyBorder="1" applyAlignment="1">
      <alignment horizontal="center" vertical="center" shrinkToFit="1"/>
    </xf>
    <xf numFmtId="10" fontId="14" fillId="0" borderId="265" xfId="7" applyNumberFormat="1" applyFont="1" applyFill="1" applyBorder="1" applyAlignment="1">
      <alignment horizontal="center" vertical="center" shrinkToFit="1"/>
    </xf>
    <xf numFmtId="0" fontId="14" fillId="0" borderId="281" xfId="0" applyFont="1" applyFill="1" applyBorder="1" applyAlignment="1">
      <alignment horizontal="center" vertical="center" wrapText="1"/>
    </xf>
    <xf numFmtId="0" fontId="14" fillId="0" borderId="264" xfId="0" applyFont="1" applyBorder="1" applyAlignment="1">
      <alignment horizontal="center" vertical="center"/>
    </xf>
    <xf numFmtId="0" fontId="14" fillId="0" borderId="265" xfId="0" applyFont="1" applyBorder="1" applyAlignment="1">
      <alignment horizontal="center" vertical="center"/>
    </xf>
    <xf numFmtId="0" fontId="14" fillId="2" borderId="76" xfId="0" applyFont="1" applyFill="1" applyBorder="1" applyAlignment="1">
      <alignment horizontal="center" vertical="center" wrapText="1"/>
    </xf>
    <xf numFmtId="0" fontId="156" fillId="0" borderId="277" xfId="0" applyFont="1" applyBorder="1" applyAlignment="1">
      <alignment horizontal="left" vertical="center" wrapText="1"/>
    </xf>
    <xf numFmtId="0" fontId="156" fillId="0" borderId="0" xfId="0" applyFont="1" applyBorder="1" applyAlignment="1">
      <alignment horizontal="left" vertical="center" wrapText="1"/>
    </xf>
    <xf numFmtId="3" fontId="14" fillId="0" borderId="40" xfId="0" applyNumberFormat="1" applyFont="1" applyBorder="1" applyAlignment="1">
      <alignment horizontal="center" vertical="center"/>
    </xf>
    <xf numFmtId="0" fontId="14" fillId="0" borderId="40" xfId="0" applyFont="1" applyBorder="1" applyAlignment="1">
      <alignment horizontal="center" vertical="center"/>
    </xf>
    <xf numFmtId="41" fontId="14" fillId="0" borderId="341" xfId="23" applyFont="1" applyFill="1" applyBorder="1" applyAlignment="1">
      <alignment horizontal="center" vertical="center" shrinkToFit="1"/>
    </xf>
    <xf numFmtId="41" fontId="14" fillId="0" borderId="339" xfId="23" applyFont="1" applyFill="1" applyBorder="1" applyAlignment="1">
      <alignment horizontal="center" vertical="center" shrinkToFit="1"/>
    </xf>
    <xf numFmtId="41" fontId="14" fillId="0" borderId="340" xfId="23" applyFont="1" applyFill="1" applyBorder="1" applyAlignment="1">
      <alignment horizontal="center" vertical="center" shrinkToFit="1"/>
    </xf>
    <xf numFmtId="41" fontId="14" fillId="0" borderId="112" xfId="23" applyFont="1" applyFill="1" applyBorder="1" applyAlignment="1">
      <alignment horizontal="center" vertical="center" shrinkToFit="1"/>
    </xf>
    <xf numFmtId="41" fontId="14" fillId="0" borderId="218" xfId="23" applyFont="1" applyFill="1" applyBorder="1" applyAlignment="1">
      <alignment horizontal="center" vertical="center" shrinkToFit="1"/>
    </xf>
    <xf numFmtId="41" fontId="14" fillId="0" borderId="219" xfId="23" applyFont="1" applyFill="1" applyBorder="1" applyAlignment="1">
      <alignment horizontal="center" vertical="center" shrinkToFit="1"/>
    </xf>
    <xf numFmtId="0" fontId="14" fillId="0" borderId="341" xfId="0" applyFont="1" applyFill="1" applyBorder="1" applyAlignment="1">
      <alignment horizontal="center" vertical="center" wrapText="1"/>
    </xf>
    <xf numFmtId="0" fontId="14" fillId="0" borderId="339" xfId="0" applyFont="1" applyFill="1" applyBorder="1" applyAlignment="1">
      <alignment horizontal="center" vertical="center" wrapText="1"/>
    </xf>
    <xf numFmtId="0" fontId="14" fillId="0" borderId="343" xfId="0" applyFont="1" applyFill="1" applyBorder="1" applyAlignment="1">
      <alignment horizontal="center" vertical="center" wrapText="1"/>
    </xf>
    <xf numFmtId="0" fontId="14" fillId="0" borderId="338" xfId="0" applyFont="1" applyBorder="1" applyAlignment="1">
      <alignment horizontal="center" vertical="center"/>
    </xf>
    <xf numFmtId="0" fontId="14" fillId="0" borderId="340" xfId="0" applyFont="1" applyBorder="1" applyAlignment="1">
      <alignment horizontal="center" vertical="center"/>
    </xf>
    <xf numFmtId="0" fontId="14" fillId="0" borderId="221" xfId="0" applyFont="1" applyBorder="1" applyAlignment="1">
      <alignment horizontal="center" vertical="center"/>
    </xf>
    <xf numFmtId="0" fontId="14" fillId="0" borderId="219" xfId="0" applyFont="1" applyBorder="1" applyAlignment="1">
      <alignment horizontal="center" vertical="center"/>
    </xf>
    <xf numFmtId="0" fontId="14" fillId="9" borderId="341" xfId="0" applyFont="1" applyFill="1" applyBorder="1" applyAlignment="1">
      <alignment horizontal="center" vertical="center" wrapText="1"/>
    </xf>
    <xf numFmtId="0" fontId="14" fillId="9" borderId="339" xfId="0" applyFont="1" applyFill="1" applyBorder="1" applyAlignment="1">
      <alignment horizontal="center" vertical="center" wrapText="1"/>
    </xf>
    <xf numFmtId="0" fontId="14" fillId="9" borderId="340" xfId="0" applyFont="1" applyFill="1" applyBorder="1" applyAlignment="1">
      <alignment horizontal="center" vertical="center" wrapText="1"/>
    </xf>
    <xf numFmtId="0" fontId="14" fillId="9" borderId="112" xfId="0" applyFont="1" applyFill="1" applyBorder="1" applyAlignment="1">
      <alignment horizontal="center" vertical="center" wrapText="1"/>
    </xf>
    <xf numFmtId="0" fontId="14" fillId="9" borderId="218" xfId="0" applyFont="1" applyFill="1" applyBorder="1" applyAlignment="1">
      <alignment horizontal="center" vertical="center" wrapText="1"/>
    </xf>
    <xf numFmtId="0" fontId="14" fillId="9" borderId="219" xfId="0" applyFont="1" applyFill="1" applyBorder="1" applyAlignment="1">
      <alignment horizontal="center" vertical="center" wrapText="1"/>
    </xf>
    <xf numFmtId="0" fontId="14" fillId="0" borderId="340" xfId="0" applyFont="1" applyFill="1" applyBorder="1" applyAlignment="1">
      <alignment horizontal="center" vertical="center" wrapText="1"/>
    </xf>
    <xf numFmtId="0" fontId="14" fillId="0" borderId="219" xfId="0" applyFont="1" applyFill="1" applyBorder="1" applyAlignment="1">
      <alignment horizontal="center" vertical="center" wrapText="1"/>
    </xf>
    <xf numFmtId="0" fontId="12" fillId="0" borderId="344" xfId="0" applyFont="1" applyBorder="1" applyAlignment="1">
      <alignment horizontal="center" vertical="center"/>
    </xf>
    <xf numFmtId="0" fontId="12" fillId="0" borderId="336" xfId="0" applyFont="1" applyBorder="1" applyAlignment="1">
      <alignment horizontal="center" vertical="center"/>
    </xf>
    <xf numFmtId="41" fontId="12" fillId="0" borderId="336" xfId="0" applyNumberFormat="1" applyFont="1" applyBorder="1" applyAlignment="1">
      <alignment horizontal="center" vertical="center"/>
    </xf>
    <xf numFmtId="0" fontId="12" fillId="0" borderId="334" xfId="0" applyFont="1" applyBorder="1">
      <alignment vertical="center"/>
    </xf>
    <xf numFmtId="0" fontId="12" fillId="0" borderId="333" xfId="0" applyFont="1" applyBorder="1">
      <alignment vertical="center"/>
    </xf>
    <xf numFmtId="0" fontId="12" fillId="0" borderId="342" xfId="0" applyFont="1" applyBorder="1">
      <alignment vertical="center"/>
    </xf>
    <xf numFmtId="0" fontId="14" fillId="0" borderId="313" xfId="0" applyFont="1" applyFill="1" applyBorder="1" applyAlignment="1">
      <alignment horizontal="center" vertical="center" wrapText="1"/>
    </xf>
    <xf numFmtId="0" fontId="14" fillId="0" borderId="319" xfId="0" applyFont="1" applyFill="1" applyBorder="1" applyAlignment="1">
      <alignment horizontal="center" vertical="center" wrapText="1"/>
    </xf>
    <xf numFmtId="0" fontId="14" fillId="0" borderId="312" xfId="0" applyFont="1" applyBorder="1" applyAlignment="1">
      <alignment horizontal="center" vertical="center"/>
    </xf>
    <xf numFmtId="0" fontId="14" fillId="0" borderId="313" xfId="0" applyFont="1" applyBorder="1" applyAlignment="1">
      <alignment horizontal="center" vertical="center"/>
    </xf>
    <xf numFmtId="0" fontId="14" fillId="9" borderId="313"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0" borderId="262" xfId="0" applyFont="1" applyBorder="1" applyAlignment="1">
      <alignment horizontal="center" vertical="center"/>
    </xf>
    <xf numFmtId="0" fontId="14" fillId="0" borderId="23" xfId="0" applyFont="1" applyBorder="1" applyAlignment="1">
      <alignment horizontal="center" vertical="center"/>
    </xf>
    <xf numFmtId="0" fontId="14" fillId="9" borderId="23" xfId="0" applyFont="1" applyFill="1" applyBorder="1" applyAlignment="1">
      <alignment horizontal="center" vertical="center" wrapText="1"/>
    </xf>
    <xf numFmtId="0" fontId="14" fillId="0" borderId="112" xfId="0" applyNumberFormat="1" applyFont="1" applyBorder="1" applyAlignment="1">
      <alignment horizontal="center" vertical="center" wrapText="1"/>
    </xf>
    <xf numFmtId="0" fontId="14" fillId="0" borderId="218" xfId="0" applyNumberFormat="1" applyFont="1" applyBorder="1" applyAlignment="1">
      <alignment horizontal="center" vertical="center" wrapText="1"/>
    </xf>
    <xf numFmtId="0" fontId="14" fillId="0" borderId="219" xfId="0" applyNumberFormat="1" applyFont="1" applyBorder="1" applyAlignment="1">
      <alignment horizontal="center" vertical="center" wrapText="1"/>
    </xf>
    <xf numFmtId="0" fontId="17" fillId="0" borderId="3" xfId="0" applyFont="1" applyBorder="1" applyAlignment="1">
      <alignment horizontal="left" vertical="center"/>
    </xf>
    <xf numFmtId="0" fontId="17" fillId="0" borderId="214" xfId="0" applyFont="1" applyBorder="1" applyAlignment="1">
      <alignment horizontal="left" vertical="center"/>
    </xf>
    <xf numFmtId="41" fontId="14" fillId="0" borderId="218" xfId="23" applyFont="1" applyFill="1" applyBorder="1" applyAlignment="1">
      <alignment horizontal="center" vertical="center" wrapText="1"/>
    </xf>
    <xf numFmtId="0" fontId="14" fillId="0" borderId="3" xfId="0" applyFont="1" applyBorder="1" applyAlignment="1">
      <alignment horizontal="left" vertical="center"/>
    </xf>
    <xf numFmtId="0" fontId="14" fillId="0" borderId="214" xfId="0" applyFont="1" applyBorder="1" applyAlignment="1">
      <alignment horizontal="left" vertical="center"/>
    </xf>
    <xf numFmtId="0" fontId="14" fillId="0" borderId="29" xfId="0" applyFont="1" applyBorder="1" applyAlignment="1">
      <alignment horizontal="left" vertical="center" wrapText="1" indent="1"/>
    </xf>
    <xf numFmtId="0" fontId="14" fillId="0" borderId="34" xfId="0" applyFont="1" applyBorder="1" applyAlignment="1">
      <alignment horizontal="left" vertical="center" wrapText="1" indent="1"/>
    </xf>
    <xf numFmtId="0" fontId="14" fillId="0" borderId="78" xfId="0" applyFont="1" applyBorder="1" applyAlignment="1">
      <alignment horizontal="left" vertical="center" wrapText="1" indent="1"/>
    </xf>
    <xf numFmtId="0" fontId="14" fillId="0" borderId="30" xfId="0" applyFont="1" applyBorder="1" applyAlignment="1">
      <alignment horizontal="left" vertical="center" wrapText="1" indent="1"/>
    </xf>
    <xf numFmtId="0" fontId="14" fillId="0" borderId="3" xfId="0" applyFont="1" applyBorder="1" applyAlignment="1">
      <alignment horizontal="left" vertical="center" wrapText="1" indent="1"/>
    </xf>
    <xf numFmtId="0" fontId="14" fillId="0" borderId="214" xfId="0" applyFont="1" applyBorder="1" applyAlignment="1">
      <alignment horizontal="left" vertical="center" wrapText="1" indent="1"/>
    </xf>
    <xf numFmtId="0" fontId="14" fillId="0" borderId="13" xfId="0" applyFont="1" applyBorder="1" applyAlignment="1">
      <alignment horizontal="left" vertical="center" wrapText="1" indent="1"/>
    </xf>
    <xf numFmtId="0" fontId="0" fillId="0" borderId="214" xfId="0" applyBorder="1" applyAlignment="1">
      <alignment horizontal="left" vertical="center"/>
    </xf>
    <xf numFmtId="0" fontId="0" fillId="0" borderId="105"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31" fillId="0" borderId="0" xfId="0" applyFont="1" applyAlignment="1">
      <alignment horizontal="center" vertical="center"/>
    </xf>
    <xf numFmtId="0" fontId="12" fillId="0" borderId="0" xfId="0" applyFont="1" applyAlignment="1">
      <alignment horizontal="center" vertical="center"/>
    </xf>
    <xf numFmtId="49" fontId="14" fillId="0" borderId="23" xfId="0" applyNumberFormat="1" applyFont="1" applyFill="1" applyBorder="1" applyAlignment="1">
      <alignment horizontal="center" vertical="center" wrapText="1"/>
    </xf>
    <xf numFmtId="0" fontId="155" fillId="0" borderId="0" xfId="0" applyFont="1" applyAlignment="1">
      <alignment horizontal="left" vertical="center"/>
    </xf>
    <xf numFmtId="0" fontId="124" fillId="0" borderId="276" xfId="0" applyNumberFormat="1" applyFont="1" applyBorder="1" applyAlignment="1">
      <alignment horizontal="center" vertical="center" wrapText="1"/>
    </xf>
    <xf numFmtId="0" fontId="124" fillId="0" borderId="270" xfId="0" applyNumberFormat="1" applyFont="1" applyBorder="1" applyAlignment="1">
      <alignment horizontal="center" vertical="center" wrapText="1"/>
    </xf>
    <xf numFmtId="0" fontId="124" fillId="0" borderId="271" xfId="0" applyNumberFormat="1" applyFont="1" applyBorder="1" applyAlignment="1">
      <alignment horizontal="center" vertical="center" wrapText="1"/>
    </xf>
    <xf numFmtId="0" fontId="104" fillId="0" borderId="270" xfId="22" applyNumberFormat="1" applyFont="1" applyBorder="1" applyAlignment="1" applyProtection="1">
      <alignment horizontal="center" vertical="center" wrapText="1"/>
    </xf>
    <xf numFmtId="0" fontId="104" fillId="0" borderId="270" xfId="0" applyNumberFormat="1" applyFont="1" applyBorder="1" applyAlignment="1">
      <alignment horizontal="center" vertical="center" wrapText="1"/>
    </xf>
    <xf numFmtId="0" fontId="104" fillId="0" borderId="334" xfId="0" applyNumberFormat="1" applyFont="1" applyBorder="1" applyAlignment="1">
      <alignment horizontal="center" vertical="center" wrapText="1"/>
    </xf>
    <xf numFmtId="0" fontId="104" fillId="0" borderId="333" xfId="0" applyNumberFormat="1" applyFont="1" applyBorder="1" applyAlignment="1">
      <alignment horizontal="center" vertical="center" wrapText="1"/>
    </xf>
    <xf numFmtId="0" fontId="104" fillId="0" borderId="335" xfId="0" applyNumberFormat="1" applyFont="1" applyBorder="1" applyAlignment="1">
      <alignment horizontal="center" vertical="center" wrapText="1"/>
    </xf>
    <xf numFmtId="0" fontId="104" fillId="0" borderId="62" xfId="0" applyNumberFormat="1" applyFont="1" applyBorder="1" applyAlignment="1">
      <alignment horizontal="center" vertical="center" wrapText="1"/>
    </xf>
    <xf numFmtId="0" fontId="104" fillId="0" borderId="277" xfId="0" applyNumberFormat="1" applyFont="1" applyBorder="1" applyAlignment="1">
      <alignment horizontal="center" vertical="center" wrapText="1"/>
    </xf>
    <xf numFmtId="0" fontId="104" fillId="0" borderId="112" xfId="0" applyNumberFormat="1" applyFont="1" applyBorder="1" applyAlignment="1">
      <alignment horizontal="center" vertical="center" wrapText="1"/>
    </xf>
    <xf numFmtId="0" fontId="104" fillId="0" borderId="218" xfId="0" applyNumberFormat="1" applyFont="1" applyBorder="1" applyAlignment="1">
      <alignment horizontal="center" vertical="center" wrapText="1"/>
    </xf>
    <xf numFmtId="0" fontId="104" fillId="0" borderId="62" xfId="0" applyNumberFormat="1" applyFont="1" applyBorder="1" applyAlignment="1">
      <alignment horizontal="center" vertical="center"/>
    </xf>
    <xf numFmtId="0" fontId="104" fillId="0" borderId="277" xfId="0" applyNumberFormat="1" applyFont="1" applyBorder="1" applyAlignment="1">
      <alignment horizontal="center" vertical="center"/>
    </xf>
    <xf numFmtId="0" fontId="104" fillId="0" borderId="112" xfId="0" applyNumberFormat="1" applyFont="1" applyBorder="1" applyAlignment="1">
      <alignment horizontal="center" vertical="center"/>
    </xf>
    <xf numFmtId="0" fontId="104" fillId="0" borderId="218" xfId="0" applyNumberFormat="1" applyFont="1" applyBorder="1" applyAlignment="1">
      <alignment horizontal="center" vertical="center"/>
    </xf>
    <xf numFmtId="0" fontId="104" fillId="0" borderId="23" xfId="0" applyNumberFormat="1" applyFont="1" applyBorder="1" applyAlignment="1">
      <alignment horizontal="center" vertical="center"/>
    </xf>
    <xf numFmtId="0" fontId="104" fillId="0" borderId="289" xfId="0" applyNumberFormat="1" applyFont="1" applyBorder="1" applyAlignment="1">
      <alignment horizontal="center" vertical="center"/>
    </xf>
    <xf numFmtId="0" fontId="104" fillId="0" borderId="286" xfId="0" applyNumberFormat="1" applyFont="1" applyBorder="1" applyAlignment="1">
      <alignment horizontal="center" vertical="center"/>
    </xf>
    <xf numFmtId="0" fontId="104" fillId="0" borderId="290" xfId="0" applyNumberFormat="1" applyFont="1" applyBorder="1" applyAlignment="1">
      <alignment horizontal="center" vertical="center"/>
    </xf>
    <xf numFmtId="0" fontId="14" fillId="0" borderId="76" xfId="0" applyFont="1" applyBorder="1" applyAlignment="1">
      <alignment horizontal="center" vertical="center"/>
    </xf>
    <xf numFmtId="0" fontId="14" fillId="0" borderId="77" xfId="0" applyFont="1" applyBorder="1" applyAlignment="1">
      <alignment horizontal="center" vertical="center"/>
    </xf>
    <xf numFmtId="0" fontId="104" fillId="0" borderId="278" xfId="0" applyNumberFormat="1" applyFont="1" applyBorder="1" applyAlignment="1">
      <alignment horizontal="center" vertical="center"/>
    </xf>
    <xf numFmtId="0" fontId="104" fillId="0" borderId="219" xfId="0" applyNumberFormat="1" applyFont="1" applyBorder="1" applyAlignment="1">
      <alignment horizontal="center" vertical="center"/>
    </xf>
    <xf numFmtId="0" fontId="123" fillId="0" borderId="277" xfId="0" applyNumberFormat="1" applyFont="1" applyBorder="1" applyAlignment="1">
      <alignment horizontal="center" vertical="center" wrapText="1"/>
    </xf>
    <xf numFmtId="0" fontId="123" fillId="0" borderId="218" xfId="0" applyNumberFormat="1" applyFont="1" applyBorder="1" applyAlignment="1">
      <alignment horizontal="center" vertical="center" wrapText="1"/>
    </xf>
    <xf numFmtId="0" fontId="104" fillId="0" borderId="285" xfId="0" applyNumberFormat="1" applyFont="1" applyBorder="1" applyAlignment="1">
      <alignment horizontal="center" vertical="center"/>
    </xf>
    <xf numFmtId="0" fontId="104" fillId="0" borderId="9" xfId="0" applyNumberFormat="1" applyFont="1" applyBorder="1" applyAlignment="1">
      <alignment horizontal="center" vertical="center" wrapText="1"/>
    </xf>
    <xf numFmtId="0" fontId="104" fillId="0" borderId="0" xfId="0" applyNumberFormat="1" applyFont="1" applyBorder="1" applyAlignment="1">
      <alignment horizontal="center" vertical="center" wrapText="1"/>
    </xf>
    <xf numFmtId="0" fontId="104" fillId="0" borderId="279" xfId="0" applyNumberFormat="1" applyFont="1" applyBorder="1" applyAlignment="1">
      <alignment horizontal="center" vertical="center"/>
    </xf>
    <xf numFmtId="0" fontId="104" fillId="0" borderId="280" xfId="0" applyNumberFormat="1" applyFont="1" applyBorder="1" applyAlignment="1">
      <alignment horizontal="center" vertical="center"/>
    </xf>
    <xf numFmtId="0" fontId="104" fillId="0" borderId="281" xfId="0" applyNumberFormat="1" applyFont="1" applyBorder="1" applyAlignment="1">
      <alignment horizontal="center" vertical="center"/>
    </xf>
    <xf numFmtId="0" fontId="104" fillId="0" borderId="76" xfId="0" applyNumberFormat="1" applyFont="1" applyBorder="1" applyAlignment="1">
      <alignment horizontal="center" vertical="center"/>
    </xf>
    <xf numFmtId="0" fontId="104" fillId="0" borderId="77" xfId="0" applyNumberFormat="1" applyFont="1" applyBorder="1" applyAlignment="1">
      <alignment horizontal="center" vertical="center"/>
    </xf>
    <xf numFmtId="0" fontId="0" fillId="0" borderId="0" xfId="0" applyAlignment="1">
      <alignment vertical="center"/>
    </xf>
    <xf numFmtId="0" fontId="87" fillId="0" borderId="0" xfId="0" applyFont="1" applyAlignment="1">
      <alignment horizontal="left" vertical="center"/>
    </xf>
    <xf numFmtId="0" fontId="104" fillId="0" borderId="276" xfId="0" applyNumberFormat="1" applyFont="1" applyBorder="1" applyAlignment="1">
      <alignment horizontal="center" vertical="center"/>
    </xf>
    <xf numFmtId="0" fontId="104" fillId="0" borderId="270" xfId="0" applyNumberFormat="1" applyFont="1" applyBorder="1" applyAlignment="1">
      <alignment horizontal="center" vertical="center"/>
    </xf>
    <xf numFmtId="0" fontId="104" fillId="0" borderId="37" xfId="0" applyNumberFormat="1" applyFont="1" applyBorder="1" applyAlignment="1">
      <alignment horizontal="center" vertical="center" wrapText="1"/>
    </xf>
    <xf numFmtId="0" fontId="104" fillId="0" borderId="214" xfId="0" applyNumberFormat="1" applyFont="1" applyBorder="1" applyAlignment="1">
      <alignment horizontal="center" vertical="center" wrapText="1"/>
    </xf>
    <xf numFmtId="0" fontId="104" fillId="0" borderId="329" xfId="0" applyNumberFormat="1" applyFont="1" applyBorder="1" applyAlignment="1">
      <alignment horizontal="center" vertical="center"/>
    </xf>
    <xf numFmtId="0" fontId="104" fillId="0" borderId="328" xfId="0" applyNumberFormat="1" applyFont="1" applyBorder="1" applyAlignment="1">
      <alignment horizontal="center" vertical="center"/>
    </xf>
    <xf numFmtId="0" fontId="104" fillId="0" borderId="330" xfId="0" applyNumberFormat="1" applyFont="1" applyBorder="1" applyAlignment="1">
      <alignment horizontal="center" vertical="center"/>
    </xf>
    <xf numFmtId="0" fontId="14" fillId="12" borderId="164" xfId="0" applyFont="1" applyFill="1" applyBorder="1" applyAlignment="1">
      <alignment horizontal="left" vertical="center"/>
    </xf>
    <xf numFmtId="0" fontId="14" fillId="12" borderId="33" xfId="0" applyFont="1" applyFill="1" applyBorder="1" applyAlignment="1">
      <alignment horizontal="center" vertical="center"/>
    </xf>
    <xf numFmtId="49" fontId="14" fillId="12" borderId="33" xfId="0" applyNumberFormat="1" applyFont="1" applyFill="1" applyBorder="1" applyAlignment="1">
      <alignment horizontal="center" vertical="center"/>
    </xf>
    <xf numFmtId="0" fontId="14" fillId="0" borderId="40" xfId="0" applyFont="1" applyBorder="1" applyAlignment="1">
      <alignment horizontal="center" vertical="center" shrinkToFit="1"/>
    </xf>
    <xf numFmtId="0" fontId="14" fillId="0" borderId="31" xfId="0" applyNumberFormat="1" applyFont="1" applyFill="1" applyBorder="1" applyAlignment="1">
      <alignment horizontal="center" vertical="center" shrinkToFit="1"/>
    </xf>
    <xf numFmtId="0" fontId="14" fillId="0" borderId="33" xfId="0" applyNumberFormat="1" applyFont="1" applyFill="1" applyBorder="1" applyAlignment="1">
      <alignment horizontal="center" vertical="center" shrinkToFit="1"/>
    </xf>
    <xf numFmtId="49" fontId="14" fillId="12" borderId="184" xfId="0" applyNumberFormat="1" applyFont="1" applyFill="1" applyBorder="1" applyAlignment="1">
      <alignment horizontal="center" vertical="center"/>
    </xf>
    <xf numFmtId="0" fontId="14" fillId="12" borderId="40" xfId="0" applyFont="1" applyFill="1" applyBorder="1" applyAlignment="1">
      <alignment horizontal="center" vertical="center" wrapText="1"/>
    </xf>
    <xf numFmtId="0" fontId="17" fillId="2" borderId="40"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349" xfId="0" applyFont="1" applyFill="1" applyBorder="1" applyAlignment="1">
      <alignment horizontal="center" vertical="center" wrapText="1"/>
    </xf>
    <xf numFmtId="0" fontId="17" fillId="2" borderId="311" xfId="0" applyFont="1" applyFill="1" applyBorder="1" applyAlignment="1">
      <alignment horizontal="center" vertical="center" wrapText="1"/>
    </xf>
    <xf numFmtId="0" fontId="17" fillId="2" borderId="350" xfId="0" applyFont="1" applyFill="1" applyBorder="1" applyAlignment="1">
      <alignment horizontal="center" vertical="center" wrapText="1"/>
    </xf>
    <xf numFmtId="0" fontId="17" fillId="2" borderId="162" xfId="0" applyFont="1" applyFill="1" applyBorder="1" applyAlignment="1">
      <alignment horizontal="center" vertical="center" wrapText="1"/>
    </xf>
    <xf numFmtId="0" fontId="17" fillId="2" borderId="214" xfId="0" applyFont="1" applyFill="1" applyBorder="1" applyAlignment="1">
      <alignment horizontal="center" vertical="center" wrapText="1"/>
    </xf>
    <xf numFmtId="0" fontId="17" fillId="2" borderId="163" xfId="0" applyFont="1" applyFill="1" applyBorder="1" applyAlignment="1">
      <alignment horizontal="center" vertical="center" wrapText="1"/>
    </xf>
    <xf numFmtId="0" fontId="12" fillId="0" borderId="40" xfId="0" applyFont="1" applyBorder="1" applyAlignment="1">
      <alignment horizontal="center" vertical="center"/>
    </xf>
    <xf numFmtId="0" fontId="12" fillId="0" borderId="31" xfId="0" applyFont="1" applyBorder="1" applyAlignment="1">
      <alignment horizontal="center" vertical="center"/>
    </xf>
    <xf numFmtId="0" fontId="12" fillId="0" borderId="33" xfId="0" applyFont="1" applyBorder="1" applyAlignment="1">
      <alignment horizontal="center" vertical="center"/>
    </xf>
    <xf numFmtId="0" fontId="53" fillId="8" borderId="40" xfId="0" applyFont="1" applyFill="1" applyBorder="1" applyAlignment="1">
      <alignment horizontal="center" vertical="center" wrapText="1"/>
    </xf>
    <xf numFmtId="0" fontId="53" fillId="8" borderId="40" xfId="0" applyFont="1" applyFill="1" applyBorder="1" applyAlignment="1">
      <alignment horizontal="center" vertical="center"/>
    </xf>
    <xf numFmtId="0" fontId="17" fillId="2" borderId="216" xfId="0" applyFont="1" applyFill="1" applyBorder="1" applyAlignment="1">
      <alignment horizontal="center" vertical="center"/>
    </xf>
    <xf numFmtId="0" fontId="17" fillId="2" borderId="31" xfId="0" applyFont="1" applyFill="1" applyBorder="1" applyAlignment="1">
      <alignment horizontal="center" vertical="center"/>
    </xf>
    <xf numFmtId="0" fontId="84" fillId="0" borderId="0" xfId="0" applyFont="1" applyBorder="1" applyAlignment="1">
      <alignment horizontal="left" vertical="center" wrapText="1"/>
    </xf>
    <xf numFmtId="0" fontId="150" fillId="0" borderId="40" xfId="0" applyFont="1" applyBorder="1" applyAlignment="1">
      <alignment horizontal="center" vertical="center"/>
    </xf>
    <xf numFmtId="0" fontId="149" fillId="0" borderId="40" xfId="0" applyFont="1" applyBorder="1" applyAlignment="1">
      <alignment horizontal="center" vertical="center"/>
    </xf>
    <xf numFmtId="0" fontId="12" fillId="0" borderId="72" xfId="0" applyFont="1" applyBorder="1" applyAlignment="1">
      <alignment horizontal="center" vertical="center"/>
    </xf>
    <xf numFmtId="0" fontId="53" fillId="8" borderId="31" xfId="0" applyFont="1" applyFill="1" applyBorder="1" applyAlignment="1">
      <alignment horizontal="center" vertical="center" wrapText="1"/>
    </xf>
    <xf numFmtId="0" fontId="53" fillId="8" borderId="72" xfId="0" applyFont="1" applyFill="1" applyBorder="1" applyAlignment="1">
      <alignment horizontal="center" vertical="center" wrapText="1"/>
    </xf>
    <xf numFmtId="0" fontId="10" fillId="0" borderId="33" xfId="22" applyBorder="1" applyAlignment="1" applyProtection="1">
      <alignment horizontal="center" vertical="center"/>
    </xf>
    <xf numFmtId="0" fontId="28" fillId="14" borderId="277" xfId="0" applyFont="1" applyFill="1" applyBorder="1" applyAlignment="1">
      <alignment horizontal="left" vertical="center"/>
    </xf>
    <xf numFmtId="0" fontId="28" fillId="14" borderId="0" xfId="0" applyFont="1" applyFill="1" applyBorder="1" applyAlignment="1">
      <alignment horizontal="left" vertical="center"/>
    </xf>
    <xf numFmtId="0" fontId="14" fillId="0" borderId="75" xfId="0" applyFont="1" applyBorder="1" applyAlignment="1">
      <alignment horizontal="center" vertical="center"/>
    </xf>
    <xf numFmtId="41" fontId="14" fillId="0" borderId="33" xfId="0" applyNumberFormat="1" applyFont="1" applyBorder="1" applyAlignment="1">
      <alignment horizontal="center" vertical="center"/>
    </xf>
    <xf numFmtId="0" fontId="14" fillId="0" borderId="72" xfId="0" applyFont="1" applyBorder="1" applyAlignment="1">
      <alignment horizontal="left" vertical="center"/>
    </xf>
    <xf numFmtId="0" fontId="14" fillId="0" borderId="40" xfId="0" applyFont="1" applyBorder="1" applyAlignment="1">
      <alignment horizontal="left" vertical="center"/>
    </xf>
    <xf numFmtId="0" fontId="145" fillId="0" borderId="0" xfId="0" applyFont="1" applyBorder="1" applyAlignment="1">
      <alignment horizontal="center" vertical="center"/>
    </xf>
    <xf numFmtId="0" fontId="149" fillId="8" borderId="40" xfId="0" applyFont="1" applyFill="1" applyBorder="1" applyAlignment="1">
      <alignment horizontal="center" vertical="center"/>
    </xf>
    <xf numFmtId="0" fontId="12" fillId="0" borderId="1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216" xfId="0" applyFont="1" applyFill="1" applyBorder="1" applyAlignment="1">
      <alignment horizontal="left" vertical="center" wrapText="1"/>
    </xf>
    <xf numFmtId="0" fontId="12" fillId="0" borderId="214" xfId="0" applyFont="1" applyFill="1" applyBorder="1" applyAlignment="1">
      <alignment horizontal="left" vertical="center" wrapText="1"/>
    </xf>
    <xf numFmtId="0" fontId="12" fillId="0" borderId="217" xfId="0" applyFont="1" applyFill="1" applyBorder="1" applyAlignment="1">
      <alignment horizontal="left" vertical="center" wrapText="1"/>
    </xf>
    <xf numFmtId="0" fontId="28" fillId="8" borderId="107" xfId="0" applyFont="1" applyFill="1" applyBorder="1" applyAlignment="1">
      <alignment horizontal="left" vertical="center"/>
    </xf>
    <xf numFmtId="0" fontId="28" fillId="8" borderId="108" xfId="0" applyFont="1" applyFill="1" applyBorder="1" applyAlignment="1">
      <alignment horizontal="left" vertical="center"/>
    </xf>
    <xf numFmtId="0" fontId="28" fillId="8" borderId="109" xfId="0" applyFont="1" applyFill="1" applyBorder="1" applyAlignment="1">
      <alignment horizontal="left" vertical="center"/>
    </xf>
    <xf numFmtId="0" fontId="28" fillId="8" borderId="29" xfId="0" applyFont="1" applyFill="1" applyBorder="1" applyAlignment="1">
      <alignment horizontal="left" vertical="center" wrapText="1"/>
    </xf>
    <xf numFmtId="0" fontId="28" fillId="8" borderId="277" xfId="0" applyFont="1" applyFill="1" applyBorder="1" applyAlignment="1">
      <alignment horizontal="left" vertical="center" wrapText="1"/>
    </xf>
    <xf numFmtId="0" fontId="28" fillId="8" borderId="78" xfId="0" applyFont="1" applyFill="1" applyBorder="1" applyAlignment="1">
      <alignment horizontal="left" vertical="center" wrapText="1"/>
    </xf>
    <xf numFmtId="0" fontId="28" fillId="8" borderId="136" xfId="0" applyFont="1" applyFill="1" applyBorder="1" applyAlignment="1">
      <alignment horizontal="left" vertical="center" wrapText="1"/>
    </xf>
    <xf numFmtId="0" fontId="28" fillId="8" borderId="180" xfId="0" applyFont="1" applyFill="1" applyBorder="1" applyAlignment="1">
      <alignment horizontal="left" vertical="center" wrapText="1"/>
    </xf>
    <xf numFmtId="0" fontId="28" fillId="8" borderId="137" xfId="0" applyFont="1" applyFill="1" applyBorder="1" applyAlignment="1">
      <alignment horizontal="left" vertical="center" wrapText="1"/>
    </xf>
    <xf numFmtId="0" fontId="53" fillId="0" borderId="10"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3" fillId="0" borderId="11" xfId="0" applyFont="1" applyFill="1" applyBorder="1" applyAlignment="1">
      <alignment horizontal="left" vertical="center" wrapText="1"/>
    </xf>
    <xf numFmtId="0" fontId="53" fillId="0" borderId="216" xfId="0" applyFont="1" applyFill="1" applyBorder="1" applyAlignment="1">
      <alignment horizontal="left" vertical="center" wrapText="1"/>
    </xf>
    <xf numFmtId="0" fontId="53" fillId="0" borderId="214" xfId="0" applyFont="1" applyFill="1" applyBorder="1" applyAlignment="1">
      <alignment horizontal="left" vertical="center" wrapText="1"/>
    </xf>
    <xf numFmtId="0" fontId="53" fillId="0" borderId="217" xfId="0" applyFont="1" applyFill="1" applyBorder="1" applyAlignment="1">
      <alignment horizontal="left" vertical="center" wrapText="1"/>
    </xf>
    <xf numFmtId="0" fontId="53" fillId="8" borderId="33" xfId="0" applyFont="1" applyFill="1" applyBorder="1" applyAlignment="1">
      <alignment horizontal="center" vertical="center"/>
    </xf>
    <xf numFmtId="0" fontId="53" fillId="8" borderId="72" xfId="0" applyFont="1" applyFill="1" applyBorder="1" applyAlignment="1">
      <alignment horizontal="center" vertical="center"/>
    </xf>
    <xf numFmtId="0" fontId="162" fillId="0" borderId="0" xfId="0" applyFont="1" applyAlignment="1">
      <alignment horizontal="left" vertical="center" wrapText="1"/>
    </xf>
    <xf numFmtId="0" fontId="165" fillId="0" borderId="0" xfId="0" applyFont="1" applyAlignment="1">
      <alignment horizontal="center" vertical="center"/>
    </xf>
    <xf numFmtId="178" fontId="165" fillId="0" borderId="0" xfId="0" applyNumberFormat="1" applyFont="1" applyAlignment="1">
      <alignment horizontal="center" vertical="center"/>
    </xf>
    <xf numFmtId="0" fontId="14" fillId="0" borderId="79" xfId="0" applyFont="1" applyBorder="1" applyAlignment="1">
      <alignment horizontal="center" vertical="center"/>
    </xf>
    <xf numFmtId="49" fontId="55" fillId="0" borderId="0" xfId="0" applyNumberFormat="1" applyFont="1" applyBorder="1" applyAlignment="1">
      <alignment horizontal="center" vertical="center"/>
    </xf>
    <xf numFmtId="49" fontId="55" fillId="0" borderId="11" xfId="0" applyNumberFormat="1" applyFont="1" applyBorder="1" applyAlignment="1">
      <alignment horizontal="center" vertical="center"/>
    </xf>
    <xf numFmtId="0" fontId="55" fillId="0" borderId="0" xfId="0" applyNumberFormat="1" applyFont="1" applyBorder="1" applyAlignment="1">
      <alignment horizontal="center" vertical="center"/>
    </xf>
    <xf numFmtId="49" fontId="36" fillId="0" borderId="10" xfId="0" applyNumberFormat="1" applyFont="1" applyBorder="1" applyAlignment="1">
      <alignment horizontal="center" vertical="center"/>
    </xf>
    <xf numFmtId="49" fontId="36" fillId="0" borderId="0" xfId="0" applyNumberFormat="1" applyFont="1" applyBorder="1" applyAlignment="1">
      <alignment horizontal="center" vertical="center"/>
    </xf>
    <xf numFmtId="49" fontId="36" fillId="0" borderId="11" xfId="0" applyNumberFormat="1" applyFont="1" applyBorder="1" applyAlignment="1">
      <alignment horizontal="center" vertical="center"/>
    </xf>
    <xf numFmtId="49" fontId="55" fillId="0" borderId="0" xfId="0" applyNumberFormat="1" applyFont="1" applyBorder="1" applyAlignment="1">
      <alignment horizontal="left" vertical="center" wrapText="1"/>
    </xf>
    <xf numFmtId="49" fontId="55" fillId="0" borderId="0" xfId="0" applyNumberFormat="1" applyFont="1" applyBorder="1" applyAlignment="1">
      <alignment horizontal="center" vertical="center" wrapText="1"/>
    </xf>
    <xf numFmtId="0" fontId="55" fillId="0" borderId="0" xfId="0" applyNumberFormat="1" applyFont="1" applyBorder="1" applyAlignment="1">
      <alignment horizontal="right" vertical="center"/>
    </xf>
    <xf numFmtId="49" fontId="36" fillId="0" borderId="0" xfId="0" applyNumberFormat="1" applyFont="1" applyBorder="1" applyAlignment="1">
      <alignment vertical="center"/>
    </xf>
    <xf numFmtId="49" fontId="38" fillId="0" borderId="10" xfId="0" applyNumberFormat="1" applyFont="1" applyBorder="1" applyAlignment="1">
      <alignment horizontal="left" vertical="center"/>
    </xf>
    <xf numFmtId="49" fontId="38" fillId="0" borderId="0" xfId="0" applyNumberFormat="1" applyFont="1" applyBorder="1" applyAlignment="1">
      <alignment horizontal="left" vertical="center"/>
    </xf>
    <xf numFmtId="49" fontId="38" fillId="0" borderId="11" xfId="0" applyNumberFormat="1" applyFont="1" applyBorder="1" applyAlignment="1">
      <alignment horizontal="left" vertical="center"/>
    </xf>
    <xf numFmtId="49" fontId="34" fillId="0" borderId="29" xfId="0" applyNumberFormat="1" applyFont="1" applyBorder="1" applyAlignment="1">
      <alignment horizontal="center" vertical="center"/>
    </xf>
    <xf numFmtId="49" fontId="34" fillId="0" borderId="277" xfId="0" applyNumberFormat="1" applyFont="1" applyBorder="1" applyAlignment="1">
      <alignment horizontal="center" vertical="center"/>
    </xf>
    <xf numFmtId="49" fontId="34" fillId="0" borderId="78" xfId="0" applyNumberFormat="1" applyFont="1" applyBorder="1" applyAlignment="1">
      <alignment horizontal="center" vertical="center"/>
    </xf>
    <xf numFmtId="49" fontId="52" fillId="0" borderId="10" xfId="0" applyNumberFormat="1" applyFont="1" applyBorder="1" applyAlignment="1">
      <alignment horizontal="center" vertical="center"/>
    </xf>
    <xf numFmtId="49" fontId="52" fillId="0" borderId="0" xfId="0" applyNumberFormat="1" applyFont="1" applyBorder="1" applyAlignment="1">
      <alignment horizontal="center" vertical="center"/>
    </xf>
    <xf numFmtId="49" fontId="52" fillId="0" borderId="11" xfId="0" applyNumberFormat="1" applyFont="1" applyBorder="1" applyAlignment="1">
      <alignment horizontal="center" vertical="center"/>
    </xf>
    <xf numFmtId="0" fontId="36" fillId="0" borderId="10" xfId="0" applyFont="1" applyBorder="1" applyAlignment="1">
      <alignment horizontal="left" vertical="center"/>
    </xf>
    <xf numFmtId="0" fontId="36" fillId="0" borderId="0" xfId="0" applyFont="1" applyBorder="1" applyAlignment="1">
      <alignment horizontal="left" vertical="center"/>
    </xf>
    <xf numFmtId="49" fontId="36" fillId="0" borderId="0" xfId="0" applyNumberFormat="1" applyFont="1" applyBorder="1" applyAlignment="1">
      <alignment horizontal="left" vertical="center"/>
    </xf>
    <xf numFmtId="49" fontId="36" fillId="0" borderId="11" xfId="0" applyNumberFormat="1" applyFont="1" applyBorder="1" applyAlignment="1">
      <alignment horizontal="left" vertical="center"/>
    </xf>
    <xf numFmtId="49" fontId="38" fillId="0" borderId="0" xfId="0" applyNumberFormat="1" applyFont="1" applyBorder="1" applyAlignment="1">
      <alignment horizontal="center" vertical="center"/>
    </xf>
    <xf numFmtId="0" fontId="36" fillId="0" borderId="0" xfId="0" applyFont="1" applyBorder="1" applyAlignment="1">
      <alignment vertical="center"/>
    </xf>
    <xf numFmtId="0" fontId="38" fillId="0" borderId="0" xfId="0" applyFont="1" applyBorder="1" applyAlignment="1">
      <alignment vertical="center"/>
    </xf>
    <xf numFmtId="0" fontId="36" fillId="0" borderId="11" xfId="0" applyFont="1" applyBorder="1" applyAlignment="1">
      <alignment horizontal="left" vertical="center"/>
    </xf>
    <xf numFmtId="0" fontId="36" fillId="0" borderId="10" xfId="0" applyFont="1" applyBorder="1" applyAlignment="1">
      <alignment vertical="center"/>
    </xf>
    <xf numFmtId="0" fontId="36" fillId="0" borderId="11" xfId="0" applyFont="1" applyBorder="1" applyAlignment="1">
      <alignment vertical="center"/>
    </xf>
    <xf numFmtId="49" fontId="36" fillId="0" borderId="0" xfId="0" applyNumberFormat="1" applyFont="1" applyBorder="1" applyAlignment="1">
      <alignment horizontal="left" vertical="center" wrapText="1"/>
    </xf>
    <xf numFmtId="49" fontId="36" fillId="0" borderId="11" xfId="0" applyNumberFormat="1" applyFont="1" applyBorder="1" applyAlignment="1">
      <alignment horizontal="left" vertical="center" wrapText="1"/>
    </xf>
    <xf numFmtId="49" fontId="36" fillId="0" borderId="0" xfId="0" applyNumberFormat="1" applyFont="1" applyBorder="1" applyAlignment="1">
      <alignment vertical="center" wrapText="1"/>
    </xf>
    <xf numFmtId="49" fontId="36" fillId="0" borderId="11" xfId="0" applyNumberFormat="1" applyFont="1" applyBorder="1" applyAlignment="1">
      <alignment vertical="center" wrapText="1"/>
    </xf>
    <xf numFmtId="49" fontId="55" fillId="0" borderId="0" xfId="0" applyNumberFormat="1" applyFont="1" applyBorder="1" applyAlignment="1">
      <alignment horizontal="left" vertical="center"/>
    </xf>
    <xf numFmtId="49" fontId="36" fillId="0" borderId="31" xfId="0" applyNumberFormat="1" applyFont="1" applyBorder="1" applyAlignment="1">
      <alignment horizontal="center" vertical="center"/>
    </xf>
    <xf numFmtId="49" fontId="36" fillId="0" borderId="33" xfId="0" applyNumberFormat="1" applyFont="1" applyBorder="1" applyAlignment="1">
      <alignment horizontal="center" vertical="center"/>
    </xf>
    <xf numFmtId="49" fontId="36" fillId="0" borderId="72" xfId="0" applyNumberFormat="1" applyFont="1" applyBorder="1" applyAlignment="1">
      <alignment horizontal="center" vertical="center"/>
    </xf>
    <xf numFmtId="0" fontId="36" fillId="0" borderId="31" xfId="0" applyNumberFormat="1" applyFont="1" applyBorder="1" applyAlignment="1">
      <alignment horizontal="center" vertical="center"/>
    </xf>
    <xf numFmtId="0" fontId="36" fillId="0" borderId="33" xfId="0" applyNumberFormat="1" applyFont="1" applyBorder="1" applyAlignment="1">
      <alignment horizontal="center" vertical="center"/>
    </xf>
    <xf numFmtId="0" fontId="36" fillId="0" borderId="72" xfId="0" applyNumberFormat="1" applyFont="1" applyBorder="1" applyAlignment="1">
      <alignment horizontal="center" vertical="center"/>
    </xf>
    <xf numFmtId="49" fontId="36" fillId="0" borderId="10" xfId="0" applyNumberFormat="1" applyFont="1" applyBorder="1" applyAlignment="1">
      <alignment horizontal="left" vertical="center"/>
    </xf>
    <xf numFmtId="49" fontId="132" fillId="0" borderId="0" xfId="0" applyNumberFormat="1" applyFont="1" applyBorder="1" applyAlignment="1">
      <alignment horizontal="left" vertical="center"/>
    </xf>
    <xf numFmtId="49" fontId="132" fillId="0" borderId="11" xfId="0" applyNumberFormat="1" applyFont="1" applyBorder="1" applyAlignment="1">
      <alignment horizontal="left" vertical="center"/>
    </xf>
    <xf numFmtId="49" fontId="36" fillId="0" borderId="10" xfId="0" applyNumberFormat="1" applyFont="1" applyBorder="1" applyAlignment="1">
      <alignment vertical="center"/>
    </xf>
    <xf numFmtId="0" fontId="103" fillId="0" borderId="0" xfId="0" quotePrefix="1" applyFont="1" applyBorder="1" applyAlignment="1">
      <alignment horizontal="justify" vertical="center"/>
    </xf>
    <xf numFmtId="0" fontId="101" fillId="0" borderId="0" xfId="0" applyFont="1" applyBorder="1" applyAlignment="1">
      <alignment horizontal="justify" vertical="center"/>
    </xf>
    <xf numFmtId="0" fontId="36" fillId="0" borderId="0" xfId="0" applyNumberFormat="1" applyFont="1" applyBorder="1" applyAlignment="1">
      <alignment horizontal="left" vertical="center"/>
    </xf>
    <xf numFmtId="0" fontId="36" fillId="0" borderId="11" xfId="0" applyNumberFormat="1" applyFont="1" applyBorder="1" applyAlignment="1">
      <alignment horizontal="left" vertical="center"/>
    </xf>
    <xf numFmtId="0" fontId="38" fillId="0" borderId="0" xfId="0" applyFont="1" applyBorder="1" applyAlignment="1">
      <alignment horizontal="center" vertical="center"/>
    </xf>
    <xf numFmtId="0" fontId="38" fillId="0" borderId="11" xfId="0" applyFont="1" applyBorder="1" applyAlignment="1">
      <alignment vertical="center"/>
    </xf>
    <xf numFmtId="0" fontId="101" fillId="0" borderId="79" xfId="0" applyFont="1" applyBorder="1" applyAlignment="1">
      <alignment horizontal="center" vertical="center" wrapText="1"/>
    </xf>
    <xf numFmtId="0" fontId="101" fillId="0" borderId="71" xfId="0" applyFont="1" applyBorder="1" applyAlignment="1">
      <alignment horizontal="center" vertical="center" wrapText="1"/>
    </xf>
    <xf numFmtId="0" fontId="101" fillId="0" borderId="75" xfId="0" applyFont="1" applyBorder="1" applyAlignment="1">
      <alignment horizontal="center" vertical="center" wrapText="1"/>
    </xf>
    <xf numFmtId="180" fontId="101" fillId="0" borderId="79" xfId="49" applyNumberFormat="1" applyFont="1" applyBorder="1" applyAlignment="1">
      <alignment horizontal="center" vertical="center" wrapText="1"/>
    </xf>
    <xf numFmtId="180" fontId="101" fillId="0" borderId="71" xfId="49" applyNumberFormat="1" applyFont="1" applyBorder="1" applyAlignment="1">
      <alignment horizontal="center" vertical="center" wrapText="1"/>
    </xf>
    <xf numFmtId="180" fontId="101" fillId="0" borderId="75" xfId="49" applyNumberFormat="1" applyFont="1" applyBorder="1" applyAlignment="1">
      <alignment horizontal="center" vertical="center" wrapText="1"/>
    </xf>
    <xf numFmtId="0" fontId="36" fillId="0" borderId="0" xfId="0" applyFont="1" applyBorder="1" applyAlignment="1">
      <alignment horizontal="center" vertical="center"/>
    </xf>
    <xf numFmtId="0" fontId="36" fillId="0" borderId="11" xfId="0" applyFont="1" applyBorder="1" applyAlignment="1">
      <alignment horizontal="center" vertical="center"/>
    </xf>
    <xf numFmtId="184" fontId="36" fillId="0" borderId="31" xfId="0" applyNumberFormat="1" applyFont="1" applyBorder="1" applyAlignment="1">
      <alignment horizontal="center" vertical="center"/>
    </xf>
    <xf numFmtId="184" fontId="36" fillId="0" borderId="33" xfId="0" applyNumberFormat="1" applyFont="1" applyBorder="1" applyAlignment="1">
      <alignment horizontal="center" vertical="center"/>
    </xf>
    <xf numFmtId="0" fontId="36" fillId="0" borderId="31" xfId="0" applyNumberFormat="1" applyFont="1" applyBorder="1" applyAlignment="1">
      <alignment horizontal="left" vertical="center" indent="1"/>
    </xf>
    <xf numFmtId="0" fontId="36" fillId="0" borderId="33" xfId="0" applyNumberFormat="1" applyFont="1" applyBorder="1" applyAlignment="1">
      <alignment horizontal="left" vertical="center" indent="1"/>
    </xf>
    <xf numFmtId="188" fontId="36" fillId="0" borderId="31" xfId="0" applyNumberFormat="1" applyFont="1" applyBorder="1" applyAlignment="1">
      <alignment horizontal="center" vertical="center"/>
    </xf>
    <xf numFmtId="188" fontId="36" fillId="0" borderId="33" xfId="0" applyNumberFormat="1" applyFont="1" applyBorder="1" applyAlignment="1">
      <alignment horizontal="center" vertical="center"/>
    </xf>
    <xf numFmtId="41" fontId="38" fillId="0" borderId="0" xfId="8" applyFont="1" applyBorder="1" applyAlignment="1">
      <alignment horizontal="center" vertical="center"/>
    </xf>
    <xf numFmtId="49" fontId="38" fillId="0" borderId="0" xfId="0" applyNumberFormat="1" applyFont="1" applyBorder="1">
      <alignment vertical="center"/>
    </xf>
    <xf numFmtId="49" fontId="36" fillId="0" borderId="11" xfId="0" applyNumberFormat="1" applyFont="1" applyBorder="1" applyAlignment="1">
      <alignment vertical="center"/>
    </xf>
    <xf numFmtId="180" fontId="133" fillId="0" borderId="0" xfId="8" applyNumberFormat="1" applyFont="1" applyBorder="1" applyAlignment="1">
      <alignment horizontal="center" vertical="center"/>
    </xf>
    <xf numFmtId="49" fontId="55" fillId="0" borderId="0" xfId="0" applyNumberFormat="1" applyFont="1" applyBorder="1" applyAlignment="1">
      <alignment horizontal="left" vertical="center" indent="2"/>
    </xf>
    <xf numFmtId="49" fontId="55" fillId="0" borderId="11" xfId="0" applyNumberFormat="1" applyFont="1" applyBorder="1" applyAlignment="1">
      <alignment horizontal="left" vertical="center" indent="2"/>
    </xf>
    <xf numFmtId="49" fontId="38" fillId="0" borderId="10" xfId="0" applyNumberFormat="1" applyFont="1" applyBorder="1" applyAlignment="1">
      <alignment horizontal="left" vertical="center" wrapText="1"/>
    </xf>
    <xf numFmtId="15" fontId="2" fillId="0" borderId="10" xfId="45" applyNumberFormat="1" applyBorder="1" applyAlignment="1">
      <alignment horizontal="center" vertical="center"/>
    </xf>
    <xf numFmtId="15" fontId="2" fillId="0" borderId="0" xfId="45" applyNumberFormat="1" applyBorder="1" applyAlignment="1">
      <alignment horizontal="center" vertical="center"/>
    </xf>
    <xf numFmtId="15" fontId="2" fillId="0" borderId="11" xfId="45" applyNumberFormat="1" applyBorder="1" applyAlignment="1">
      <alignment horizontal="center" vertical="center"/>
    </xf>
    <xf numFmtId="0" fontId="98" fillId="0" borderId="10" xfId="45" applyFont="1" applyBorder="1" applyAlignment="1">
      <alignment horizontal="center" vertical="center" wrapText="1"/>
    </xf>
    <xf numFmtId="0" fontId="98" fillId="0" borderId="0" xfId="45" applyFont="1" applyBorder="1" applyAlignment="1">
      <alignment horizontal="center" vertical="center" wrapText="1"/>
    </xf>
    <xf numFmtId="0" fontId="98" fillId="0" borderId="11" xfId="45" applyFont="1" applyBorder="1" applyAlignment="1">
      <alignment horizontal="center" vertical="center" wrapText="1"/>
    </xf>
    <xf numFmtId="0" fontId="95" fillId="0" borderId="0" xfId="45" applyFont="1" applyBorder="1" applyAlignment="1">
      <alignment horizontal="center" vertical="center"/>
    </xf>
    <xf numFmtId="0" fontId="95" fillId="0" borderId="10" xfId="45" applyFont="1" applyBorder="1" applyAlignment="1">
      <alignment horizontal="center" vertical="center"/>
    </xf>
    <xf numFmtId="0" fontId="95" fillId="0" borderId="11" xfId="45" applyFont="1" applyBorder="1" applyAlignment="1">
      <alignment horizontal="center" vertical="center"/>
    </xf>
    <xf numFmtId="0" fontId="99" fillId="0" borderId="10" xfId="45" applyFont="1" applyBorder="1" applyAlignment="1">
      <alignment horizontal="left" vertical="top" wrapText="1"/>
    </xf>
    <xf numFmtId="0" fontId="99" fillId="0" borderId="0" xfId="45" applyFont="1" applyBorder="1" applyAlignment="1">
      <alignment horizontal="left" vertical="top" wrapText="1"/>
    </xf>
    <xf numFmtId="0" fontId="99" fillId="0" borderId="11" xfId="45" applyFont="1" applyBorder="1" applyAlignment="1">
      <alignment horizontal="left" vertical="top" wrapText="1"/>
    </xf>
    <xf numFmtId="0" fontId="136" fillId="0" borderId="10" xfId="45" applyFont="1" applyBorder="1" applyAlignment="1">
      <alignment horizontal="left" vertical="top" wrapText="1"/>
    </xf>
    <xf numFmtId="0" fontId="136" fillId="0" borderId="0" xfId="45" applyFont="1" applyBorder="1" applyAlignment="1">
      <alignment horizontal="left" vertical="top" wrapText="1"/>
    </xf>
    <xf numFmtId="0" fontId="136" fillId="0" borderId="11" xfId="45" applyFont="1" applyBorder="1" applyAlignment="1">
      <alignment horizontal="left" vertical="top" wrapText="1"/>
    </xf>
    <xf numFmtId="0" fontId="190" fillId="0" borderId="0" xfId="45" applyFont="1" applyBorder="1" applyAlignment="1">
      <alignment horizontal="center" vertical="center"/>
    </xf>
    <xf numFmtId="0" fontId="136" fillId="0" borderId="0" xfId="45" applyFont="1" applyBorder="1" applyAlignment="1">
      <alignment horizontal="left" vertical="center" wrapText="1"/>
    </xf>
    <xf numFmtId="0" fontId="137" fillId="0" borderId="0" xfId="45" applyFont="1" applyBorder="1" applyAlignment="1">
      <alignment horizontal="left" vertical="center" wrapText="1"/>
    </xf>
    <xf numFmtId="0" fontId="136" fillId="0" borderId="0" xfId="45" applyFont="1" applyBorder="1" applyAlignment="1">
      <alignment horizontal="left" vertical="center"/>
    </xf>
    <xf numFmtId="0" fontId="136" fillId="0" borderId="10" xfId="45" applyFont="1" applyBorder="1" applyAlignment="1">
      <alignment horizontal="left" vertical="center" wrapText="1"/>
    </xf>
    <xf numFmtId="0" fontId="136" fillId="0" borderId="11" xfId="45" applyFont="1" applyBorder="1" applyAlignment="1">
      <alignment horizontal="left" vertical="center" wrapText="1"/>
    </xf>
    <xf numFmtId="0" fontId="190" fillId="0" borderId="10" xfId="45" applyFont="1" applyBorder="1" applyAlignment="1">
      <alignment horizontal="center" vertical="center"/>
    </xf>
    <xf numFmtId="0" fontId="190" fillId="0" borderId="11" xfId="45" applyFont="1" applyBorder="1" applyAlignment="1">
      <alignment horizontal="center" vertical="center"/>
    </xf>
    <xf numFmtId="0" fontId="99" fillId="0" borderId="40" xfId="45" applyFont="1" applyBorder="1" applyAlignment="1">
      <alignment horizontal="center" vertical="center"/>
    </xf>
    <xf numFmtId="0" fontId="187" fillId="0" borderId="10" xfId="45" applyFont="1" applyBorder="1" applyAlignment="1">
      <alignment horizontal="center" vertical="center" wrapText="1"/>
    </xf>
    <xf numFmtId="0" fontId="187" fillId="0" borderId="0" xfId="45" applyFont="1" applyBorder="1" applyAlignment="1">
      <alignment horizontal="center" vertical="center" wrapText="1"/>
    </xf>
    <xf numFmtId="0" fontId="187" fillId="0" borderId="11" xfId="45" applyFont="1" applyBorder="1" applyAlignment="1">
      <alignment horizontal="center" vertical="center" wrapText="1"/>
    </xf>
    <xf numFmtId="178" fontId="136" fillId="0" borderId="0" xfId="45" applyNumberFormat="1" applyFont="1" applyBorder="1" applyAlignment="1">
      <alignment horizontal="center" vertical="center"/>
    </xf>
    <xf numFmtId="0" fontId="14" fillId="0" borderId="28" xfId="0" applyFont="1" applyFill="1" applyBorder="1" applyAlignment="1">
      <alignment vertical="center"/>
    </xf>
    <xf numFmtId="0" fontId="14" fillId="0" borderId="23" xfId="0" applyFont="1" applyFill="1" applyBorder="1" applyAlignment="1">
      <alignment vertical="center"/>
    </xf>
    <xf numFmtId="0" fontId="14" fillId="0" borderId="23" xfId="0" applyFont="1" applyBorder="1" applyAlignment="1">
      <alignment vertical="center"/>
    </xf>
    <xf numFmtId="0" fontId="14" fillId="0" borderId="23" xfId="0" applyNumberFormat="1" applyFont="1" applyFill="1" applyBorder="1" applyAlignment="1">
      <alignment horizontal="left" vertical="center"/>
    </xf>
    <xf numFmtId="0" fontId="14" fillId="0" borderId="23" xfId="0" applyNumberFormat="1" applyFont="1" applyBorder="1" applyAlignment="1">
      <alignment horizontal="left" vertical="center"/>
    </xf>
    <xf numFmtId="0" fontId="14" fillId="0" borderId="19" xfId="0" applyNumberFormat="1" applyFont="1" applyBorder="1" applyAlignment="1">
      <alignment horizontal="left" vertical="center"/>
    </xf>
    <xf numFmtId="0" fontId="14" fillId="0" borderId="24" xfId="0" applyFont="1" applyBorder="1" applyAlignment="1">
      <alignment vertical="center"/>
    </xf>
    <xf numFmtId="0" fontId="14" fillId="0" borderId="4" xfId="0" applyFont="1" applyBorder="1" applyAlignment="1">
      <alignment vertical="center"/>
    </xf>
    <xf numFmtId="0" fontId="14" fillId="0" borderId="4" xfId="0" applyNumberFormat="1" applyFont="1" applyBorder="1" applyAlignment="1">
      <alignment vertical="center"/>
    </xf>
    <xf numFmtId="0" fontId="14" fillId="0" borderId="15" xfId="0" applyNumberFormat="1" applyFont="1" applyBorder="1" applyAlignment="1">
      <alignment vertical="center"/>
    </xf>
    <xf numFmtId="0" fontId="17" fillId="0" borderId="0" xfId="0" applyFont="1" applyBorder="1" applyAlignment="1">
      <alignment horizontal="left" vertical="center" wrapText="1"/>
    </xf>
    <xf numFmtId="0" fontId="17" fillId="0" borderId="3" xfId="0" applyFont="1" applyBorder="1" applyAlignment="1">
      <alignment horizontal="left" vertical="center" wrapText="1"/>
    </xf>
    <xf numFmtId="0" fontId="14" fillId="0" borderId="6" xfId="0" applyFont="1" applyBorder="1" applyAlignment="1">
      <alignment horizontal="right" vertical="center"/>
    </xf>
    <xf numFmtId="0" fontId="14" fillId="0" borderId="1" xfId="0" applyFont="1" applyBorder="1" applyAlignment="1">
      <alignment horizontal="right" vertical="center"/>
    </xf>
    <xf numFmtId="0" fontId="14" fillId="0" borderId="24" xfId="0" applyFont="1" applyBorder="1" applyAlignment="1">
      <alignment horizontal="center" vertical="center"/>
    </xf>
    <xf numFmtId="0" fontId="17" fillId="0" borderId="0" xfId="0" applyFont="1" applyAlignment="1">
      <alignment vertical="center" wrapText="1"/>
    </xf>
    <xf numFmtId="0" fontId="77" fillId="0" borderId="0" xfId="0" applyFont="1" applyAlignment="1">
      <alignment horizontal="left" vertical="center"/>
    </xf>
    <xf numFmtId="0" fontId="14" fillId="0" borderId="24" xfId="0" applyFont="1" applyBorder="1" applyAlignment="1">
      <alignment horizontal="left" vertical="center"/>
    </xf>
    <xf numFmtId="0" fontId="14" fillId="0" borderId="4" xfId="0" applyFont="1" applyBorder="1" applyAlignment="1">
      <alignment horizontal="left" vertical="center"/>
    </xf>
    <xf numFmtId="0" fontId="14" fillId="0" borderId="15" xfId="0" applyFont="1" applyBorder="1" applyAlignment="1">
      <alignment horizontal="left" vertical="center"/>
    </xf>
    <xf numFmtId="0" fontId="14" fillId="0" borderId="24" xfId="0" applyFont="1" applyBorder="1" applyAlignment="1">
      <alignment horizontal="distributed" vertical="center" indent="2"/>
    </xf>
    <xf numFmtId="0" fontId="14" fillId="0" borderId="4" xfId="0" applyFont="1" applyBorder="1" applyAlignment="1">
      <alignment horizontal="distributed" vertical="center" indent="2"/>
    </xf>
    <xf numFmtId="0" fontId="13" fillId="0" borderId="111" xfId="0" applyFont="1" applyBorder="1">
      <alignment vertical="center"/>
    </xf>
    <xf numFmtId="0" fontId="13" fillId="0" borderId="1" xfId="0" applyFont="1" applyBorder="1">
      <alignment vertical="center"/>
    </xf>
    <xf numFmtId="0" fontId="13" fillId="0" borderId="7" xfId="0" applyFont="1" applyBorder="1">
      <alignment vertical="center"/>
    </xf>
    <xf numFmtId="0" fontId="14" fillId="0" borderId="47" xfId="0" applyFont="1" applyBorder="1" applyAlignment="1">
      <alignment horizontal="center" vertical="center"/>
    </xf>
    <xf numFmtId="0" fontId="57" fillId="0" borderId="110" xfId="0" applyFont="1" applyBorder="1">
      <alignment vertical="center"/>
    </xf>
    <xf numFmtId="0" fontId="57" fillId="0" borderId="2" xfId="0" applyFont="1" applyBorder="1">
      <alignment vertical="center"/>
    </xf>
    <xf numFmtId="0" fontId="57" fillId="0" borderId="38" xfId="0" applyFont="1" applyBorder="1">
      <alignment vertical="center"/>
    </xf>
    <xf numFmtId="178" fontId="14" fillId="0" borderId="6" xfId="0" applyNumberFormat="1" applyFont="1" applyBorder="1" applyAlignment="1">
      <alignment horizontal="right" vertical="center"/>
    </xf>
    <xf numFmtId="178" fontId="14" fillId="0" borderId="1" xfId="0" applyNumberFormat="1" applyFont="1" applyBorder="1" applyAlignment="1">
      <alignment horizontal="right" vertical="center"/>
    </xf>
    <xf numFmtId="49" fontId="14" fillId="0" borderId="1" xfId="0" applyNumberFormat="1" applyFont="1" applyBorder="1" applyAlignment="1">
      <alignment horizontal="center" vertical="center"/>
    </xf>
    <xf numFmtId="178" fontId="14" fillId="0" borderId="1" xfId="0" applyNumberFormat="1" applyFont="1" applyBorder="1" applyAlignment="1">
      <alignment horizontal="left" vertical="center"/>
    </xf>
    <xf numFmtId="0" fontId="14" fillId="0" borderId="1" xfId="0" applyFont="1" applyBorder="1" applyAlignment="1">
      <alignment vertical="center" shrinkToFit="1"/>
    </xf>
    <xf numFmtId="0" fontId="14" fillId="0" borderId="1" xfId="0" applyFont="1" applyBorder="1" applyAlignment="1">
      <alignment horizontal="center" vertical="center" shrinkToFit="1"/>
    </xf>
    <xf numFmtId="0" fontId="13" fillId="0" borderId="30" xfId="0" applyFont="1" applyBorder="1" applyAlignment="1">
      <alignment vertical="center" wrapText="1"/>
    </xf>
    <xf numFmtId="0" fontId="13" fillId="0" borderId="3" xfId="0" applyFont="1" applyBorder="1" applyAlignment="1">
      <alignment vertical="center" wrapText="1"/>
    </xf>
    <xf numFmtId="0" fontId="13" fillId="0" borderId="13" xfId="0" applyFont="1" applyBorder="1" applyAlignment="1">
      <alignment vertical="center" wrapText="1"/>
    </xf>
    <xf numFmtId="0" fontId="14" fillId="0" borderId="116" xfId="0" applyFont="1" applyBorder="1" applyAlignment="1">
      <alignment horizontal="center" vertical="center" wrapText="1"/>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59" xfId="0" applyFont="1" applyBorder="1" applyAlignment="1">
      <alignment horizontal="center" vertical="center"/>
    </xf>
    <xf numFmtId="0" fontId="14" fillId="0" borderId="117" xfId="0" applyFont="1" applyBorder="1" applyAlignment="1">
      <alignment horizontal="center" vertic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vertical="center"/>
    </xf>
    <xf numFmtId="0" fontId="14" fillId="0" borderId="1" xfId="0" applyFont="1" applyBorder="1" applyAlignment="1">
      <alignment vertical="center"/>
    </xf>
    <xf numFmtId="0" fontId="14" fillId="0" borderId="7" xfId="0" applyFont="1" applyBorder="1" applyAlignment="1">
      <alignment vertical="center"/>
    </xf>
    <xf numFmtId="178" fontId="14" fillId="0" borderId="24" xfId="0" applyNumberFormat="1" applyFont="1" applyBorder="1" applyAlignment="1">
      <alignment horizontal="center" vertical="center"/>
    </xf>
    <xf numFmtId="178" fontId="14" fillId="0" borderId="4" xfId="0" applyNumberFormat="1" applyFont="1" applyBorder="1" applyAlignment="1">
      <alignment horizontal="center" vertical="center"/>
    </xf>
    <xf numFmtId="0" fontId="14" fillId="0" borderId="111" xfId="0" applyFont="1" applyBorder="1" applyAlignment="1">
      <alignment horizontal="distributed" vertical="center" indent="4"/>
    </xf>
    <xf numFmtId="0" fontId="14" fillId="0" borderId="1" xfId="0" applyFont="1" applyBorder="1" applyAlignment="1">
      <alignment horizontal="distributed" vertical="center" indent="4"/>
    </xf>
    <xf numFmtId="0" fontId="14" fillId="0" borderId="47" xfId="0" applyFont="1" applyBorder="1" applyAlignment="1">
      <alignment horizontal="distributed" vertical="center" indent="4"/>
    </xf>
    <xf numFmtId="0" fontId="14" fillId="0" borderId="4" xfId="0" applyFont="1" applyBorder="1" applyAlignment="1">
      <alignment horizontal="distributed" vertical="center" indent="3"/>
    </xf>
    <xf numFmtId="0" fontId="14" fillId="0" borderId="15" xfId="0" applyFont="1" applyBorder="1" applyAlignment="1">
      <alignment horizontal="distributed" vertical="center" indent="3"/>
    </xf>
    <xf numFmtId="0" fontId="14" fillId="0" borderId="13" xfId="0" applyFont="1" applyBorder="1" applyAlignment="1">
      <alignment horizontal="left"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49" fontId="15" fillId="0" borderId="0" xfId="0" applyNumberFormat="1" applyFont="1" applyBorder="1" applyAlignment="1">
      <alignment horizontal="left" vertical="center"/>
    </xf>
    <xf numFmtId="49" fontId="15" fillId="0" borderId="0" xfId="0" applyNumberFormat="1" applyFont="1" applyBorder="1" applyAlignment="1">
      <alignment horizontal="right" vertical="center"/>
    </xf>
    <xf numFmtId="0" fontId="15" fillId="0" borderId="0" xfId="0" applyFont="1" applyBorder="1" applyAlignment="1">
      <alignment horizontal="left" vertical="center"/>
    </xf>
    <xf numFmtId="49" fontId="15" fillId="0" borderId="0" xfId="0" applyNumberFormat="1" applyFont="1" applyBorder="1" applyAlignment="1">
      <alignment horizontal="center" vertical="center"/>
    </xf>
    <xf numFmtId="0" fontId="20" fillId="0" borderId="0" xfId="0" applyFont="1" applyBorder="1" applyAlignment="1">
      <alignment horizontal="left" vertical="center"/>
    </xf>
    <xf numFmtId="0" fontId="20" fillId="0" borderId="0" xfId="0" applyFont="1" applyFill="1" applyBorder="1" applyAlignment="1">
      <alignment horizontal="center" vertical="center" shrinkToFit="1"/>
    </xf>
    <xf numFmtId="0" fontId="20" fillId="0" borderId="11" xfId="0" applyFont="1" applyBorder="1" applyAlignment="1">
      <alignment horizontal="left" vertical="center"/>
    </xf>
    <xf numFmtId="0" fontId="13" fillId="0" borderId="116" xfId="0" applyFont="1" applyBorder="1" applyAlignment="1">
      <alignment vertical="center" wrapText="1"/>
    </xf>
    <xf numFmtId="0" fontId="13" fillId="0" borderId="17" xfId="0" applyFont="1" applyBorder="1" applyAlignment="1">
      <alignment vertical="center" wrapText="1"/>
    </xf>
    <xf numFmtId="0" fontId="13" fillId="0" borderId="14" xfId="0" applyFont="1" applyBorder="1" applyAlignment="1">
      <alignment vertical="center" wrapText="1"/>
    </xf>
    <xf numFmtId="41" fontId="14" fillId="0" borderId="279" xfId="23" applyFont="1" applyFill="1" applyBorder="1" applyAlignment="1">
      <alignment horizontal="center" vertical="center"/>
    </xf>
    <xf numFmtId="41" fontId="14" fillId="0" borderId="280" xfId="23" applyFont="1" applyFill="1" applyBorder="1" applyAlignment="1">
      <alignment horizontal="center" vertical="center"/>
    </xf>
    <xf numFmtId="0" fontId="14" fillId="0" borderId="280" xfId="0" applyFont="1" applyFill="1" applyBorder="1" applyAlignment="1">
      <alignment horizontal="left" vertical="center"/>
    </xf>
    <xf numFmtId="182" fontId="14" fillId="0" borderId="333" xfId="0" applyNumberFormat="1" applyFont="1" applyFill="1" applyBorder="1" applyAlignment="1">
      <alignment horizontal="center" vertical="center"/>
    </xf>
    <xf numFmtId="182" fontId="14" fillId="0" borderId="334" xfId="0" applyNumberFormat="1" applyFont="1" applyBorder="1" applyAlignment="1">
      <alignment vertical="center" shrinkToFit="1"/>
    </xf>
    <xf numFmtId="182" fontId="14" fillId="0" borderId="333" xfId="0" applyNumberFormat="1" applyFont="1" applyBorder="1" applyAlignment="1">
      <alignment vertical="center" shrinkToFit="1"/>
    </xf>
    <xf numFmtId="182" fontId="14" fillId="0" borderId="335" xfId="0" applyNumberFormat="1" applyFont="1" applyBorder="1" applyAlignment="1">
      <alignment vertical="center" shrinkToFit="1"/>
    </xf>
    <xf numFmtId="182" fontId="14" fillId="0" borderId="211" xfId="0" applyNumberFormat="1" applyFont="1" applyBorder="1" applyAlignment="1">
      <alignment vertical="center" shrinkToFit="1"/>
    </xf>
    <xf numFmtId="182" fontId="14" fillId="0" borderId="212" xfId="0" applyNumberFormat="1" applyFont="1" applyBorder="1" applyAlignment="1">
      <alignment vertical="center" shrinkToFit="1"/>
    </xf>
    <xf numFmtId="0" fontId="14" fillId="0" borderId="328" xfId="0" applyFont="1" applyBorder="1" applyAlignment="1">
      <alignment horizontal="center" vertical="center" shrinkToFit="1"/>
    </xf>
    <xf numFmtId="0" fontId="14" fillId="0" borderId="330" xfId="0" applyFont="1" applyBorder="1" applyAlignment="1">
      <alignment horizontal="center" vertical="center" shrinkToFit="1"/>
    </xf>
    <xf numFmtId="182" fontId="14" fillId="0" borderId="112" xfId="0" applyNumberFormat="1" applyFont="1" applyBorder="1" applyAlignment="1">
      <alignment vertical="center" shrinkToFit="1"/>
    </xf>
    <xf numFmtId="182" fontId="14" fillId="0" borderId="318" xfId="0" applyNumberFormat="1" applyFont="1" applyBorder="1" applyAlignment="1">
      <alignment vertical="center" shrinkToFit="1"/>
    </xf>
    <xf numFmtId="182" fontId="14" fillId="0" borderId="279" xfId="0" applyNumberFormat="1" applyFont="1" applyBorder="1" applyAlignment="1">
      <alignment vertical="center" shrinkToFit="1"/>
    </xf>
    <xf numFmtId="182" fontId="14" fillId="0" borderId="280" xfId="0" applyNumberFormat="1" applyFont="1" applyBorder="1" applyAlignment="1">
      <alignment vertical="center" shrinkToFit="1"/>
    </xf>
    <xf numFmtId="182" fontId="14" fillId="0" borderId="265" xfId="0" applyNumberFormat="1" applyFont="1" applyBorder="1" applyAlignment="1">
      <alignment vertical="center" shrinkToFit="1"/>
    </xf>
    <xf numFmtId="182" fontId="14" fillId="0" borderId="2" xfId="0" applyNumberFormat="1" applyFont="1" applyBorder="1" applyAlignment="1">
      <alignment vertical="center" shrinkToFit="1"/>
    </xf>
    <xf numFmtId="182" fontId="14" fillId="0" borderId="38" xfId="0" applyNumberFormat="1" applyFont="1" applyBorder="1" applyAlignment="1">
      <alignment vertical="center" shrinkToFit="1"/>
    </xf>
    <xf numFmtId="41" fontId="14" fillId="0" borderId="280" xfId="23" applyFont="1" applyFill="1" applyBorder="1" applyAlignment="1">
      <alignment vertical="center"/>
    </xf>
    <xf numFmtId="0" fontId="14" fillId="0" borderId="329" xfId="0" applyFont="1" applyBorder="1" applyAlignment="1">
      <alignment horizontal="center" vertical="center"/>
    </xf>
    <xf numFmtId="0" fontId="14" fillId="0" borderId="328" xfId="0" applyFont="1" applyBorder="1" applyAlignment="1">
      <alignment horizontal="center" vertical="center"/>
    </xf>
    <xf numFmtId="0" fontId="14" fillId="0" borderId="313" xfId="0" applyFont="1" applyBorder="1" applyAlignment="1">
      <alignment horizontal="center" vertical="center" wrapText="1" shrinkToFit="1"/>
    </xf>
    <xf numFmtId="0" fontId="14" fillId="0" borderId="329" xfId="0" applyFont="1" applyBorder="1" applyAlignment="1">
      <alignment horizontal="center" vertical="center" shrinkToFit="1"/>
    </xf>
    <xf numFmtId="0" fontId="14" fillId="0" borderId="223" xfId="0" quotePrefix="1" applyFont="1" applyBorder="1" applyAlignment="1">
      <alignment horizontal="left" vertical="center" wrapText="1" indent="1"/>
    </xf>
    <xf numFmtId="0" fontId="14" fillId="0" borderId="269" xfId="0" applyFont="1" applyBorder="1" applyAlignment="1">
      <alignment horizontal="left" vertical="center" wrapText="1" indent="1"/>
    </xf>
    <xf numFmtId="0" fontId="14" fillId="0" borderId="274" xfId="0" applyFont="1" applyBorder="1" applyAlignment="1">
      <alignment horizontal="left" vertical="center" wrapText="1" indent="1"/>
    </xf>
    <xf numFmtId="0" fontId="14" fillId="0" borderId="37" xfId="0" applyFont="1" applyBorder="1" applyAlignment="1">
      <alignment horizontal="left" vertical="center" wrapText="1" indent="1"/>
    </xf>
    <xf numFmtId="0" fontId="14" fillId="0" borderId="217" xfId="0" applyFont="1" applyBorder="1" applyAlignment="1">
      <alignment horizontal="left" vertical="center" wrapText="1" indent="1"/>
    </xf>
    <xf numFmtId="0" fontId="14" fillId="0" borderId="207" xfId="0" applyFont="1" applyBorder="1" applyAlignment="1">
      <alignment horizontal="center" vertical="center" wrapText="1"/>
    </xf>
    <xf numFmtId="0" fontId="14" fillId="0" borderId="208" xfId="0" applyFont="1" applyBorder="1" applyAlignment="1">
      <alignment horizontal="center" vertical="center"/>
    </xf>
    <xf numFmtId="0" fontId="14" fillId="0" borderId="209" xfId="0" applyFont="1" applyBorder="1" applyAlignment="1">
      <alignment horizontal="center" vertical="center"/>
    </xf>
    <xf numFmtId="0" fontId="14" fillId="0" borderId="112" xfId="0" applyFont="1" applyBorder="1" applyAlignment="1">
      <alignment horizontal="center" vertical="center"/>
    </xf>
    <xf numFmtId="0" fontId="14" fillId="0" borderId="218" xfId="0" applyFont="1" applyBorder="1" applyAlignment="1">
      <alignment horizontal="center" vertical="center"/>
    </xf>
    <xf numFmtId="0" fontId="14" fillId="0" borderId="277" xfId="0" applyFont="1" applyBorder="1" applyAlignment="1">
      <alignment horizontal="center" vertical="center" wrapText="1" shrinkToFit="1"/>
    </xf>
    <xf numFmtId="0" fontId="14" fillId="0" borderId="278"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59" xfId="0" applyFont="1" applyBorder="1" applyAlignment="1">
      <alignment horizontal="center" vertical="center" wrapText="1" shrinkToFit="1"/>
    </xf>
    <xf numFmtId="0" fontId="14" fillId="0" borderId="214" xfId="0" applyFont="1" applyBorder="1" applyAlignment="1">
      <alignment horizontal="center" vertical="center" wrapText="1" shrinkToFit="1"/>
    </xf>
    <xf numFmtId="0" fontId="14" fillId="0" borderId="118" xfId="0" applyFont="1" applyBorder="1" applyAlignment="1">
      <alignment horizontal="center" vertical="center" wrapText="1" shrinkToFit="1"/>
    </xf>
    <xf numFmtId="0" fontId="14" fillId="0" borderId="207" xfId="0" applyFont="1" applyFill="1" applyBorder="1" applyAlignment="1">
      <alignment horizontal="center" vertical="center" wrapText="1"/>
    </xf>
    <xf numFmtId="0" fontId="14" fillId="0" borderId="208" xfId="0" applyFont="1" applyFill="1" applyBorder="1" applyAlignment="1">
      <alignment horizontal="center" vertical="center" wrapText="1"/>
    </xf>
    <xf numFmtId="0" fontId="14" fillId="0" borderId="20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214" xfId="0" applyFont="1" applyFill="1" applyBorder="1" applyAlignment="1">
      <alignment horizontal="center" vertical="center" wrapText="1"/>
    </xf>
    <xf numFmtId="0" fontId="14" fillId="0" borderId="118" xfId="0" applyFont="1" applyFill="1" applyBorder="1" applyAlignment="1">
      <alignment horizontal="center" vertical="center" wrapText="1"/>
    </xf>
    <xf numFmtId="0" fontId="14" fillId="0" borderId="9" xfId="0" applyFont="1" applyFill="1" applyBorder="1" applyAlignment="1">
      <alignment horizontal="center" vertical="top"/>
    </xf>
    <xf numFmtId="0" fontId="14" fillId="0" borderId="0" xfId="0" applyFont="1" applyFill="1" applyBorder="1" applyAlignment="1">
      <alignment horizontal="center" vertical="top"/>
    </xf>
    <xf numFmtId="0" fontId="14" fillId="0" borderId="59" xfId="0" applyFont="1" applyFill="1" applyBorder="1" applyAlignment="1">
      <alignment horizontal="center" vertical="top"/>
    </xf>
    <xf numFmtId="0" fontId="14" fillId="0" borderId="112" xfId="0" applyFont="1" applyFill="1" applyBorder="1" applyAlignment="1">
      <alignment horizontal="center" vertical="top"/>
    </xf>
    <xf numFmtId="0" fontId="14" fillId="0" borderId="318" xfId="0" applyFont="1" applyFill="1" applyBorder="1" applyAlignment="1">
      <alignment horizontal="center" vertical="top"/>
    </xf>
    <xf numFmtId="0" fontId="14" fillId="0" borderId="219" xfId="0" applyFont="1" applyFill="1" applyBorder="1" applyAlignment="1">
      <alignment horizontal="center" vertical="top"/>
    </xf>
    <xf numFmtId="41" fontId="14" fillId="0" borderId="223" xfId="23" applyFont="1" applyFill="1" applyBorder="1" applyAlignment="1">
      <alignment horizontal="center" vertical="center"/>
    </xf>
    <xf numFmtId="41" fontId="14" fillId="0" borderId="269" xfId="23" applyFont="1" applyFill="1" applyBorder="1" applyAlignment="1">
      <alignment horizontal="center" vertical="center"/>
    </xf>
    <xf numFmtId="41" fontId="14" fillId="0" borderId="112" xfId="23" applyFont="1" applyFill="1" applyBorder="1" applyAlignment="1">
      <alignment horizontal="center" vertical="center"/>
    </xf>
    <xf numFmtId="41" fontId="14" fillId="0" borderId="318" xfId="23" applyFont="1" applyFill="1" applyBorder="1" applyAlignment="1">
      <alignment horizontal="center" vertical="center"/>
    </xf>
    <xf numFmtId="0" fontId="14" fillId="0" borderId="269" xfId="0" applyFont="1" applyFill="1" applyBorder="1" applyAlignment="1">
      <alignment horizontal="left" vertical="center"/>
    </xf>
    <xf numFmtId="0" fontId="14" fillId="0" borderId="318" xfId="0" applyFont="1" applyFill="1" applyBorder="1" applyAlignment="1">
      <alignment horizontal="left" vertical="center"/>
    </xf>
    <xf numFmtId="0" fontId="14" fillId="0" borderId="269" xfId="0" applyFont="1" applyFill="1" applyBorder="1" applyAlignment="1">
      <alignment horizontal="center" vertical="center"/>
    </xf>
    <xf numFmtId="0" fontId="14" fillId="0" borderId="318" xfId="0" applyFont="1" applyFill="1" applyBorder="1" applyAlignment="1">
      <alignment horizontal="center" vertical="center"/>
    </xf>
    <xf numFmtId="41" fontId="14" fillId="0" borderId="269" xfId="23" applyFont="1" applyFill="1" applyBorder="1" applyAlignment="1">
      <alignment vertical="center"/>
    </xf>
    <xf numFmtId="41" fontId="14" fillId="0" borderId="318" xfId="23" applyFont="1" applyFill="1" applyBorder="1" applyAlignment="1">
      <alignment vertical="center"/>
    </xf>
    <xf numFmtId="0" fontId="14" fillId="0" borderId="277" xfId="0" quotePrefix="1" applyNumberFormat="1" applyFont="1" applyFill="1" applyBorder="1" applyAlignment="1">
      <alignment horizontal="center" vertical="center" wrapText="1" shrinkToFit="1"/>
    </xf>
    <xf numFmtId="0" fontId="14" fillId="0" borderId="278" xfId="0" quotePrefix="1" applyFont="1" applyBorder="1" applyAlignment="1">
      <alignment horizontal="center" vertical="center"/>
    </xf>
    <xf numFmtId="0" fontId="14" fillId="0" borderId="118" xfId="0" applyFont="1" applyBorder="1" applyAlignment="1">
      <alignment horizontal="center" vertical="center"/>
    </xf>
    <xf numFmtId="0" fontId="14" fillId="0" borderId="277" xfId="0" applyFont="1" applyFill="1" applyBorder="1" applyAlignment="1">
      <alignment horizontal="center" vertical="center" wrapText="1" shrinkToFit="1"/>
    </xf>
    <xf numFmtId="182" fontId="17" fillId="0" borderId="37" xfId="0" quotePrefix="1" applyNumberFormat="1" applyFont="1" applyBorder="1" applyAlignment="1">
      <alignment horizontal="center" vertical="center" shrinkToFit="1"/>
    </xf>
    <xf numFmtId="182" fontId="17" fillId="0" borderId="214" xfId="0" quotePrefix="1" applyNumberFormat="1" applyFont="1" applyBorder="1" applyAlignment="1">
      <alignment horizontal="center" vertical="center" shrinkToFit="1"/>
    </xf>
    <xf numFmtId="182" fontId="17" fillId="0" borderId="217" xfId="0" quotePrefix="1" applyNumberFormat="1" applyFont="1" applyBorder="1" applyAlignment="1">
      <alignment horizontal="center" vertical="center" shrinkToFit="1"/>
    </xf>
    <xf numFmtId="0" fontId="14" fillId="0" borderId="116" xfId="0" applyFont="1" applyFill="1" applyBorder="1" applyAlignment="1">
      <alignment horizontal="center" vertical="center" wrapText="1"/>
    </xf>
    <xf numFmtId="0" fontId="14" fillId="0" borderId="216" xfId="0" applyFont="1" applyFill="1" applyBorder="1" applyAlignment="1">
      <alignment horizontal="center" vertical="center" wrapText="1"/>
    </xf>
    <xf numFmtId="187" fontId="17" fillId="0" borderId="36" xfId="25" applyNumberFormat="1" applyFont="1" applyBorder="1" applyAlignment="1">
      <alignment horizontal="right" vertical="center" shrinkToFit="1"/>
    </xf>
    <xf numFmtId="187" fontId="17" fillId="0" borderId="211" xfId="25" applyNumberFormat="1" applyFont="1" applyBorder="1" applyAlignment="1">
      <alignment horizontal="right" vertical="center" shrinkToFit="1"/>
    </xf>
    <xf numFmtId="187" fontId="17" fillId="0" borderId="212" xfId="25" applyNumberFormat="1" applyFont="1" applyBorder="1" applyAlignment="1">
      <alignment horizontal="right" vertical="center" shrinkToFit="1"/>
    </xf>
    <xf numFmtId="0" fontId="14" fillId="2" borderId="29" xfId="0" applyFont="1" applyFill="1" applyBorder="1" applyAlignment="1">
      <alignment horizontal="center" vertical="center" wrapText="1"/>
    </xf>
    <xf numFmtId="0" fontId="14" fillId="2" borderId="34" xfId="0" applyFont="1" applyFill="1" applyBorder="1" applyAlignment="1">
      <alignment horizontal="center" vertical="center"/>
    </xf>
    <xf numFmtId="0" fontId="14" fillId="2" borderId="64"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59" xfId="0" applyFont="1" applyFill="1" applyBorder="1" applyAlignment="1">
      <alignment horizontal="center" vertical="center"/>
    </xf>
    <xf numFmtId="0" fontId="14" fillId="2" borderId="35" xfId="0" applyFont="1" applyFill="1" applyBorder="1" applyAlignment="1">
      <alignment horizontal="center" vertical="center"/>
    </xf>
    <xf numFmtId="0" fontId="0" fillId="0" borderId="2" xfId="0" applyBorder="1">
      <alignment vertical="center"/>
    </xf>
    <xf numFmtId="0" fontId="0" fillId="0" borderId="101" xfId="0" applyBorder="1">
      <alignment vertical="center"/>
    </xf>
    <xf numFmtId="0" fontId="14" fillId="0" borderId="221" xfId="0" applyFont="1" applyFill="1" applyBorder="1" applyAlignment="1">
      <alignment horizontal="center" vertical="center" wrapText="1"/>
    </xf>
    <xf numFmtId="0" fontId="14" fillId="0" borderId="277" xfId="0" applyFont="1" applyBorder="1" applyAlignment="1">
      <alignment horizontal="left" vertical="center" wrapText="1"/>
    </xf>
    <xf numFmtId="0" fontId="14" fillId="0" borderId="214" xfId="0" applyFont="1" applyFill="1" applyBorder="1" applyAlignment="1">
      <alignment horizontal="left" vertical="center" wrapText="1" indent="1" shrinkToFit="1"/>
    </xf>
    <xf numFmtId="0" fontId="15" fillId="0" borderId="0" xfId="0" applyFont="1" applyAlignment="1">
      <alignment horizontal="right" vertical="center"/>
    </xf>
    <xf numFmtId="0" fontId="14" fillId="0" borderId="264" xfId="0" applyFont="1" applyBorder="1" applyAlignment="1">
      <alignment horizontal="distributed" vertical="center" justifyLastLine="1"/>
    </xf>
    <xf numFmtId="0" fontId="14" fillId="0" borderId="280" xfId="0" applyFont="1" applyBorder="1" applyAlignment="1">
      <alignment horizontal="distributed" vertical="center" justifyLastLine="1"/>
    </xf>
    <xf numFmtId="0" fontId="14" fillId="0" borderId="62" xfId="0" applyFont="1" applyFill="1" applyBorder="1" applyAlignment="1">
      <alignment horizontal="center"/>
    </xf>
    <xf numFmtId="0" fontId="14" fillId="0" borderId="277" xfId="0" applyFont="1" applyFill="1" applyBorder="1" applyAlignment="1">
      <alignment horizontal="center"/>
    </xf>
    <xf numFmtId="0" fontId="14" fillId="0" borderId="278" xfId="0" applyFont="1" applyFill="1" applyBorder="1" applyAlignment="1">
      <alignment horizontal="center"/>
    </xf>
    <xf numFmtId="0" fontId="14" fillId="0" borderId="9" xfId="0" applyFont="1" applyFill="1" applyBorder="1" applyAlignment="1">
      <alignment horizontal="center"/>
    </xf>
    <xf numFmtId="0" fontId="14" fillId="0" borderId="0" xfId="0" applyFont="1" applyFill="1" applyBorder="1" applyAlignment="1">
      <alignment horizontal="center"/>
    </xf>
    <xf numFmtId="0" fontId="14" fillId="0" borderId="59" xfId="0" applyFont="1" applyFill="1" applyBorder="1" applyAlignment="1">
      <alignment horizontal="center"/>
    </xf>
    <xf numFmtId="0" fontId="14" fillId="0" borderId="62"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4" fillId="0" borderId="37" xfId="0" applyFont="1" applyBorder="1" applyAlignment="1">
      <alignment horizontal="center" vertical="center" wrapText="1" shrinkToFit="1"/>
    </xf>
    <xf numFmtId="182" fontId="14" fillId="0" borderId="277" xfId="0" applyNumberFormat="1" applyFont="1" applyBorder="1" applyAlignment="1">
      <alignment horizontal="center" vertical="center" shrinkToFit="1"/>
    </xf>
    <xf numFmtId="182" fontId="14" fillId="0" borderId="278" xfId="0" applyNumberFormat="1" applyFont="1" applyBorder="1" applyAlignment="1">
      <alignment horizontal="center" vertical="center" shrinkToFit="1"/>
    </xf>
    <xf numFmtId="182" fontId="14" fillId="0" borderId="214" xfId="0" applyNumberFormat="1" applyFont="1" applyBorder="1" applyAlignment="1">
      <alignment horizontal="center" vertical="center" shrinkToFit="1"/>
    </xf>
    <xf numFmtId="182" fontId="14" fillId="0" borderId="118" xfId="0" applyNumberFormat="1" applyFont="1" applyBorder="1" applyAlignment="1">
      <alignment horizontal="center" vertical="center" shrinkToFit="1"/>
    </xf>
    <xf numFmtId="182" fontId="17" fillId="0" borderId="211" xfId="0" applyNumberFormat="1" applyFont="1" applyBorder="1" applyAlignment="1">
      <alignment horizontal="right" vertical="center" shrinkToFit="1"/>
    </xf>
    <xf numFmtId="182" fontId="17" fillId="0" borderId="102" xfId="0" applyNumberFormat="1" applyFont="1" applyBorder="1" applyAlignment="1">
      <alignment horizontal="right" vertical="center" shrinkToFit="1"/>
    </xf>
    <xf numFmtId="0" fontId="13" fillId="0" borderId="34" xfId="0" applyFont="1" applyBorder="1" applyAlignment="1">
      <alignment vertical="center" wrapText="1"/>
    </xf>
    <xf numFmtId="0" fontId="13" fillId="0" borderId="34" xfId="0" applyFont="1" applyBorder="1" applyAlignment="1">
      <alignment vertical="center"/>
    </xf>
    <xf numFmtId="0" fontId="13" fillId="0" borderId="78" xfId="0" applyFont="1" applyBorder="1" applyAlignment="1">
      <alignment vertical="center"/>
    </xf>
    <xf numFmtId="0" fontId="13" fillId="0" borderId="0" xfId="0" applyFont="1" applyBorder="1" applyAlignment="1">
      <alignment vertical="center"/>
    </xf>
    <xf numFmtId="0" fontId="13" fillId="0" borderId="11" xfId="0" applyFont="1" applyBorder="1" applyAlignment="1">
      <alignment vertical="center"/>
    </xf>
    <xf numFmtId="0" fontId="17" fillId="2" borderId="204" xfId="0" applyFont="1" applyFill="1" applyBorder="1" applyAlignment="1">
      <alignment horizontal="distributed" vertical="center" wrapText="1" indent="1"/>
    </xf>
    <xf numFmtId="0" fontId="17" fillId="2" borderId="215" xfId="0" applyFont="1" applyFill="1" applyBorder="1" applyAlignment="1">
      <alignment horizontal="distributed" vertical="center" wrapText="1" indent="1"/>
    </xf>
    <xf numFmtId="182" fontId="17" fillId="0" borderId="62" xfId="0" quotePrefix="1" applyNumberFormat="1" applyFont="1" applyBorder="1" applyAlignment="1">
      <alignment horizontal="center" vertical="center" shrinkToFit="1"/>
    </xf>
    <xf numFmtId="182" fontId="17" fillId="0" borderId="34" xfId="0" quotePrefix="1" applyNumberFormat="1" applyFont="1" applyBorder="1" applyAlignment="1">
      <alignment horizontal="center" vertical="center" shrinkToFit="1"/>
    </xf>
    <xf numFmtId="182" fontId="17" fillId="0" borderId="78" xfId="0" quotePrefix="1" applyNumberFormat="1" applyFont="1" applyBorder="1" applyAlignment="1">
      <alignment horizontal="center" vertical="center" shrinkToFit="1"/>
    </xf>
    <xf numFmtId="41" fontId="14" fillId="0" borderId="214" xfId="23" applyFont="1" applyFill="1" applyBorder="1" applyAlignment="1">
      <alignment horizontal="center" vertical="center" wrapText="1" shrinkToFit="1"/>
    </xf>
    <xf numFmtId="0" fontId="91" fillId="0" borderId="0" xfId="0" applyFont="1" applyAlignment="1">
      <alignment horizontal="left" vertical="center"/>
    </xf>
    <xf numFmtId="0" fontId="14" fillId="0" borderId="331" xfId="0" applyFont="1" applyBorder="1" applyAlignment="1">
      <alignment horizontal="distributed" vertical="center" justifyLastLine="1"/>
    </xf>
    <xf numFmtId="0" fontId="14" fillId="0" borderId="328" xfId="0" applyFont="1" applyBorder="1" applyAlignment="1">
      <alignment horizontal="distributed" vertical="center" justifyLastLine="1"/>
    </xf>
    <xf numFmtId="41" fontId="14" fillId="0" borderId="329" xfId="23" applyFont="1" applyFill="1" applyBorder="1" applyAlignment="1">
      <alignment horizontal="center" vertical="center"/>
    </xf>
    <xf numFmtId="41" fontId="14" fillId="0" borderId="328" xfId="23" applyFont="1" applyFill="1" applyBorder="1" applyAlignment="1">
      <alignment horizontal="center" vertical="center"/>
    </xf>
    <xf numFmtId="0" fontId="14" fillId="0" borderId="328" xfId="0" applyFont="1" applyFill="1" applyBorder="1" applyAlignment="1">
      <alignment horizontal="left" vertical="center"/>
    </xf>
    <xf numFmtId="41" fontId="14" fillId="0" borderId="328" xfId="23" applyFont="1" applyFill="1" applyBorder="1" applyAlignment="1">
      <alignment vertical="center"/>
    </xf>
    <xf numFmtId="182" fontId="14" fillId="0" borderId="329" xfId="0" applyNumberFormat="1" applyFont="1" applyBorder="1" applyAlignment="1">
      <alignment vertical="center" shrinkToFit="1"/>
    </xf>
    <xf numFmtId="182" fontId="14" fillId="0" borderId="328" xfId="0" applyNumberFormat="1" applyFont="1" applyBorder="1" applyAlignment="1">
      <alignment vertical="center" shrinkToFit="1"/>
    </xf>
    <xf numFmtId="182" fontId="14" fillId="0" borderId="322" xfId="0" applyNumberFormat="1" applyFont="1" applyBorder="1" applyAlignment="1">
      <alignment vertical="center" shrinkToFit="1"/>
    </xf>
    <xf numFmtId="182" fontId="14" fillId="0" borderId="213" xfId="0" applyNumberFormat="1" applyFont="1" applyBorder="1" applyAlignment="1">
      <alignment vertical="center" shrinkToFit="1"/>
    </xf>
    <xf numFmtId="182" fontId="14" fillId="0" borderId="196" xfId="0" applyNumberFormat="1" applyFont="1" applyBorder="1" applyAlignment="1">
      <alignment vertical="center" shrinkToFit="1"/>
    </xf>
    <xf numFmtId="0" fontId="14" fillId="0" borderId="37" xfId="0" quotePrefix="1" applyFont="1" applyFill="1" applyBorder="1" applyAlignment="1">
      <alignment horizontal="center" vertical="center" wrapText="1" shrinkToFit="1"/>
    </xf>
    <xf numFmtId="0" fontId="14" fillId="0" borderId="214" xfId="0" quotePrefix="1" applyFont="1" applyFill="1" applyBorder="1" applyAlignment="1">
      <alignment horizontal="center" vertical="center" wrapText="1" shrinkToFit="1"/>
    </xf>
    <xf numFmtId="0" fontId="14" fillId="0" borderId="275" xfId="0" applyFont="1" applyBorder="1">
      <alignment vertical="center"/>
    </xf>
    <xf numFmtId="0" fontId="14" fillId="0" borderId="219" xfId="0" applyFont="1" applyBorder="1">
      <alignment vertical="center"/>
    </xf>
    <xf numFmtId="182" fontId="14" fillId="0" borderId="223" xfId="0" applyNumberFormat="1" applyFont="1" applyBorder="1" applyAlignment="1">
      <alignment vertical="center" shrinkToFit="1"/>
    </xf>
    <xf numFmtId="182" fontId="14" fillId="0" borderId="269" xfId="0" applyNumberFormat="1" applyFont="1" applyBorder="1" applyAlignment="1">
      <alignment vertical="center" shrinkToFit="1"/>
    </xf>
    <xf numFmtId="182" fontId="14" fillId="0" borderId="275" xfId="0" applyNumberFormat="1" applyFont="1" applyBorder="1" applyAlignment="1">
      <alignment vertical="center" shrinkToFit="1"/>
    </xf>
    <xf numFmtId="182" fontId="14" fillId="0" borderId="219" xfId="0" applyNumberFormat="1" applyFont="1" applyBorder="1" applyAlignment="1">
      <alignment vertical="center" shrinkToFit="1"/>
    </xf>
    <xf numFmtId="182" fontId="14" fillId="0" borderId="100" xfId="0" applyNumberFormat="1" applyFont="1" applyBorder="1" applyAlignment="1">
      <alignment vertical="center" shrinkToFit="1"/>
    </xf>
    <xf numFmtId="182" fontId="14" fillId="0" borderId="206" xfId="0" applyNumberFormat="1" applyFont="1" applyBorder="1" applyAlignment="1">
      <alignment vertical="center" shrinkToFit="1"/>
    </xf>
    <xf numFmtId="0" fontId="14" fillId="0" borderId="29" xfId="0" applyFont="1" applyBorder="1" applyAlignment="1">
      <alignment horizontal="center" vertical="center"/>
    </xf>
    <xf numFmtId="0" fontId="14" fillId="0" borderId="277" xfId="0" applyFont="1" applyBorder="1" applyAlignment="1">
      <alignment horizontal="center" vertical="center"/>
    </xf>
    <xf numFmtId="0" fontId="14" fillId="0" borderId="278" xfId="0" applyFont="1" applyBorder="1" applyAlignment="1">
      <alignment horizontal="center" vertical="center"/>
    </xf>
    <xf numFmtId="0" fontId="14" fillId="0" borderId="214" xfId="0" applyFont="1" applyBorder="1" applyAlignment="1">
      <alignment horizontal="right" vertical="center"/>
    </xf>
    <xf numFmtId="182" fontId="17" fillId="0" borderId="2" xfId="0" applyNumberFormat="1" applyFont="1" applyBorder="1" applyAlignment="1">
      <alignment horizontal="right" vertical="center" shrinkToFit="1"/>
    </xf>
    <xf numFmtId="182" fontId="17" fillId="0" borderId="101" xfId="0" applyNumberFormat="1" applyFont="1" applyBorder="1" applyAlignment="1">
      <alignment horizontal="right" vertical="center" shrinkToFit="1"/>
    </xf>
    <xf numFmtId="182" fontId="17" fillId="0" borderId="35" xfId="0" applyNumberFormat="1" applyFont="1" applyBorder="1" applyAlignment="1">
      <alignment vertical="center" shrinkToFit="1"/>
    </xf>
    <xf numFmtId="182" fontId="17" fillId="0" borderId="2" xfId="0" applyNumberFormat="1" applyFont="1" applyBorder="1" applyAlignment="1">
      <alignment vertical="center" shrinkToFit="1"/>
    </xf>
    <xf numFmtId="182" fontId="17" fillId="0" borderId="38" xfId="0" applyNumberFormat="1" applyFont="1" applyBorder="1" applyAlignment="1">
      <alignment vertical="center" shrinkToFit="1"/>
    </xf>
    <xf numFmtId="0" fontId="17" fillId="2" borderId="202" xfId="0" applyFont="1" applyFill="1" applyBorder="1" applyAlignment="1">
      <alignment horizontal="distributed" vertical="center" wrapText="1" indent="1"/>
    </xf>
    <xf numFmtId="0" fontId="17" fillId="2" borderId="4" xfId="0" applyFont="1" applyFill="1" applyBorder="1" applyAlignment="1">
      <alignment horizontal="distributed" vertical="center" wrapText="1" indent="1"/>
    </xf>
    <xf numFmtId="187" fontId="17" fillId="0" borderId="112" xfId="25" applyNumberFormat="1" applyFont="1" applyBorder="1" applyAlignment="1">
      <alignment horizontal="right" vertical="center" shrinkToFit="1"/>
    </xf>
    <xf numFmtId="187" fontId="17" fillId="0" borderId="218" xfId="25" applyNumberFormat="1" applyFont="1" applyBorder="1" applyAlignment="1">
      <alignment horizontal="right" vertical="center" shrinkToFit="1"/>
    </xf>
    <xf numFmtId="187" fontId="17" fillId="0" borderId="220" xfId="25" applyNumberFormat="1" applyFont="1" applyBorder="1" applyAlignment="1">
      <alignment horizontal="right" vertical="center" shrinkToFit="1"/>
    </xf>
    <xf numFmtId="0" fontId="14" fillId="0" borderId="62" xfId="0" applyFont="1" applyFill="1" applyBorder="1" applyAlignment="1">
      <alignment horizontal="center" vertical="center" wrapText="1" shrinkToFit="1"/>
    </xf>
    <xf numFmtId="176" fontId="14" fillId="0" borderId="207" xfId="0" applyNumberFormat="1" applyFont="1" applyBorder="1" applyAlignment="1">
      <alignment horizontal="center" vertical="center"/>
    </xf>
    <xf numFmtId="176" fontId="14" fillId="0" borderId="208" xfId="0" applyNumberFormat="1" applyFont="1" applyBorder="1" applyAlignment="1">
      <alignment horizontal="center" vertical="center"/>
    </xf>
    <xf numFmtId="176" fontId="14" fillId="0" borderId="197" xfId="0" applyNumberFormat="1" applyFont="1" applyBorder="1" applyAlignment="1">
      <alignment horizontal="center" vertical="center"/>
    </xf>
    <xf numFmtId="0" fontId="14" fillId="0" borderId="272" xfId="0" applyFont="1" applyBorder="1" applyAlignment="1">
      <alignment horizontal="distributed" vertical="center" justifyLastLine="1"/>
    </xf>
    <xf numFmtId="0" fontId="14" fillId="0" borderId="269" xfId="0" applyFont="1" applyBorder="1" applyAlignment="1">
      <alignment horizontal="distributed" vertical="center" justifyLastLine="1"/>
    </xf>
    <xf numFmtId="0" fontId="14" fillId="0" borderId="275" xfId="0" applyFont="1" applyBorder="1" applyAlignment="1">
      <alignment horizontal="distributed" vertical="center" justifyLastLine="1"/>
    </xf>
    <xf numFmtId="0" fontId="14" fillId="0" borderId="221" xfId="0" applyFont="1" applyBorder="1" applyAlignment="1">
      <alignment horizontal="distributed" vertical="center" justifyLastLine="1"/>
    </xf>
    <xf numFmtId="0" fontId="14" fillId="0" borderId="318" xfId="0" applyFont="1" applyBorder="1" applyAlignment="1">
      <alignment horizontal="distributed" vertical="center" justifyLastLine="1"/>
    </xf>
    <xf numFmtId="0" fontId="14" fillId="0" borderId="219" xfId="0" applyFont="1" applyBorder="1" applyAlignment="1">
      <alignment horizontal="distributed" vertical="center" justifyLastLine="1"/>
    </xf>
    <xf numFmtId="0" fontId="14" fillId="0" borderId="332" xfId="0" applyFont="1" applyBorder="1" applyAlignment="1">
      <alignment horizontal="distributed" vertical="center" justifyLastLine="1"/>
    </xf>
    <xf numFmtId="0" fontId="14" fillId="0" borderId="333" xfId="0" applyFont="1" applyBorder="1" applyAlignment="1">
      <alignment horizontal="distributed" vertical="center" justifyLastLine="1"/>
    </xf>
    <xf numFmtId="0" fontId="14" fillId="0" borderId="223" xfId="0" applyFont="1" applyFill="1" applyBorder="1" applyAlignment="1">
      <alignment horizontal="center" vertical="center"/>
    </xf>
    <xf numFmtId="182" fontId="14" fillId="0" borderId="334" xfId="23" applyNumberFormat="1" applyFont="1" applyFill="1" applyBorder="1" applyAlignment="1">
      <alignment vertical="center"/>
    </xf>
    <xf numFmtId="182" fontId="14" fillId="0" borderId="333" xfId="23" applyNumberFormat="1" applyFont="1" applyFill="1" applyBorder="1" applyAlignment="1">
      <alignment vertical="center"/>
    </xf>
    <xf numFmtId="176" fontId="14" fillId="0" borderId="209" xfId="0" applyNumberFormat="1" applyFont="1" applyBorder="1" applyAlignment="1">
      <alignment horizontal="center" vertical="center"/>
    </xf>
    <xf numFmtId="176" fontId="14" fillId="0" borderId="207" xfId="0" applyNumberFormat="1" applyFont="1" applyBorder="1" applyAlignment="1">
      <alignment horizontal="center" vertical="center" wrapText="1"/>
    </xf>
    <xf numFmtId="176" fontId="14" fillId="0" borderId="208" xfId="0" applyNumberFormat="1" applyFont="1" applyBorder="1" applyAlignment="1">
      <alignment horizontal="center" vertical="center" wrapText="1"/>
    </xf>
    <xf numFmtId="176" fontId="14" fillId="0" borderId="209" xfId="0" applyNumberFormat="1" applyFont="1" applyBorder="1" applyAlignment="1">
      <alignment horizontal="center" vertical="center" wrapText="1"/>
    </xf>
    <xf numFmtId="176" fontId="14" fillId="0" borderId="37" xfId="0" applyNumberFormat="1" applyFont="1" applyBorder="1" applyAlignment="1">
      <alignment horizontal="center" vertical="center" wrapText="1"/>
    </xf>
    <xf numFmtId="176" fontId="14" fillId="0" borderId="214" xfId="0" applyNumberFormat="1" applyFont="1" applyBorder="1" applyAlignment="1">
      <alignment horizontal="center" vertical="center" wrapText="1"/>
    </xf>
    <xf numFmtId="176" fontId="14" fillId="0" borderId="118" xfId="0" applyNumberFormat="1" applyFont="1" applyBorder="1" applyAlignment="1">
      <alignment horizontal="center" vertical="center" wrapText="1"/>
    </xf>
    <xf numFmtId="187" fontId="17" fillId="0" borderId="35" xfId="25" applyNumberFormat="1" applyFont="1" applyBorder="1" applyAlignment="1">
      <alignment horizontal="right" vertical="center" shrinkToFit="1"/>
    </xf>
    <xf numFmtId="187" fontId="17" fillId="0" borderId="2" xfId="25" applyNumberFormat="1" applyFont="1" applyBorder="1" applyAlignment="1">
      <alignment horizontal="right" vertical="center" shrinkToFit="1"/>
    </xf>
    <xf numFmtId="187" fontId="17" fillId="0" borderId="38" xfId="25" applyNumberFormat="1" applyFont="1" applyBorder="1" applyAlignment="1">
      <alignment horizontal="right" vertical="center" shrinkToFit="1"/>
    </xf>
    <xf numFmtId="182" fontId="17" fillId="0" borderId="213" xfId="0" applyNumberFormat="1" applyFont="1" applyBorder="1" applyAlignment="1">
      <alignment horizontal="right" vertical="center" shrinkToFit="1"/>
    </xf>
    <xf numFmtId="182" fontId="17" fillId="0" borderId="47" xfId="0" applyNumberFormat="1" applyFont="1" applyBorder="1" applyAlignment="1">
      <alignment horizontal="right" vertical="center" shrinkToFit="1"/>
    </xf>
    <xf numFmtId="182" fontId="17" fillId="0" borderId="6" xfId="0" applyNumberFormat="1" applyFont="1" applyBorder="1" applyAlignment="1">
      <alignment vertical="center" shrinkToFit="1"/>
    </xf>
    <xf numFmtId="182" fontId="17" fillId="0" borderId="213" xfId="0" applyNumberFormat="1" applyFont="1" applyBorder="1" applyAlignment="1">
      <alignment vertical="center" shrinkToFit="1"/>
    </xf>
    <xf numFmtId="182" fontId="17" fillId="0" borderId="196" xfId="0" applyNumberFormat="1" applyFont="1" applyBorder="1" applyAlignment="1">
      <alignment vertical="center" shrinkToFit="1"/>
    </xf>
    <xf numFmtId="176" fontId="14" fillId="0" borderId="112" xfId="0" applyNumberFormat="1" applyFont="1" applyBorder="1" applyAlignment="1">
      <alignment horizontal="center" vertical="center" wrapText="1"/>
    </xf>
    <xf numFmtId="176" fontId="14" fillId="0" borderId="218" xfId="0" applyNumberFormat="1" applyFont="1" applyBorder="1" applyAlignment="1">
      <alignment horizontal="center" vertical="center" wrapText="1"/>
    </xf>
    <xf numFmtId="176" fontId="14" fillId="0" borderId="219" xfId="0" applyNumberFormat="1" applyFont="1" applyBorder="1" applyAlignment="1">
      <alignment horizontal="center" vertical="center" wrapText="1"/>
    </xf>
    <xf numFmtId="0" fontId="0" fillId="0" borderId="38" xfId="0" applyBorder="1">
      <alignment vertical="center"/>
    </xf>
    <xf numFmtId="182" fontId="17" fillId="0" borderId="36" xfId="0" applyNumberFormat="1" applyFont="1" applyBorder="1" applyAlignment="1">
      <alignment vertical="center" shrinkToFit="1"/>
    </xf>
    <xf numFmtId="182" fontId="17" fillId="0" borderId="211" xfId="0" applyNumberFormat="1" applyFont="1" applyBorder="1" applyAlignment="1">
      <alignment vertical="center" shrinkToFit="1"/>
    </xf>
    <xf numFmtId="182" fontId="17" fillId="0" borderId="212" xfId="0" applyNumberFormat="1" applyFont="1" applyBorder="1" applyAlignment="1">
      <alignment vertical="center" shrinkToFit="1"/>
    </xf>
    <xf numFmtId="0" fontId="17" fillId="2" borderId="203" xfId="0" applyFont="1" applyFill="1" applyBorder="1" applyAlignment="1">
      <alignment horizontal="distributed" vertical="center" indent="1"/>
    </xf>
    <xf numFmtId="0" fontId="14" fillId="0" borderId="214" xfId="0" applyFont="1" applyFill="1" applyBorder="1" applyAlignment="1">
      <alignment horizontal="left" vertical="center"/>
    </xf>
    <xf numFmtId="0" fontId="44" fillId="0" borderId="0" xfId="22" applyFont="1" applyAlignment="1" applyProtection="1">
      <alignment vertical="center"/>
    </xf>
    <xf numFmtId="0" fontId="14" fillId="0" borderId="220" xfId="0" applyFont="1" applyBorder="1" applyAlignment="1">
      <alignment horizontal="center" vertical="center"/>
    </xf>
    <xf numFmtId="0" fontId="14" fillId="2" borderId="207" xfId="0" applyFont="1" applyFill="1" applyBorder="1" applyAlignment="1">
      <alignment horizontal="center" vertical="center" wrapText="1"/>
    </xf>
    <xf numFmtId="0" fontId="14" fillId="2" borderId="208" xfId="0" applyFont="1" applyFill="1" applyBorder="1" applyAlignment="1">
      <alignment horizontal="center" vertical="center" wrapText="1"/>
    </xf>
    <xf numFmtId="0" fontId="14" fillId="2" borderId="209"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14" fillId="2" borderId="19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207" xfId="0" applyFont="1" applyFill="1" applyBorder="1" applyAlignment="1">
      <alignment horizontal="center" vertical="center"/>
    </xf>
    <xf numFmtId="0" fontId="14" fillId="2" borderId="208" xfId="0" applyFont="1" applyFill="1" applyBorder="1" applyAlignment="1">
      <alignment horizontal="center" vertical="center"/>
    </xf>
    <xf numFmtId="0" fontId="14" fillId="2" borderId="209" xfId="0" applyFont="1" applyFill="1" applyBorder="1" applyAlignment="1">
      <alignment horizontal="center" vertical="center"/>
    </xf>
    <xf numFmtId="0" fontId="14" fillId="2" borderId="9" xfId="0" applyFont="1" applyFill="1" applyBorder="1" applyAlignment="1">
      <alignment horizontal="center" vertical="center"/>
    </xf>
    <xf numFmtId="0" fontId="14" fillId="0" borderId="272" xfId="0" applyFont="1" applyBorder="1" applyAlignment="1">
      <alignment horizontal="distributed" vertical="center" indent="1"/>
    </xf>
    <xf numFmtId="0" fontId="14" fillId="0" borderId="269" xfId="0" applyFont="1" applyBorder="1" applyAlignment="1">
      <alignment horizontal="distributed" vertical="center" indent="1"/>
    </xf>
    <xf numFmtId="0" fontId="14" fillId="0" borderId="221" xfId="0" applyFont="1" applyBorder="1" applyAlignment="1">
      <alignment horizontal="distributed" vertical="center" indent="1"/>
    </xf>
    <xf numFmtId="0" fontId="14" fillId="0" borderId="318" xfId="0" applyFont="1" applyBorder="1" applyAlignment="1">
      <alignment horizontal="distributed" vertical="center" indent="1"/>
    </xf>
    <xf numFmtId="0" fontId="14" fillId="0" borderId="219" xfId="0" applyFont="1" applyBorder="1" applyAlignment="1">
      <alignment horizontal="distributed" vertical="center" indent="1"/>
    </xf>
    <xf numFmtId="0" fontId="14" fillId="0" borderId="272" xfId="0" applyFont="1" applyBorder="1" applyAlignment="1">
      <alignment horizontal="distributed" vertical="center" wrapText="1" indent="1" shrinkToFit="1"/>
    </xf>
    <xf numFmtId="0" fontId="14" fillId="0" borderId="269" xfId="0" applyFont="1" applyBorder="1" applyAlignment="1">
      <alignment horizontal="distributed" vertical="center" wrapText="1" indent="1" shrinkToFit="1"/>
    </xf>
    <xf numFmtId="0" fontId="14" fillId="0" borderId="275" xfId="0" applyFont="1" applyBorder="1" applyAlignment="1">
      <alignment horizontal="distributed" vertical="center" wrapText="1" indent="1" shrinkToFit="1"/>
    </xf>
    <xf numFmtId="0" fontId="14" fillId="0" borderId="216" xfId="0" applyFont="1" applyBorder="1" applyAlignment="1">
      <alignment horizontal="distributed" vertical="center" wrapText="1" indent="1" shrinkToFit="1"/>
    </xf>
    <xf numFmtId="0" fontId="14" fillId="0" borderId="214" xfId="0" applyFont="1" applyBorder="1" applyAlignment="1">
      <alignment horizontal="distributed" vertical="center" wrapText="1" indent="1" shrinkToFit="1"/>
    </xf>
    <xf numFmtId="0" fontId="14" fillId="0" borderId="118" xfId="0" applyFont="1" applyBorder="1" applyAlignment="1">
      <alignment horizontal="distributed" vertical="center" wrapText="1" indent="1" shrinkToFit="1"/>
    </xf>
    <xf numFmtId="0" fontId="45" fillId="2" borderId="31" xfId="0" applyFont="1" applyFill="1" applyBorder="1" applyAlignment="1">
      <alignment horizontal="center" vertical="center"/>
    </xf>
    <xf numFmtId="0" fontId="14" fillId="2" borderId="78" xfId="0" applyFont="1" applyFill="1" applyBorder="1" applyAlignment="1">
      <alignment horizontal="center" vertical="center"/>
    </xf>
    <xf numFmtId="0" fontId="14" fillId="0" borderId="76" xfId="0" applyFont="1" applyFill="1" applyBorder="1" applyAlignment="1">
      <alignment horizontal="center" vertical="center"/>
    </xf>
    <xf numFmtId="0" fontId="14" fillId="0" borderId="77" xfId="0" applyFont="1" applyFill="1" applyBorder="1" applyAlignment="1">
      <alignment horizontal="center" vertical="center"/>
    </xf>
    <xf numFmtId="0" fontId="14" fillId="0" borderId="74" xfId="0" applyFont="1" applyBorder="1" applyAlignment="1">
      <alignment horizontal="center" vertical="center"/>
    </xf>
    <xf numFmtId="0" fontId="14" fillId="0" borderId="0" xfId="0" applyFont="1">
      <alignment vertical="center"/>
    </xf>
    <xf numFmtId="0" fontId="14" fillId="2" borderId="31" xfId="0" applyFont="1" applyFill="1" applyBorder="1" applyAlignment="1">
      <alignment horizontal="center" vertical="center"/>
    </xf>
    <xf numFmtId="0" fontId="14" fillId="0" borderId="264" xfId="0" applyFont="1" applyBorder="1" applyAlignment="1">
      <alignment horizontal="distributed" vertical="center" indent="1"/>
    </xf>
    <xf numFmtId="0" fontId="14" fillId="0" borderId="280" xfId="0" applyFont="1" applyBorder="1" applyAlignment="1">
      <alignment horizontal="distributed" vertical="center" indent="1"/>
    </xf>
    <xf numFmtId="0" fontId="14" fillId="0" borderId="265" xfId="0" applyFont="1" applyBorder="1" applyAlignment="1">
      <alignment horizontal="distributed" vertical="center" indent="1"/>
    </xf>
    <xf numFmtId="0" fontId="14" fillId="0" borderId="279" xfId="0" applyFont="1" applyBorder="1" applyAlignment="1">
      <alignment horizontal="center" vertical="center"/>
    </xf>
    <xf numFmtId="0" fontId="14" fillId="0" borderId="280" xfId="0" applyFont="1" applyBorder="1" applyAlignment="1">
      <alignment horizontal="center" vertical="center"/>
    </xf>
    <xf numFmtId="0" fontId="14" fillId="0" borderId="279" xfId="0" applyFont="1" applyBorder="1" applyAlignment="1">
      <alignment horizontal="distributed" vertical="center" indent="1"/>
    </xf>
    <xf numFmtId="0" fontId="14" fillId="0" borderId="279" xfId="0" applyFont="1" applyBorder="1" applyAlignment="1">
      <alignment horizontal="center" vertical="center" shrinkToFit="1"/>
    </xf>
    <xf numFmtId="0" fontId="14" fillId="0" borderId="280" xfId="0" applyFont="1" applyBorder="1" applyAlignment="1">
      <alignment horizontal="center" vertical="center" shrinkToFit="1"/>
    </xf>
    <xf numFmtId="0" fontId="14" fillId="0" borderId="281" xfId="0" applyFont="1" applyBorder="1" applyAlignment="1">
      <alignment horizontal="center" vertical="center" shrinkToFit="1"/>
    </xf>
    <xf numFmtId="49" fontId="13" fillId="0" borderId="0" xfId="0" applyNumberFormat="1" applyFont="1" applyAlignment="1">
      <alignment vertical="center" wrapText="1"/>
    </xf>
    <xf numFmtId="0" fontId="14" fillId="0" borderId="328" xfId="0" applyNumberFormat="1" applyFont="1" applyBorder="1" applyAlignment="1">
      <alignment horizontal="center" vertical="center" shrinkToFit="1"/>
    </xf>
    <xf numFmtId="0" fontId="14" fillId="0" borderId="330" xfId="0" applyFont="1" applyBorder="1" applyAlignment="1">
      <alignment horizontal="center" vertical="center"/>
    </xf>
    <xf numFmtId="0" fontId="14" fillId="0" borderId="331" xfId="0" applyFont="1" applyBorder="1" applyAlignment="1">
      <alignment horizontal="distributed" vertical="center" indent="1"/>
    </xf>
    <xf numFmtId="0" fontId="14" fillId="0" borderId="328" xfId="0" applyFont="1" applyBorder="1" applyAlignment="1">
      <alignment horizontal="distributed" vertical="center" indent="1"/>
    </xf>
    <xf numFmtId="0" fontId="14" fillId="0" borderId="322" xfId="0" applyFont="1" applyBorder="1" applyAlignment="1">
      <alignment horizontal="distributed" vertical="center" indent="1"/>
    </xf>
    <xf numFmtId="178" fontId="14" fillId="0" borderId="329" xfId="0" applyNumberFormat="1" applyFont="1" applyBorder="1" applyAlignment="1">
      <alignment horizontal="center" vertical="center" shrinkToFit="1"/>
    </xf>
    <xf numFmtId="178" fontId="14" fillId="0" borderId="328" xfId="0" applyNumberFormat="1" applyFont="1" applyBorder="1" applyAlignment="1">
      <alignment horizontal="center" vertical="center" shrinkToFit="1"/>
    </xf>
    <xf numFmtId="0" fontId="14" fillId="0" borderId="328" xfId="0" applyNumberFormat="1" applyFont="1" applyBorder="1" applyAlignment="1">
      <alignment vertical="center" shrinkToFit="1"/>
    </xf>
    <xf numFmtId="196" fontId="14" fillId="0" borderId="6" xfId="0" applyNumberFormat="1" applyFont="1" applyBorder="1" applyAlignment="1">
      <alignment horizontal="center" vertical="center" shrinkToFit="1"/>
    </xf>
    <xf numFmtId="196" fontId="14" fillId="0" borderId="261" xfId="0" applyNumberFormat="1" applyFont="1" applyBorder="1" applyAlignment="1">
      <alignment horizontal="center" vertical="center" shrinkToFit="1"/>
    </xf>
    <xf numFmtId="196" fontId="14" fillId="0" borderId="266" xfId="0" applyNumberFormat="1" applyFont="1" applyBorder="1" applyAlignment="1">
      <alignment horizontal="center" vertical="center" shrinkToFit="1"/>
    </xf>
    <xf numFmtId="205" fontId="15" fillId="0" borderId="328" xfId="0" applyNumberFormat="1" applyFont="1" applyBorder="1" applyAlignment="1">
      <alignment horizontal="center" vertical="center"/>
    </xf>
    <xf numFmtId="0" fontId="14" fillId="0" borderId="318" xfId="0" applyFont="1" applyBorder="1" applyAlignment="1">
      <alignment horizontal="center" vertical="center"/>
    </xf>
    <xf numFmtId="0" fontId="15" fillId="0" borderId="318" xfId="0" applyFont="1" applyBorder="1" applyAlignment="1">
      <alignment horizontal="center" vertical="center"/>
    </xf>
    <xf numFmtId="195" fontId="13" fillId="0" borderId="329" xfId="0" applyNumberFormat="1" applyFont="1" applyBorder="1" applyAlignment="1">
      <alignment horizontal="center" vertical="center" shrinkToFit="1"/>
    </xf>
    <xf numFmtId="195" fontId="13" fillId="0" borderId="328" xfId="0" applyNumberFormat="1" applyFont="1" applyBorder="1" applyAlignment="1">
      <alignment horizontal="center" vertical="center" shrinkToFit="1"/>
    </xf>
    <xf numFmtId="0" fontId="0" fillId="0" borderId="40" xfId="0" applyBorder="1" applyAlignment="1">
      <alignment horizontal="center" vertical="center"/>
    </xf>
    <xf numFmtId="0" fontId="13" fillId="0" borderId="36" xfId="0" applyFont="1" applyBorder="1" applyAlignment="1">
      <alignment horizontal="center" vertical="center"/>
    </xf>
    <xf numFmtId="0" fontId="13" fillId="0" borderId="32" xfId="0" applyFont="1" applyBorder="1" applyAlignment="1">
      <alignment horizontal="center" vertical="center"/>
    </xf>
    <xf numFmtId="0" fontId="13" fillId="0" borderId="102" xfId="0" applyFont="1" applyBorder="1" applyAlignment="1">
      <alignment horizontal="center" vertical="center"/>
    </xf>
    <xf numFmtId="0" fontId="13" fillId="0" borderId="36" xfId="0" applyFont="1" applyBorder="1" applyAlignment="1">
      <alignment horizontal="center" vertical="center" wrapText="1"/>
    </xf>
    <xf numFmtId="0" fontId="13" fillId="0" borderId="114" xfId="0" applyFont="1" applyBorder="1" applyAlignment="1">
      <alignment horizontal="center" vertical="center"/>
    </xf>
    <xf numFmtId="0" fontId="13" fillId="0" borderId="35" xfId="0" applyFont="1" applyBorder="1" applyAlignment="1">
      <alignment horizontal="center" vertical="center"/>
    </xf>
    <xf numFmtId="0" fontId="13" fillId="0" borderId="2" xfId="0" applyFont="1" applyBorder="1" applyAlignment="1">
      <alignment horizontal="center" vertical="center"/>
    </xf>
    <xf numFmtId="0" fontId="13" fillId="0" borderId="101" xfId="0" applyFont="1" applyBorder="1" applyAlignment="1">
      <alignment horizontal="center" vertical="center"/>
    </xf>
    <xf numFmtId="0" fontId="13" fillId="0" borderId="35" xfId="0" applyFont="1" applyBorder="1" applyAlignment="1">
      <alignment horizontal="center" vertical="center" wrapText="1"/>
    </xf>
    <xf numFmtId="0" fontId="13" fillId="0" borderId="38"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13" fillId="0" borderId="47" xfId="0" applyFont="1" applyBorder="1" applyAlignment="1">
      <alignment horizontal="center"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xf>
    <xf numFmtId="0" fontId="14" fillId="0" borderId="62" xfId="0" applyFont="1" applyFill="1" applyBorder="1" applyAlignment="1">
      <alignment horizontal="center" wrapText="1"/>
    </xf>
    <xf numFmtId="0" fontId="14" fillId="0" borderId="34" xfId="0" applyFont="1" applyFill="1" applyBorder="1" applyAlignment="1">
      <alignment horizontal="center" wrapText="1"/>
    </xf>
    <xf numFmtId="0" fontId="14" fillId="0" borderId="64" xfId="0" applyFont="1" applyFill="1" applyBorder="1" applyAlignment="1">
      <alignment horizontal="center" wrapText="1"/>
    </xf>
    <xf numFmtId="0" fontId="14" fillId="0" borderId="9" xfId="0" applyFont="1" applyFill="1" applyBorder="1" applyAlignment="1">
      <alignment horizontal="center" wrapText="1"/>
    </xf>
    <xf numFmtId="0" fontId="14" fillId="0" borderId="0" xfId="0" applyFont="1" applyFill="1" applyBorder="1" applyAlignment="1">
      <alignment horizontal="center" wrapText="1"/>
    </xf>
    <xf numFmtId="0" fontId="14" fillId="0" borderId="59" xfId="0" applyFont="1" applyFill="1" applyBorder="1" applyAlignment="1">
      <alignment horizontal="center" wrapText="1"/>
    </xf>
    <xf numFmtId="0" fontId="13" fillId="2" borderId="31" xfId="0" applyFont="1" applyFill="1" applyBorder="1" applyAlignment="1">
      <alignment horizontal="distributed" vertical="center" indent="2"/>
    </xf>
    <xf numFmtId="0" fontId="13" fillId="2" borderId="33" xfId="0" applyFont="1" applyFill="1" applyBorder="1" applyAlignment="1">
      <alignment horizontal="distributed" vertical="center" indent="2"/>
    </xf>
    <xf numFmtId="0" fontId="13" fillId="2" borderId="73" xfId="0" applyFont="1" applyFill="1" applyBorder="1" applyAlignment="1">
      <alignment horizontal="distributed" vertical="center" indent="2"/>
    </xf>
    <xf numFmtId="0" fontId="13" fillId="2" borderId="98" xfId="0" applyFont="1" applyFill="1" applyBorder="1" applyAlignment="1">
      <alignment horizontal="distributed" vertical="center" indent="1"/>
    </xf>
    <xf numFmtId="0" fontId="13" fillId="2" borderId="33" xfId="0" applyFont="1" applyFill="1" applyBorder="1" applyAlignment="1">
      <alignment horizontal="distributed" vertical="center" indent="1"/>
    </xf>
    <xf numFmtId="0" fontId="13" fillId="2" borderId="73" xfId="0" applyFont="1" applyFill="1" applyBorder="1" applyAlignment="1">
      <alignment horizontal="distributed" vertical="center" indent="1"/>
    </xf>
    <xf numFmtId="0" fontId="13" fillId="2" borderId="98" xfId="0" applyFont="1" applyFill="1" applyBorder="1" applyAlignment="1">
      <alignment horizontal="distributed" vertical="center" indent="2"/>
    </xf>
    <xf numFmtId="176" fontId="14" fillId="0" borderId="17" xfId="0" applyNumberFormat="1" applyFont="1" applyFill="1" applyBorder="1" applyAlignment="1">
      <alignment vertical="center"/>
    </xf>
    <xf numFmtId="176" fontId="14" fillId="0" borderId="5" xfId="0" applyNumberFormat="1" applyFont="1" applyFill="1" applyBorder="1" applyAlignment="1">
      <alignment vertical="center"/>
    </xf>
    <xf numFmtId="176" fontId="14" fillId="0" borderId="2" xfId="0" applyNumberFormat="1" applyFont="1" applyFill="1" applyBorder="1" applyAlignment="1">
      <alignment horizontal="center" vertical="center" shrinkToFit="1"/>
    </xf>
    <xf numFmtId="176" fontId="14" fillId="0" borderId="1" xfId="0" applyNumberFormat="1" applyFont="1" applyFill="1" applyBorder="1" applyAlignment="1">
      <alignment vertical="center"/>
    </xf>
    <xf numFmtId="176" fontId="14" fillId="0" borderId="2" xfId="0" applyNumberFormat="1" applyFont="1" applyFill="1" applyBorder="1" applyAlignment="1">
      <alignment vertical="center"/>
    </xf>
    <xf numFmtId="0" fontId="14" fillId="0" borderId="62"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37" xfId="0" applyFont="1" applyFill="1" applyBorder="1" applyAlignment="1">
      <alignment horizontal="center" vertical="center"/>
    </xf>
    <xf numFmtId="181" fontId="14" fillId="0" borderId="47" xfId="8" applyNumberFormat="1" applyFont="1" applyFill="1" applyBorder="1" applyAlignment="1">
      <alignment vertical="center"/>
    </xf>
    <xf numFmtId="181" fontId="14" fillId="0" borderId="4" xfId="8" applyNumberFormat="1" applyFont="1" applyFill="1" applyBorder="1" applyAlignment="1">
      <alignment vertical="center"/>
    </xf>
    <xf numFmtId="0" fontId="14" fillId="0" borderId="30" xfId="0" applyFont="1" applyBorder="1" applyAlignment="1">
      <alignment horizontal="distributed" vertical="center" indent="1"/>
    </xf>
    <xf numFmtId="0" fontId="14" fillId="0" borderId="3" xfId="0" applyFont="1" applyBorder="1" applyAlignment="1">
      <alignment horizontal="distributed" vertical="center" indent="1"/>
    </xf>
    <xf numFmtId="0" fontId="14" fillId="0" borderId="118" xfId="0" applyFont="1" applyBorder="1" applyAlignment="1">
      <alignment horizontal="distributed" vertical="center" indent="1"/>
    </xf>
    <xf numFmtId="176" fontId="14" fillId="0" borderId="98" xfId="0" applyNumberFormat="1" applyFont="1" applyFill="1" applyBorder="1" applyAlignment="1">
      <alignment horizontal="center" vertical="center" shrinkToFit="1"/>
    </xf>
    <xf numFmtId="176" fontId="14" fillId="0" borderId="33" xfId="0" applyNumberFormat="1" applyFont="1" applyFill="1" applyBorder="1" applyAlignment="1">
      <alignment horizontal="center" vertical="center" shrinkToFit="1"/>
    </xf>
    <xf numFmtId="0" fontId="14" fillId="0" borderId="33" xfId="0" applyFont="1" applyFill="1" applyBorder="1" applyAlignment="1">
      <alignment horizontal="center" vertical="center"/>
    </xf>
    <xf numFmtId="187" fontId="14" fillId="0" borderId="33" xfId="17" applyNumberFormat="1" applyFont="1" applyBorder="1" applyAlignment="1">
      <alignment horizontal="right" vertical="center" shrinkToFit="1"/>
    </xf>
    <xf numFmtId="187" fontId="14" fillId="0" borderId="72" xfId="17" applyNumberFormat="1" applyFont="1" applyBorder="1" applyAlignment="1">
      <alignment horizontal="right" vertical="center" shrinkToFit="1"/>
    </xf>
    <xf numFmtId="0" fontId="12" fillId="0" borderId="64" xfId="0" applyFont="1" applyBorder="1" applyAlignment="1">
      <alignment horizontal="center" vertical="center"/>
    </xf>
    <xf numFmtId="0" fontId="12" fillId="0" borderId="59" xfId="0" applyFont="1" applyBorder="1" applyAlignment="1">
      <alignment horizontal="center" vertical="center"/>
    </xf>
    <xf numFmtId="0" fontId="12" fillId="0" borderId="118" xfId="0" applyFont="1" applyBorder="1" applyAlignment="1">
      <alignment horizontal="center" vertical="center"/>
    </xf>
    <xf numFmtId="0" fontId="14" fillId="0" borderId="116" xfId="0" applyFont="1" applyBorder="1" applyAlignment="1">
      <alignment horizontal="center" vertical="center" justifyLastLine="1"/>
    </xf>
    <xf numFmtId="0" fontId="14" fillId="0" borderId="17" xfId="0" applyFont="1" applyBorder="1" applyAlignment="1">
      <alignment horizontal="center" vertical="center" justifyLastLine="1"/>
    </xf>
    <xf numFmtId="0" fontId="14" fillId="0" borderId="18" xfId="0" applyFont="1" applyBorder="1" applyAlignment="1">
      <alignment horizontal="center" vertical="center" justifyLastLine="1"/>
    </xf>
    <xf numFmtId="0" fontId="14" fillId="0" borderId="10" xfId="0" applyFont="1" applyBorder="1" applyAlignment="1">
      <alignment horizontal="center" vertical="center" justifyLastLine="1"/>
    </xf>
    <xf numFmtId="0" fontId="14" fillId="0" borderId="0" xfId="0" applyFont="1" applyBorder="1" applyAlignment="1">
      <alignment horizontal="center" vertical="center" justifyLastLine="1"/>
    </xf>
    <xf numFmtId="0" fontId="14" fillId="0" borderId="59" xfId="0" applyFont="1" applyBorder="1" applyAlignment="1">
      <alignment horizontal="center" vertical="center" justifyLastLine="1"/>
    </xf>
    <xf numFmtId="0" fontId="14" fillId="0" borderId="115" xfId="0" applyFont="1" applyBorder="1" applyAlignment="1">
      <alignment horizontal="distributed" vertical="center" justifyLastLine="1"/>
    </xf>
    <xf numFmtId="0" fontId="14" fillId="0" borderId="32" xfId="0" applyFont="1" applyBorder="1" applyAlignment="1">
      <alignment horizontal="distributed" vertical="center" justifyLastLine="1"/>
    </xf>
    <xf numFmtId="0" fontId="14" fillId="0" borderId="3" xfId="0" applyFont="1" applyFill="1" applyBorder="1" applyAlignment="1">
      <alignment horizontal="center" vertical="center"/>
    </xf>
    <xf numFmtId="0" fontId="14" fillId="0" borderId="118" xfId="0" applyFont="1" applyFill="1" applyBorder="1" applyAlignment="1">
      <alignment horizontal="center" vertical="center"/>
    </xf>
    <xf numFmtId="176" fontId="14" fillId="0" borderId="32" xfId="0" applyNumberFormat="1" applyFont="1" applyFill="1" applyBorder="1" applyAlignment="1">
      <alignment horizontal="center" vertical="center" shrinkToFit="1"/>
    </xf>
    <xf numFmtId="176" fontId="14" fillId="0" borderId="3" xfId="0" applyNumberFormat="1" applyFont="1" applyFill="1" applyBorder="1" applyAlignment="1">
      <alignment horizontal="center" vertical="center" shrinkToFit="1"/>
    </xf>
    <xf numFmtId="0" fontId="14" fillId="0" borderId="32" xfId="0" applyFont="1" applyFill="1" applyBorder="1" applyAlignment="1">
      <alignment horizontal="center" vertical="center"/>
    </xf>
    <xf numFmtId="176" fontId="14" fillId="0" borderId="5" xfId="0" applyNumberFormat="1" applyFont="1" applyFill="1" applyBorder="1" applyAlignment="1">
      <alignment horizontal="center" vertical="center" shrinkToFit="1"/>
    </xf>
    <xf numFmtId="187" fontId="14" fillId="0" borderId="32" xfId="17" applyNumberFormat="1" applyFont="1" applyBorder="1" applyAlignment="1">
      <alignment vertical="center" shrinkToFit="1"/>
    </xf>
    <xf numFmtId="187" fontId="14" fillId="0" borderId="102" xfId="17" applyNumberFormat="1" applyFont="1" applyBorder="1" applyAlignment="1">
      <alignment vertical="center" shrinkToFit="1"/>
    </xf>
    <xf numFmtId="0" fontId="14" fillId="0" borderId="110" xfId="0" applyFont="1" applyBorder="1" applyAlignment="1">
      <alignment horizontal="distributed" vertical="center" justifyLastLine="1"/>
    </xf>
    <xf numFmtId="0" fontId="14" fillId="0" borderId="2" xfId="0" applyFont="1" applyBorder="1" applyAlignment="1">
      <alignment horizontal="distributed" vertical="center" justifyLastLine="1"/>
    </xf>
    <xf numFmtId="0" fontId="14" fillId="0" borderId="111" xfId="0" applyFont="1" applyBorder="1" applyAlignment="1">
      <alignment horizontal="distributed" vertical="center" justifyLastLine="1"/>
    </xf>
    <xf numFmtId="0" fontId="14" fillId="0" borderId="1" xfId="0" applyFont="1" applyBorder="1" applyAlignment="1">
      <alignment horizontal="distributed" vertical="center" justifyLastLine="1"/>
    </xf>
    <xf numFmtId="185" fontId="13" fillId="0" borderId="34" xfId="0" applyNumberFormat="1" applyFont="1" applyFill="1" applyBorder="1" applyAlignment="1">
      <alignment horizontal="center" vertical="center" shrinkToFit="1"/>
    </xf>
    <xf numFmtId="185" fontId="13" fillId="0" borderId="0" xfId="0" applyNumberFormat="1" applyFont="1" applyFill="1" applyBorder="1" applyAlignment="1">
      <alignment horizontal="center" vertical="center" shrinkToFit="1"/>
    </xf>
    <xf numFmtId="176" fontId="14" fillId="0" borderId="17" xfId="0" applyNumberFormat="1" applyFont="1" applyFill="1" applyBorder="1" applyAlignment="1">
      <alignment horizontal="center" vertical="center" shrinkToFit="1"/>
    </xf>
    <xf numFmtId="176" fontId="14" fillId="0" borderId="62" xfId="0" applyNumberFormat="1" applyFont="1" applyFill="1" applyBorder="1" applyAlignment="1">
      <alignment horizontal="center" vertical="center" shrinkToFit="1"/>
    </xf>
    <xf numFmtId="176" fontId="14" fillId="0" borderId="34" xfId="0" applyNumberFormat="1" applyFont="1" applyFill="1" applyBorder="1" applyAlignment="1">
      <alignment horizontal="center" vertical="center" shrinkToFit="1"/>
    </xf>
    <xf numFmtId="176" fontId="14" fillId="0" borderId="9" xfId="0" applyNumberFormat="1" applyFont="1" applyFill="1" applyBorder="1" applyAlignment="1">
      <alignment horizontal="center" vertical="center" shrinkToFit="1"/>
    </xf>
    <xf numFmtId="176" fontId="14" fillId="0" borderId="0" xfId="0" applyNumberFormat="1" applyFont="1" applyFill="1" applyBorder="1" applyAlignment="1">
      <alignment horizontal="center" vertical="center" shrinkToFit="1"/>
    </xf>
    <xf numFmtId="176" fontId="14" fillId="0" borderId="112" xfId="0" applyNumberFormat="1" applyFont="1" applyFill="1" applyBorder="1" applyAlignment="1">
      <alignment horizontal="center" vertical="center" shrinkToFit="1"/>
    </xf>
    <xf numFmtId="182" fontId="14" fillId="0" borderId="22" xfId="0" applyNumberFormat="1" applyFont="1" applyBorder="1" applyAlignment="1">
      <alignment vertical="center" shrinkToFit="1"/>
    </xf>
    <xf numFmtId="182" fontId="14" fillId="0" borderId="20" xfId="0" applyNumberFormat="1" applyFont="1" applyBorder="1" applyAlignment="1">
      <alignment vertical="center" shrinkToFit="1"/>
    </xf>
    <xf numFmtId="0" fontId="14" fillId="0" borderId="17" xfId="0" applyFont="1" applyFill="1" applyBorder="1" applyAlignment="1">
      <alignment vertical="center"/>
    </xf>
    <xf numFmtId="0" fontId="14" fillId="0" borderId="5" xfId="0" applyFont="1" applyFill="1" applyBorder="1" applyAlignment="1">
      <alignment vertical="center"/>
    </xf>
    <xf numFmtId="181" fontId="14" fillId="0" borderId="285" xfId="23" applyNumberFormat="1" applyFont="1" applyFill="1" applyBorder="1" applyAlignment="1">
      <alignment vertical="center"/>
    </xf>
    <xf numFmtId="0" fontId="17" fillId="0" borderId="30" xfId="0" applyFont="1" applyBorder="1">
      <alignment vertical="center"/>
    </xf>
    <xf numFmtId="0" fontId="17" fillId="0" borderId="3" xfId="0" applyFont="1" applyBorder="1">
      <alignment vertical="center"/>
    </xf>
    <xf numFmtId="0" fontId="14" fillId="0" borderId="98" xfId="0" applyFont="1" applyBorder="1" applyAlignment="1">
      <alignment horizontal="center" vertical="center"/>
    </xf>
    <xf numFmtId="0" fontId="14" fillId="0" borderId="33" xfId="0" applyFont="1" applyBorder="1" applyAlignment="1">
      <alignment horizontal="center" vertical="center"/>
    </xf>
    <xf numFmtId="0" fontId="14" fillId="0" borderId="72" xfId="0" applyFont="1" applyBorder="1" applyAlignment="1">
      <alignment horizontal="center" vertical="center"/>
    </xf>
    <xf numFmtId="182" fontId="14" fillId="0" borderId="4" xfId="0" applyNumberFormat="1" applyFont="1" applyBorder="1" applyAlignment="1">
      <alignment vertical="center" shrinkToFit="1"/>
    </xf>
    <xf numFmtId="182" fontId="14" fillId="0" borderId="15" xfId="0" applyNumberFormat="1" applyFont="1" applyBorder="1" applyAlignment="1">
      <alignment vertical="center" shrinkToFit="1"/>
    </xf>
    <xf numFmtId="182" fontId="17" fillId="0" borderId="336" xfId="23" applyNumberFormat="1" applyFont="1" applyBorder="1" applyAlignment="1">
      <alignment horizontal="right" vertical="center" shrinkToFit="1"/>
    </xf>
    <xf numFmtId="182" fontId="37" fillId="0" borderId="337" xfId="23" applyNumberFormat="1" applyFont="1" applyBorder="1" applyAlignment="1">
      <alignment vertical="center"/>
    </xf>
    <xf numFmtId="182" fontId="17" fillId="0" borderId="23" xfId="23" applyNumberFormat="1" applyFont="1" applyBorder="1" applyAlignment="1">
      <alignment horizontal="right" vertical="center" shrinkToFit="1"/>
    </xf>
    <xf numFmtId="182" fontId="37" fillId="0" borderId="19" xfId="23" applyNumberFormat="1" applyFont="1" applyBorder="1" applyAlignment="1">
      <alignment vertical="center"/>
    </xf>
    <xf numFmtId="182" fontId="17" fillId="0" borderId="313" xfId="23" applyNumberFormat="1" applyFont="1" applyBorder="1" applyAlignment="1">
      <alignment horizontal="right" vertical="center" shrinkToFit="1"/>
    </xf>
    <xf numFmtId="182" fontId="37" fillId="0" borderId="319" xfId="23" applyNumberFormat="1" applyFont="1" applyBorder="1" applyAlignment="1">
      <alignment vertical="center"/>
    </xf>
    <xf numFmtId="181" fontId="14" fillId="0" borderId="12" xfId="8" applyNumberFormat="1" applyFont="1" applyFill="1" applyBorder="1" applyAlignment="1">
      <alignment vertical="center"/>
    </xf>
    <xf numFmtId="181" fontId="14" fillId="0" borderId="22" xfId="8" applyNumberFormat="1" applyFont="1" applyFill="1" applyBorder="1" applyAlignment="1">
      <alignment vertical="center"/>
    </xf>
    <xf numFmtId="182" fontId="14" fillId="0" borderId="26" xfId="0" applyNumberFormat="1" applyFont="1" applyBorder="1" applyAlignment="1">
      <alignment vertical="center" shrinkToFit="1"/>
    </xf>
    <xf numFmtId="182" fontId="14" fillId="0" borderId="16" xfId="0" applyNumberFormat="1" applyFont="1" applyBorder="1" applyAlignment="1">
      <alignment vertical="center" shrinkToFit="1"/>
    </xf>
    <xf numFmtId="182" fontId="17" fillId="0" borderId="31" xfId="8" applyNumberFormat="1" applyFont="1" applyBorder="1" applyAlignment="1">
      <alignment horizontal="right" vertical="center" shrinkToFit="1"/>
    </xf>
    <xf numFmtId="182" fontId="17" fillId="0" borderId="33" xfId="8" applyNumberFormat="1" applyFont="1" applyBorder="1" applyAlignment="1">
      <alignment horizontal="right" vertical="center" shrinkToFit="1"/>
    </xf>
    <xf numFmtId="182" fontId="37" fillId="0" borderId="72" xfId="8" applyNumberFormat="1" applyFont="1" applyBorder="1" applyAlignment="1">
      <alignment vertical="center"/>
    </xf>
    <xf numFmtId="187" fontId="14" fillId="0" borderId="313" xfId="25" applyNumberFormat="1" applyFont="1" applyBorder="1" applyAlignment="1">
      <alignment vertical="center" shrinkToFit="1"/>
    </xf>
    <xf numFmtId="187" fontId="17" fillId="0" borderId="23" xfId="25" applyNumberFormat="1" applyFont="1" applyBorder="1" applyAlignment="1">
      <alignment vertical="center" shrinkToFit="1"/>
    </xf>
    <xf numFmtId="0" fontId="14" fillId="0" borderId="263" xfId="0" applyFont="1" applyBorder="1" applyAlignment="1">
      <alignment horizontal="distributed" vertical="center" indent="1"/>
    </xf>
    <xf numFmtId="178" fontId="14" fillId="0" borderId="6" xfId="0" applyNumberFormat="1" applyFont="1" applyBorder="1" applyAlignment="1">
      <alignment horizontal="center" vertical="center" shrinkToFit="1"/>
    </xf>
    <xf numFmtId="178" fontId="14" fillId="0" borderId="261" xfId="0" applyNumberFormat="1" applyFont="1" applyBorder="1" applyAlignment="1">
      <alignment horizontal="center" vertical="center" shrinkToFit="1"/>
    </xf>
    <xf numFmtId="0" fontId="14" fillId="0" borderId="261" xfId="0" applyNumberFormat="1" applyFont="1" applyBorder="1" applyAlignment="1">
      <alignment vertical="center" shrinkToFit="1"/>
    </xf>
    <xf numFmtId="0" fontId="14" fillId="0" borderId="261" xfId="0" applyNumberFormat="1" applyFont="1" applyBorder="1" applyAlignment="1">
      <alignment horizontal="center" vertical="center" shrinkToFit="1"/>
    </xf>
    <xf numFmtId="0" fontId="14" fillId="0" borderId="261" xfId="0" applyFont="1" applyBorder="1" applyAlignment="1">
      <alignment horizontal="center" vertical="center"/>
    </xf>
    <xf numFmtId="0" fontId="14" fillId="0" borderId="266" xfId="0" applyFont="1" applyBorder="1" applyAlignment="1">
      <alignment horizontal="center" vertical="center"/>
    </xf>
    <xf numFmtId="0" fontId="14" fillId="0" borderId="275" xfId="0" applyFont="1" applyBorder="1" applyAlignment="1">
      <alignment horizontal="distributed" vertical="center" indent="1"/>
    </xf>
    <xf numFmtId="0" fontId="14" fillId="0" borderId="216" xfId="0" applyFont="1" applyBorder="1" applyAlignment="1">
      <alignment horizontal="distributed" vertical="center" indent="1"/>
    </xf>
    <xf numFmtId="0" fontId="14" fillId="0" borderId="214" xfId="0" applyFont="1" applyBorder="1" applyAlignment="1">
      <alignment horizontal="distributed" vertical="center" indent="1"/>
    </xf>
    <xf numFmtId="3" fontId="14" fillId="0" borderId="273" xfId="0" applyNumberFormat="1" applyFont="1" applyBorder="1" applyAlignment="1">
      <alignment horizontal="left" vertical="center" wrapText="1" indent="1"/>
    </xf>
    <xf numFmtId="3" fontId="14" fillId="0" borderId="269" xfId="0" applyNumberFormat="1" applyFont="1" applyBorder="1" applyAlignment="1">
      <alignment horizontal="left" vertical="center" wrapText="1" indent="1"/>
    </xf>
    <xf numFmtId="3" fontId="14" fillId="0" borderId="274" xfId="0" applyNumberFormat="1" applyFont="1" applyBorder="1" applyAlignment="1">
      <alignment horizontal="left" vertical="center" wrapText="1" indent="1"/>
    </xf>
    <xf numFmtId="3" fontId="14" fillId="0" borderId="37" xfId="0" applyNumberFormat="1" applyFont="1" applyBorder="1" applyAlignment="1">
      <alignment horizontal="left" vertical="center" wrapText="1" indent="1"/>
    </xf>
    <xf numFmtId="3" fontId="14" fillId="0" borderId="214" xfId="0" applyNumberFormat="1" applyFont="1" applyBorder="1" applyAlignment="1">
      <alignment horizontal="left" vertical="center" wrapText="1" indent="1"/>
    </xf>
    <xf numFmtId="3" fontId="14" fillId="0" borderId="217" xfId="0" applyNumberFormat="1" applyFont="1" applyBorder="1" applyAlignment="1">
      <alignment horizontal="left" vertical="center" wrapText="1" indent="1"/>
    </xf>
    <xf numFmtId="0" fontId="13" fillId="0" borderId="29" xfId="0" applyFont="1" applyBorder="1" applyAlignment="1">
      <alignment horizontal="center" vertical="center" wrapText="1"/>
    </xf>
    <xf numFmtId="0" fontId="69" fillId="0" borderId="34" xfId="0" applyFont="1" applyBorder="1" applyAlignment="1">
      <alignment horizontal="center" vertical="center"/>
    </xf>
    <xf numFmtId="0" fontId="69" fillId="0" borderId="64" xfId="0" applyFont="1" applyBorder="1" applyAlignment="1">
      <alignment horizontal="center" vertical="center"/>
    </xf>
    <xf numFmtId="0" fontId="69" fillId="0" borderId="10" xfId="0" applyFont="1" applyBorder="1" applyAlignment="1">
      <alignment horizontal="center" vertical="center"/>
    </xf>
    <xf numFmtId="0" fontId="69" fillId="0" borderId="0" xfId="0" applyFont="1" applyBorder="1" applyAlignment="1">
      <alignment horizontal="center" vertical="center"/>
    </xf>
    <xf numFmtId="0" fontId="69" fillId="0" borderId="59" xfId="0" applyFont="1" applyBorder="1" applyAlignment="1">
      <alignment horizontal="center" vertical="center"/>
    </xf>
    <xf numFmtId="0" fontId="69" fillId="0" borderId="30" xfId="0" applyFont="1" applyBorder="1" applyAlignment="1">
      <alignment horizontal="center" vertical="center"/>
    </xf>
    <xf numFmtId="0" fontId="69" fillId="0" borderId="3" xfId="0" applyFont="1" applyBorder="1" applyAlignment="1">
      <alignment horizontal="center" vertical="center"/>
    </xf>
    <xf numFmtId="0" fontId="69" fillId="0" borderId="118" xfId="0" applyFont="1" applyBorder="1" applyAlignment="1">
      <alignment horizontal="center" vertical="center"/>
    </xf>
    <xf numFmtId="0" fontId="14" fillId="0" borderId="262" xfId="0" applyFont="1" applyBorder="1" applyAlignment="1">
      <alignment horizontal="distributed" vertical="center" indent="1"/>
    </xf>
    <xf numFmtId="0" fontId="14" fillId="0" borderId="23" xfId="0" applyFont="1" applyBorder="1" applyAlignment="1">
      <alignment horizontal="distributed" vertical="center" indent="1"/>
    </xf>
    <xf numFmtId="0" fontId="14" fillId="0" borderId="23" xfId="0" applyFont="1" applyBorder="1" applyAlignment="1">
      <alignment horizontal="center" vertical="center" shrinkToFit="1"/>
    </xf>
    <xf numFmtId="0" fontId="14" fillId="0" borderId="19" xfId="0" applyFont="1" applyBorder="1" applyAlignment="1">
      <alignment horizontal="center" vertical="center" shrinkToFit="1"/>
    </xf>
    <xf numFmtId="0" fontId="17" fillId="0" borderId="6" xfId="0" applyFont="1" applyBorder="1" applyAlignment="1">
      <alignment horizontal="center" vertical="center" wrapText="1" shrinkToFit="1"/>
    </xf>
    <xf numFmtId="0" fontId="17" fillId="0" borderId="261" xfId="0" applyFont="1" applyBorder="1" applyAlignment="1">
      <alignment horizontal="center" vertical="center" wrapText="1" shrinkToFit="1"/>
    </xf>
    <xf numFmtId="0" fontId="17" fillId="0" borderId="260" xfId="0" applyFont="1" applyBorder="1" applyAlignment="1">
      <alignment horizontal="center" vertical="center" wrapText="1" shrinkToFit="1"/>
    </xf>
    <xf numFmtId="0" fontId="17" fillId="0" borderId="261" xfId="0" applyFont="1" applyBorder="1" applyAlignment="1">
      <alignment horizontal="center" vertical="center"/>
    </xf>
    <xf numFmtId="0" fontId="17" fillId="0" borderId="260" xfId="0" applyFont="1" applyBorder="1" applyAlignment="1">
      <alignment horizontal="center" vertical="center"/>
    </xf>
    <xf numFmtId="0" fontId="54" fillId="0" borderId="6" xfId="0" applyFont="1" applyBorder="1" applyAlignment="1">
      <alignment horizontal="center" vertical="center" wrapText="1" shrinkToFit="1"/>
    </xf>
    <xf numFmtId="0" fontId="54" fillId="0" borderId="261" xfId="0" applyFont="1" applyBorder="1" applyAlignment="1">
      <alignment horizontal="center" vertical="center" wrapText="1" shrinkToFit="1"/>
    </xf>
    <xf numFmtId="0" fontId="17" fillId="0" borderId="261" xfId="22" applyFont="1" applyBorder="1" applyAlignment="1" applyProtection="1">
      <alignment horizontal="center" vertical="center" wrapText="1"/>
    </xf>
    <xf numFmtId="0" fontId="14" fillId="0" borderId="6" xfId="0" applyFont="1" applyBorder="1" applyAlignment="1">
      <alignment vertical="center" wrapText="1" shrinkToFit="1"/>
    </xf>
    <xf numFmtId="0" fontId="14" fillId="0" borderId="261" xfId="0" applyFont="1" applyBorder="1" applyAlignment="1">
      <alignment vertical="center" wrapText="1" shrinkToFit="1"/>
    </xf>
    <xf numFmtId="0" fontId="14" fillId="0" borderId="266" xfId="0" applyFont="1" applyBorder="1" applyAlignment="1">
      <alignment vertical="center" wrapText="1" shrinkToFit="1"/>
    </xf>
    <xf numFmtId="0" fontId="69" fillId="0" borderId="35" xfId="0" applyFont="1" applyBorder="1" applyAlignment="1">
      <alignment horizontal="center" vertical="center"/>
    </xf>
    <xf numFmtId="0" fontId="69" fillId="0" borderId="2" xfId="0" applyFont="1" applyBorder="1" applyAlignment="1">
      <alignment horizontal="center" vertical="center"/>
    </xf>
    <xf numFmtId="0" fontId="69" fillId="0" borderId="101" xfId="0" applyFont="1" applyBorder="1" applyAlignment="1">
      <alignment horizontal="center" vertical="center"/>
    </xf>
    <xf numFmtId="0" fontId="122" fillId="11" borderId="0" xfId="22" applyFont="1" applyFill="1" applyAlignment="1" applyProtection="1">
      <alignment horizontal="center" vertical="center"/>
    </xf>
    <xf numFmtId="0" fontId="69" fillId="0" borderId="4" xfId="0" applyFont="1" applyBorder="1" applyAlignment="1">
      <alignment horizontal="center" vertical="center" wrapText="1"/>
    </xf>
    <xf numFmtId="0" fontId="69" fillId="0" borderId="15" xfId="0" applyFont="1" applyBorder="1" applyAlignment="1">
      <alignment horizontal="center" vertical="center" wrapText="1"/>
    </xf>
    <xf numFmtId="0" fontId="69" fillId="0" borderId="26" xfId="0" applyFont="1" applyBorder="1" applyAlignment="1">
      <alignment horizontal="center" vertical="center" wrapText="1"/>
    </xf>
    <xf numFmtId="0" fontId="69" fillId="0" borderId="16" xfId="0" applyFont="1" applyBorder="1" applyAlignment="1">
      <alignment horizontal="center" vertical="center" wrapText="1"/>
    </xf>
    <xf numFmtId="0" fontId="69" fillId="0" borderId="24" xfId="0" applyFont="1" applyBorder="1" applyAlignment="1">
      <alignment horizontal="center" vertical="center"/>
    </xf>
    <xf numFmtId="0" fontId="69" fillId="0" borderId="4" xfId="0" applyFont="1" applyBorder="1" applyAlignment="1">
      <alignment horizontal="center" vertical="center"/>
    </xf>
    <xf numFmtId="0" fontId="69" fillId="0" borderId="15" xfId="0" applyFont="1" applyBorder="1" applyAlignment="1">
      <alignment horizontal="center" vertical="center"/>
    </xf>
    <xf numFmtId="0" fontId="69" fillId="0" borderId="27" xfId="0" applyFont="1" applyBorder="1" applyAlignment="1">
      <alignment horizontal="center" vertical="center"/>
    </xf>
    <xf numFmtId="0" fontId="69" fillId="0" borderId="26" xfId="0" applyFont="1" applyBorder="1" applyAlignment="1">
      <alignment horizontal="center" vertical="center"/>
    </xf>
    <xf numFmtId="0" fontId="13" fillId="0" borderId="200" xfId="0" applyFont="1" applyBorder="1" applyAlignment="1">
      <alignment horizontal="center" vertical="center"/>
    </xf>
    <xf numFmtId="0" fontId="13" fillId="0" borderId="201" xfId="0" applyFont="1" applyBorder="1" applyAlignment="1">
      <alignment horizontal="center" vertical="center"/>
    </xf>
    <xf numFmtId="0" fontId="57" fillId="0" borderId="3" xfId="0" applyFont="1" applyBorder="1" applyAlignment="1">
      <alignment horizontal="left" vertical="center"/>
    </xf>
    <xf numFmtId="0" fontId="68" fillId="0" borderId="3" xfId="0" applyFont="1" applyBorder="1" applyAlignment="1">
      <alignment horizontal="left" vertical="center"/>
    </xf>
    <xf numFmtId="0" fontId="13" fillId="0" borderId="28" xfId="0" applyFont="1" applyBorder="1" applyAlignment="1">
      <alignment horizontal="center" vertical="center"/>
    </xf>
    <xf numFmtId="0" fontId="13" fillId="0" borderId="23" xfId="0" applyFont="1" applyBorder="1" applyAlignment="1">
      <alignment horizontal="center" vertical="center"/>
    </xf>
    <xf numFmtId="0" fontId="13" fillId="0" borderId="192" xfId="0" applyFont="1" applyBorder="1" applyAlignment="1">
      <alignment horizontal="center" vertical="center"/>
    </xf>
    <xf numFmtId="0" fontId="13" fillId="0" borderId="4" xfId="0" applyFont="1" applyBorder="1" applyAlignment="1">
      <alignment horizontal="center" vertical="center"/>
    </xf>
    <xf numFmtId="0" fontId="13" fillId="0" borderId="19" xfId="0" applyFont="1" applyBorder="1" applyAlignment="1">
      <alignment horizontal="center" vertical="center"/>
    </xf>
    <xf numFmtId="0" fontId="13" fillId="0" borderId="15" xfId="0" applyFont="1" applyBorder="1" applyAlignment="1">
      <alignment horizontal="center" vertical="center"/>
    </xf>
    <xf numFmtId="0" fontId="13" fillId="0" borderId="198" xfId="0" applyFont="1" applyBorder="1" applyAlignment="1">
      <alignment horizontal="center" vertical="center"/>
    </xf>
    <xf numFmtId="0" fontId="13" fillId="0" borderId="199" xfId="0" applyFont="1" applyBorder="1" applyAlignment="1">
      <alignment horizontal="center" vertical="center"/>
    </xf>
    <xf numFmtId="182" fontId="14" fillId="0" borderId="119" xfId="0" applyNumberFormat="1" applyFont="1" applyBorder="1" applyAlignment="1">
      <alignment vertical="center" shrinkToFit="1"/>
    </xf>
    <xf numFmtId="187" fontId="14" fillId="0" borderId="313" xfId="25" applyNumberFormat="1" applyFont="1" applyBorder="1" applyAlignment="1">
      <alignment horizontal="right" vertical="center" shrinkToFit="1"/>
    </xf>
    <xf numFmtId="187" fontId="14" fillId="0" borderId="336" xfId="25" applyNumberFormat="1" applyFont="1" applyBorder="1" applyAlignment="1">
      <alignment horizontal="right" vertical="center" shrinkToFit="1"/>
    </xf>
    <xf numFmtId="187" fontId="14" fillId="0" borderId="336" xfId="25" applyNumberFormat="1" applyFont="1" applyBorder="1" applyAlignment="1">
      <alignment vertical="center" shrinkToFit="1"/>
    </xf>
    <xf numFmtId="0" fontId="69" fillId="0" borderId="36" xfId="0" applyFont="1" applyBorder="1" applyAlignment="1">
      <alignment horizontal="center" vertical="center"/>
    </xf>
    <xf numFmtId="0" fontId="69" fillId="0" borderId="32" xfId="0" applyFont="1" applyBorder="1" applyAlignment="1">
      <alignment horizontal="center" vertical="center"/>
    </xf>
    <xf numFmtId="0" fontId="69" fillId="0" borderId="102" xfId="0" applyFont="1" applyBorder="1" applyAlignment="1">
      <alignment horizontal="center" vertical="center"/>
    </xf>
    <xf numFmtId="187" fontId="17" fillId="0" borderId="23" xfId="25" applyNumberFormat="1" applyFont="1" applyBorder="1" applyAlignment="1">
      <alignment horizontal="right" vertical="center" shrinkToFit="1"/>
    </xf>
    <xf numFmtId="0" fontId="17" fillId="2" borderId="332" xfId="0" applyFont="1" applyFill="1" applyBorder="1" applyAlignment="1">
      <alignment horizontal="distributed" vertical="center" wrapText="1" indent="1"/>
    </xf>
    <xf numFmtId="0" fontId="17" fillId="2" borderId="333" xfId="0" applyFont="1" applyFill="1" applyBorder="1" applyAlignment="1">
      <alignment horizontal="distributed" vertical="center" wrapText="1" indent="1"/>
    </xf>
    <xf numFmtId="0" fontId="17" fillId="2" borderId="335" xfId="0" applyFont="1" applyFill="1" applyBorder="1" applyAlignment="1">
      <alignment horizontal="distributed" vertical="center" wrapText="1" indent="1"/>
    </xf>
    <xf numFmtId="0" fontId="17" fillId="2" borderId="331" xfId="0" applyFont="1" applyFill="1" applyBorder="1" applyAlignment="1">
      <alignment horizontal="distributed" vertical="center" wrapText="1" indent="1"/>
    </xf>
    <xf numFmtId="0" fontId="17" fillId="2" borderId="328" xfId="0" applyFont="1" applyFill="1" applyBorder="1" applyAlignment="1">
      <alignment horizontal="distributed" vertical="center" wrapText="1" indent="1"/>
    </xf>
    <xf numFmtId="0" fontId="17" fillId="2" borderId="322" xfId="0" applyFont="1" applyFill="1" applyBorder="1" applyAlignment="1">
      <alignment horizontal="distributed" vertical="center" wrapText="1" indent="1"/>
    </xf>
    <xf numFmtId="0" fontId="17" fillId="2" borderId="264" xfId="0" applyFont="1" applyFill="1" applyBorder="1" applyAlignment="1">
      <alignment horizontal="distributed" vertical="center" indent="1"/>
    </xf>
    <xf numFmtId="0" fontId="17" fillId="2" borderId="280" xfId="0" applyFont="1" applyFill="1" applyBorder="1" applyAlignment="1">
      <alignment horizontal="distributed" vertical="center" indent="1"/>
    </xf>
    <xf numFmtId="0" fontId="17" fillId="2" borderId="265" xfId="0" applyFont="1" applyFill="1" applyBorder="1" applyAlignment="1">
      <alignment horizontal="distributed" vertical="center" indent="1"/>
    </xf>
    <xf numFmtId="0" fontId="69" fillId="0" borderId="6" xfId="0" applyFont="1" applyBorder="1" applyAlignment="1">
      <alignment horizontal="center" vertical="center"/>
    </xf>
    <xf numFmtId="0" fontId="69" fillId="0" borderId="1" xfId="0" applyFont="1" applyBorder="1" applyAlignment="1">
      <alignment horizontal="center" vertical="center"/>
    </xf>
    <xf numFmtId="0" fontId="69" fillId="0" borderId="47" xfId="0" applyFont="1" applyBorder="1" applyAlignment="1">
      <alignment horizontal="center" vertical="center"/>
    </xf>
    <xf numFmtId="0" fontId="13" fillId="0" borderId="3" xfId="0" applyFont="1" applyBorder="1" applyAlignment="1">
      <alignment horizontal="right" vertical="center"/>
    </xf>
    <xf numFmtId="0" fontId="13" fillId="2" borderId="72" xfId="0" applyFont="1" applyFill="1" applyBorder="1" applyAlignment="1">
      <alignment horizontal="distributed" vertical="center" indent="2"/>
    </xf>
    <xf numFmtId="0" fontId="13" fillId="0" borderId="34"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18" xfId="0" applyFont="1" applyBorder="1" applyAlignment="1">
      <alignment horizontal="center" vertical="center" wrapText="1"/>
    </xf>
    <xf numFmtId="0" fontId="144" fillId="0" borderId="29" xfId="0" applyFont="1" applyFill="1" applyBorder="1" applyAlignment="1">
      <alignment vertical="center" wrapText="1"/>
    </xf>
    <xf numFmtId="0" fontId="144" fillId="0" borderId="277" xfId="0" applyFont="1" applyFill="1" applyBorder="1" applyAlignment="1">
      <alignment vertical="center" wrapText="1"/>
    </xf>
    <xf numFmtId="0" fontId="144" fillId="0" borderId="78" xfId="0" applyFont="1" applyFill="1" applyBorder="1" applyAlignment="1">
      <alignment vertical="center" wrapText="1"/>
    </xf>
    <xf numFmtId="0" fontId="144" fillId="0" borderId="10" xfId="0" applyFont="1" applyFill="1" applyBorder="1" applyAlignment="1">
      <alignment vertical="center" wrapText="1"/>
    </xf>
    <xf numFmtId="0" fontId="144" fillId="0" borderId="0" xfId="0" applyFont="1" applyFill="1" applyBorder="1" applyAlignment="1">
      <alignment vertical="center" wrapText="1"/>
    </xf>
    <xf numFmtId="0" fontId="144" fillId="0" borderId="11" xfId="0" applyFont="1" applyFill="1" applyBorder="1" applyAlignment="1">
      <alignment vertical="center" wrapText="1"/>
    </xf>
    <xf numFmtId="0" fontId="144" fillId="0" borderId="216" xfId="0" applyFont="1" applyFill="1" applyBorder="1" applyAlignment="1">
      <alignment vertical="center" wrapText="1"/>
    </xf>
    <xf numFmtId="0" fontId="144" fillId="0" borderId="214" xfId="0" applyFont="1" applyFill="1" applyBorder="1" applyAlignment="1">
      <alignment vertical="center" wrapText="1"/>
    </xf>
    <xf numFmtId="0" fontId="144" fillId="0" borderId="217" xfId="0" applyFont="1" applyFill="1" applyBorder="1" applyAlignment="1">
      <alignment vertical="center" wrapText="1"/>
    </xf>
    <xf numFmtId="0" fontId="27" fillId="0" borderId="34" xfId="0" applyFont="1" applyBorder="1" applyAlignment="1">
      <alignment vertical="center" wrapText="1"/>
    </xf>
    <xf numFmtId="0" fontId="27" fillId="0" borderId="0" xfId="0" applyFont="1" applyBorder="1" applyAlignment="1">
      <alignment vertical="center" wrapText="1"/>
    </xf>
    <xf numFmtId="0" fontId="69" fillId="0" borderId="36" xfId="0" applyFont="1" applyBorder="1" applyAlignment="1">
      <alignment horizontal="center" vertical="center" wrapText="1"/>
    </xf>
    <xf numFmtId="0" fontId="69" fillId="0" borderId="114" xfId="0" applyFont="1" applyBorder="1" applyAlignment="1">
      <alignment horizontal="center" vertical="center"/>
    </xf>
    <xf numFmtId="0" fontId="69" fillId="0" borderId="38" xfId="0" applyFont="1" applyBorder="1" applyAlignment="1">
      <alignment horizontal="center" vertical="center"/>
    </xf>
    <xf numFmtId="0" fontId="69" fillId="0" borderId="7" xfId="0" applyFont="1" applyBorder="1" applyAlignment="1">
      <alignment horizontal="center" vertical="center"/>
    </xf>
    <xf numFmtId="0" fontId="69" fillId="0" borderId="28" xfId="0" applyFont="1" applyBorder="1" applyAlignment="1">
      <alignment horizontal="center" vertical="center"/>
    </xf>
    <xf numFmtId="0" fontId="69" fillId="0" borderId="23" xfId="0" applyFont="1" applyBorder="1" applyAlignment="1">
      <alignment horizontal="center" vertical="center"/>
    </xf>
    <xf numFmtId="0" fontId="69" fillId="0" borderId="19" xfId="0" applyFont="1" applyBorder="1" applyAlignment="1">
      <alignment horizontal="center" vertical="center"/>
    </xf>
    <xf numFmtId="0" fontId="69" fillId="0" borderId="29" xfId="0" applyFont="1" applyBorder="1" applyAlignment="1">
      <alignment horizontal="center" vertical="center" wrapText="1"/>
    </xf>
    <xf numFmtId="0" fontId="69" fillId="0" borderId="35" xfId="0" applyFont="1" applyBorder="1" applyAlignment="1">
      <alignment horizontal="center" vertical="center" wrapText="1"/>
    </xf>
    <xf numFmtId="0" fontId="69" fillId="0" borderId="6" xfId="0" applyFont="1" applyBorder="1" applyAlignment="1">
      <alignment horizontal="center" vertical="center" wrapText="1"/>
    </xf>
    <xf numFmtId="0" fontId="14" fillId="0" borderId="81" xfId="0" applyFont="1" applyBorder="1" applyAlignment="1">
      <alignment horizontal="left" vertical="center"/>
    </xf>
    <xf numFmtId="0" fontId="14" fillId="0" borderId="57" xfId="0" applyFont="1" applyBorder="1" applyAlignment="1">
      <alignment horizontal="left" vertical="center"/>
    </xf>
    <xf numFmtId="0" fontId="14" fillId="0" borderId="149" xfId="0" applyFont="1" applyBorder="1" applyAlignment="1">
      <alignment horizontal="left" vertical="center"/>
    </xf>
    <xf numFmtId="0" fontId="14" fillId="0" borderId="226" xfId="0" applyFont="1" applyBorder="1" applyAlignment="1">
      <alignment horizontal="left" vertical="center"/>
    </xf>
    <xf numFmtId="0" fontId="14" fillId="0" borderId="22" xfId="0" applyFont="1" applyBorder="1" applyAlignment="1">
      <alignment horizontal="left" vertical="center"/>
    </xf>
    <xf numFmtId="0" fontId="14" fillId="0" borderId="20" xfId="0" applyFont="1" applyBorder="1" applyAlignment="1">
      <alignment horizontal="left" vertical="center"/>
    </xf>
    <xf numFmtId="0" fontId="15" fillId="0" borderId="30" xfId="0" applyFont="1" applyBorder="1" applyAlignment="1">
      <alignment horizontal="center" vertical="center"/>
    </xf>
    <xf numFmtId="0" fontId="20" fillId="0" borderId="3" xfId="0" applyFont="1" applyBorder="1" applyAlignment="1">
      <alignment horizontal="center" vertical="center"/>
    </xf>
    <xf numFmtId="0" fontId="20" fillId="0" borderId="3" xfId="0" applyFont="1" applyBorder="1" applyAlignment="1">
      <alignment horizontal="left" vertical="center"/>
    </xf>
    <xf numFmtId="0" fontId="15" fillId="0" borderId="116" xfId="0" applyFont="1" applyBorder="1" applyAlignment="1">
      <alignment horizontal="center" vertic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49" fontId="20" fillId="0" borderId="0" xfId="0" applyNumberFormat="1" applyFont="1" applyBorder="1" applyAlignment="1">
      <alignment horizontal="center" vertical="center"/>
    </xf>
    <xf numFmtId="49" fontId="20" fillId="0" borderId="0" xfId="0" applyNumberFormat="1" applyFont="1" applyBorder="1" applyAlignment="1">
      <alignment horizontal="left" vertical="center"/>
    </xf>
    <xf numFmtId="49" fontId="20" fillId="0" borderId="0" xfId="0" applyNumberFormat="1" applyFont="1" applyBorder="1" applyAlignment="1">
      <alignment horizontal="right" vertical="center"/>
    </xf>
    <xf numFmtId="0" fontId="14" fillId="0" borderId="99" xfId="0" applyFont="1" applyBorder="1" applyAlignment="1">
      <alignment horizontal="left" vertical="center"/>
    </xf>
    <xf numFmtId="0" fontId="14" fillId="0" borderId="100" xfId="0" applyFont="1" applyBorder="1" applyAlignment="1">
      <alignment horizontal="left" vertical="center"/>
    </xf>
    <xf numFmtId="0" fontId="14" fillId="0" borderId="206" xfId="0" applyFont="1" applyBorder="1" applyAlignment="1">
      <alignment horizontal="left" vertical="center"/>
    </xf>
    <xf numFmtId="178" fontId="14" fillId="0" borderId="47" xfId="0" applyNumberFormat="1" applyFont="1" applyBorder="1" applyAlignment="1">
      <alignment horizontal="left" vertical="center"/>
    </xf>
    <xf numFmtId="0" fontId="86" fillId="0" borderId="3" xfId="0" applyFont="1" applyBorder="1" applyAlignment="1">
      <alignment horizontal="left" wrapText="1"/>
    </xf>
    <xf numFmtId="0" fontId="86" fillId="0" borderId="3" xfId="0" applyFont="1" applyBorder="1" applyAlignment="1">
      <alignment horizontal="left"/>
    </xf>
    <xf numFmtId="0" fontId="14" fillId="0" borderId="110" xfId="0" applyFont="1" applyFill="1" applyBorder="1" applyAlignment="1">
      <alignment vertical="center"/>
    </xf>
    <xf numFmtId="0" fontId="14" fillId="0" borderId="2" xfId="0" applyFont="1" applyFill="1" applyBorder="1" applyAlignment="1">
      <alignment vertical="center"/>
    </xf>
    <xf numFmtId="0" fontId="14" fillId="0" borderId="2" xfId="0" applyFont="1" applyBorder="1" applyAlignment="1">
      <alignment vertical="center"/>
    </xf>
    <xf numFmtId="49" fontId="14" fillId="0" borderId="2" xfId="0" applyNumberFormat="1" applyFont="1" applyFill="1" applyBorder="1" applyAlignment="1">
      <alignment horizontal="left" vertical="center"/>
    </xf>
    <xf numFmtId="0" fontId="14" fillId="0" borderId="2" xfId="0" applyNumberFormat="1" applyFont="1" applyBorder="1" applyAlignment="1">
      <alignment horizontal="left" vertical="center"/>
    </xf>
    <xf numFmtId="0" fontId="14" fillId="0" borderId="38" xfId="0" applyNumberFormat="1" applyFont="1" applyBorder="1" applyAlignment="1">
      <alignment horizontal="left" vertical="center"/>
    </xf>
    <xf numFmtId="0" fontId="14" fillId="0" borderId="111" xfId="0" applyFont="1" applyBorder="1" applyAlignment="1">
      <alignment vertical="center"/>
    </xf>
    <xf numFmtId="0" fontId="14" fillId="0" borderId="1" xfId="0" applyNumberFormat="1" applyFont="1" applyBorder="1" applyAlignment="1">
      <alignment vertical="center"/>
    </xf>
    <xf numFmtId="0" fontId="14" fillId="0" borderId="7" xfId="0" applyNumberFormat="1" applyFont="1" applyBorder="1" applyAlignment="1">
      <alignment vertical="center"/>
    </xf>
    <xf numFmtId="0" fontId="74" fillId="3" borderId="179" xfId="18" applyFont="1" applyFill="1" applyBorder="1" applyAlignment="1">
      <alignment horizontal="center" vertical="center"/>
    </xf>
    <xf numFmtId="0" fontId="74" fillId="3" borderId="134" xfId="18" applyFont="1" applyFill="1" applyBorder="1" applyAlignment="1">
      <alignment horizontal="center" vertical="center"/>
    </xf>
    <xf numFmtId="0" fontId="74" fillId="3" borderId="124" xfId="18" applyFont="1" applyFill="1" applyBorder="1" applyAlignment="1">
      <alignment horizontal="center" vertical="center"/>
    </xf>
    <xf numFmtId="0" fontId="74" fillId="3" borderId="133" xfId="18" applyFont="1" applyFill="1" applyBorder="1" applyAlignment="1">
      <alignment horizontal="center" vertical="center"/>
    </xf>
    <xf numFmtId="0" fontId="74" fillId="3" borderId="178" xfId="18" applyFont="1" applyFill="1" applyBorder="1" applyAlignment="1">
      <alignment horizontal="center" vertical="center"/>
    </xf>
    <xf numFmtId="180" fontId="74" fillId="0" borderId="177" xfId="13" applyNumberFormat="1" applyFont="1" applyBorder="1" applyAlignment="1">
      <alignment horizontal="center" vertical="center"/>
    </xf>
    <xf numFmtId="180" fontId="74" fillId="0" borderId="175" xfId="13" applyNumberFormat="1" applyFont="1" applyBorder="1" applyAlignment="1">
      <alignment horizontal="center" vertical="center"/>
    </xf>
    <xf numFmtId="180" fontId="74" fillId="0" borderId="126" xfId="13" applyNumberFormat="1" applyFont="1" applyBorder="1" applyAlignment="1">
      <alignment horizontal="center" vertical="center"/>
    </xf>
    <xf numFmtId="180" fontId="74" fillId="0" borderId="174" xfId="13" applyNumberFormat="1" applyFont="1" applyBorder="1" applyAlignment="1">
      <alignment horizontal="center" vertical="center"/>
    </xf>
    <xf numFmtId="180" fontId="74" fillId="0" borderId="176" xfId="13" applyNumberFormat="1" applyFont="1" applyBorder="1" applyAlignment="1">
      <alignment horizontal="center" vertical="center"/>
    </xf>
    <xf numFmtId="0" fontId="74" fillId="3" borderId="170" xfId="18" applyFont="1" applyFill="1" applyBorder="1" applyAlignment="1">
      <alignment horizontal="left" vertical="center" wrapText="1"/>
    </xf>
    <xf numFmtId="0" fontId="74" fillId="3" borderId="171" xfId="18" applyFont="1" applyFill="1" applyBorder="1" applyAlignment="1">
      <alignment horizontal="left" vertical="center" wrapText="1"/>
    </xf>
    <xf numFmtId="0" fontId="74" fillId="3" borderId="172" xfId="18" applyFont="1" applyFill="1" applyBorder="1" applyAlignment="1">
      <alignment horizontal="left" vertical="center" wrapText="1"/>
    </xf>
    <xf numFmtId="0" fontId="74" fillId="3" borderId="173" xfId="18" applyFont="1" applyFill="1" applyBorder="1" applyAlignment="1">
      <alignment horizontal="left" vertical="center" wrapText="1"/>
    </xf>
    <xf numFmtId="0" fontId="74" fillId="3" borderId="169" xfId="18" applyFont="1" applyFill="1" applyBorder="1" applyAlignment="1">
      <alignment horizontal="center" vertical="center"/>
    </xf>
    <xf numFmtId="0" fontId="74" fillId="3" borderId="75" xfId="18" applyFont="1" applyFill="1" applyBorder="1" applyAlignment="1">
      <alignment horizontal="center" vertical="center"/>
    </xf>
    <xf numFmtId="0" fontId="74" fillId="3" borderId="169" xfId="18" applyFont="1" applyFill="1" applyBorder="1" applyAlignment="1">
      <alignment horizontal="center" vertical="center" wrapText="1"/>
    </xf>
    <xf numFmtId="0" fontId="74" fillId="3" borderId="75" xfId="18" applyFont="1" applyFill="1" applyBorder="1" applyAlignment="1">
      <alignment horizontal="center" vertical="center" wrapText="1"/>
    </xf>
    <xf numFmtId="0" fontId="74" fillId="3" borderId="161" xfId="18" applyFont="1" applyFill="1" applyBorder="1" applyAlignment="1">
      <alignment horizontal="center" vertical="center" wrapText="1"/>
    </xf>
    <xf numFmtId="0" fontId="74" fillId="3" borderId="160" xfId="18" applyFont="1" applyFill="1" applyBorder="1" applyAlignment="1">
      <alignment horizontal="center" vertical="center" wrapText="1"/>
    </xf>
    <xf numFmtId="0" fontId="74" fillId="3" borderId="30" xfId="18" applyFont="1" applyFill="1" applyBorder="1" applyAlignment="1">
      <alignment horizontal="center" vertical="center" wrapText="1"/>
    </xf>
    <xf numFmtId="0" fontId="74" fillId="3" borderId="13" xfId="18" applyFont="1" applyFill="1" applyBorder="1" applyAlignment="1">
      <alignment horizontal="center" vertical="center" wrapText="1"/>
    </xf>
    <xf numFmtId="0" fontId="74" fillId="3" borderId="122" xfId="18" applyFont="1" applyFill="1" applyBorder="1" applyAlignment="1">
      <alignment horizontal="center" vertical="center" wrapText="1"/>
    </xf>
    <xf numFmtId="0" fontId="74" fillId="3" borderId="159" xfId="18" applyFont="1" applyFill="1" applyBorder="1" applyAlignment="1">
      <alignment horizontal="center" vertical="center" wrapText="1"/>
    </xf>
    <xf numFmtId="0" fontId="74" fillId="3" borderId="3" xfId="18" applyFont="1" applyFill="1" applyBorder="1" applyAlignment="1">
      <alignment horizontal="center" vertical="center" wrapText="1"/>
    </xf>
    <xf numFmtId="0" fontId="74" fillId="3" borderId="163" xfId="18" applyFont="1" applyFill="1" applyBorder="1" applyAlignment="1">
      <alignment horizontal="center" vertical="center" wrapText="1"/>
    </xf>
    <xf numFmtId="0" fontId="74" fillId="3" borderId="31" xfId="18" applyFont="1" applyFill="1" applyBorder="1" applyAlignment="1">
      <alignment horizontal="center" vertical="center"/>
    </xf>
    <xf numFmtId="0" fontId="74" fillId="3" borderId="72" xfId="18" applyFont="1" applyFill="1" applyBorder="1" applyAlignment="1">
      <alignment horizontal="center" vertical="center"/>
    </xf>
    <xf numFmtId="0" fontId="22" fillId="0" borderId="166" xfId="18" applyFont="1" applyBorder="1" applyAlignment="1">
      <alignment horizontal="center" vertical="center" wrapText="1" shrinkToFit="1"/>
    </xf>
    <xf numFmtId="0" fontId="75" fillId="0" borderId="78" xfId="18" applyFont="1" applyBorder="1" applyAlignment="1">
      <alignment horizontal="center" vertical="center" wrapText="1" shrinkToFit="1"/>
    </xf>
    <xf numFmtId="0" fontId="75" fillId="0" borderId="29" xfId="18" applyFont="1" applyBorder="1" applyAlignment="1">
      <alignment horizontal="center" vertical="center" wrapText="1" shrinkToFit="1"/>
    </xf>
    <xf numFmtId="0" fontId="75" fillId="0" borderId="30" xfId="18" applyFont="1" applyBorder="1" applyAlignment="1">
      <alignment horizontal="center" vertical="center" wrapText="1" shrinkToFit="1"/>
    </xf>
    <xf numFmtId="0" fontId="75" fillId="0" borderId="13" xfId="18" applyFont="1" applyBorder="1" applyAlignment="1">
      <alignment horizontal="center" vertical="center" wrapText="1" shrinkToFit="1"/>
    </xf>
    <xf numFmtId="0" fontId="75" fillId="0" borderId="10" xfId="18" applyFont="1" applyBorder="1" applyAlignment="1">
      <alignment horizontal="center" vertical="center" wrapText="1" shrinkToFit="1"/>
    </xf>
    <xf numFmtId="0" fontId="75" fillId="0" borderId="11" xfId="18" applyFont="1" applyBorder="1" applyAlignment="1">
      <alignment horizontal="center" vertical="center" wrapText="1" shrinkToFit="1"/>
    </xf>
    <xf numFmtId="0" fontId="75" fillId="0" borderId="136" xfId="18" applyFont="1" applyBorder="1" applyAlignment="1">
      <alignment horizontal="center" vertical="center" wrapText="1" shrinkToFit="1"/>
    </xf>
    <xf numFmtId="0" fontId="75" fillId="0" borderId="137" xfId="18" applyFont="1" applyBorder="1" applyAlignment="1">
      <alignment horizontal="center" vertical="center" wrapText="1" shrinkToFit="1"/>
    </xf>
    <xf numFmtId="0" fontId="75" fillId="0" borderId="79" xfId="18" applyFont="1" applyBorder="1" applyAlignment="1">
      <alignment horizontal="center" vertical="center" shrinkToFit="1"/>
    </xf>
    <xf numFmtId="0" fontId="75" fillId="0" borderId="75" xfId="18" applyFont="1" applyBorder="1" applyAlignment="1">
      <alignment horizontal="center" vertical="center" shrinkToFit="1"/>
    </xf>
    <xf numFmtId="0" fontId="75" fillId="0" borderId="79" xfId="18" applyFont="1" applyBorder="1" applyAlignment="1">
      <alignment horizontal="center" vertical="center" wrapText="1" shrinkToFit="1"/>
    </xf>
    <xf numFmtId="0" fontId="75" fillId="0" borderId="75" xfId="18" applyFont="1" applyBorder="1" applyAlignment="1">
      <alignment horizontal="center" vertical="center" wrapText="1" shrinkToFit="1"/>
    </xf>
    <xf numFmtId="187" fontId="75" fillId="0" borderId="29" xfId="18" applyNumberFormat="1" applyFont="1" applyBorder="1" applyAlignment="1">
      <alignment horizontal="center" vertical="center"/>
    </xf>
    <xf numFmtId="187" fontId="75" fillId="0" borderId="78" xfId="18" applyNumberFormat="1" applyFont="1" applyBorder="1" applyAlignment="1">
      <alignment horizontal="center" vertical="center"/>
    </xf>
    <xf numFmtId="187" fontId="75" fillId="0" borderId="30" xfId="18" applyNumberFormat="1" applyFont="1" applyBorder="1" applyAlignment="1">
      <alignment horizontal="center" vertical="center"/>
    </xf>
    <xf numFmtId="187" fontId="75" fillId="0" borderId="13" xfId="18" applyNumberFormat="1" applyFont="1" applyBorder="1" applyAlignment="1">
      <alignment horizontal="center" vertical="center"/>
    </xf>
    <xf numFmtId="0" fontId="75" fillId="0" borderId="29" xfId="18" applyNumberFormat="1" applyFont="1" applyBorder="1" applyAlignment="1">
      <alignment horizontal="center" vertical="center" wrapText="1" shrinkToFit="1"/>
    </xf>
    <xf numFmtId="0" fontId="75" fillId="0" borderId="78" xfId="18" applyNumberFormat="1" applyFont="1" applyBorder="1" applyAlignment="1">
      <alignment horizontal="center" vertical="center" wrapText="1" shrinkToFit="1"/>
    </xf>
    <xf numFmtId="0" fontId="75" fillId="0" borderId="30" xfId="18" applyNumberFormat="1" applyFont="1" applyBorder="1" applyAlignment="1">
      <alignment horizontal="center" vertical="center" wrapText="1" shrinkToFit="1"/>
    </xf>
    <xf numFmtId="0" fontId="75" fillId="0" borderId="13" xfId="18" applyNumberFormat="1" applyFont="1" applyBorder="1" applyAlignment="1">
      <alignment horizontal="center" vertical="center" wrapText="1" shrinkToFit="1"/>
    </xf>
    <xf numFmtId="187" fontId="75" fillId="0" borderId="34" xfId="18" applyNumberFormat="1" applyFont="1" applyBorder="1" applyAlignment="1">
      <alignment horizontal="center" vertical="center"/>
    </xf>
    <xf numFmtId="187" fontId="75" fillId="0" borderId="165" xfId="18" applyNumberFormat="1" applyFont="1" applyBorder="1" applyAlignment="1">
      <alignment horizontal="center" vertical="center"/>
    </xf>
    <xf numFmtId="187" fontId="75" fillId="0" borderId="3" xfId="18" applyNumberFormat="1" applyFont="1" applyBorder="1" applyAlignment="1">
      <alignment horizontal="center" vertical="center"/>
    </xf>
    <xf numFmtId="187" fontId="75" fillId="0" borderId="163" xfId="18" applyNumberFormat="1" applyFont="1" applyBorder="1" applyAlignment="1">
      <alignment horizontal="center" vertical="center"/>
    </xf>
    <xf numFmtId="0" fontId="22" fillId="0" borderId="162" xfId="18" applyFont="1" applyBorder="1" applyAlignment="1">
      <alignment horizontal="center" vertical="center" shrinkToFit="1"/>
    </xf>
    <xf numFmtId="0" fontId="75" fillId="0" borderId="13" xfId="18" applyFont="1" applyBorder="1" applyAlignment="1">
      <alignment horizontal="center" vertical="center" shrinkToFit="1"/>
    </xf>
    <xf numFmtId="0" fontId="22" fillId="0" borderId="166" xfId="18" applyFont="1" applyBorder="1" applyAlignment="1">
      <alignment horizontal="center" vertical="center" shrinkToFit="1"/>
    </xf>
    <xf numFmtId="0" fontId="75" fillId="0" borderId="78" xfId="18" applyFont="1" applyBorder="1" applyAlignment="1">
      <alignment horizontal="center" vertical="center" shrinkToFit="1"/>
    </xf>
    <xf numFmtId="0" fontId="75" fillId="0" borderId="138" xfId="18" applyFont="1" applyBorder="1" applyAlignment="1">
      <alignment horizontal="center" vertical="center" shrinkToFit="1"/>
    </xf>
    <xf numFmtId="0" fontId="75" fillId="0" borderId="138" xfId="18" applyFont="1" applyBorder="1" applyAlignment="1">
      <alignment horizontal="center" vertical="center" wrapText="1" shrinkToFit="1"/>
    </xf>
    <xf numFmtId="187" fontId="75" fillId="0" borderId="136" xfId="18" applyNumberFormat="1" applyFont="1" applyBorder="1" applyAlignment="1">
      <alignment horizontal="center" vertical="center"/>
    </xf>
    <xf numFmtId="187" fontId="75" fillId="0" borderId="137" xfId="18" applyNumberFormat="1" applyFont="1" applyBorder="1" applyAlignment="1">
      <alignment horizontal="center" vertical="center"/>
    </xf>
    <xf numFmtId="0" fontId="75" fillId="0" borderId="136" xfId="18" applyNumberFormat="1" applyFont="1" applyBorder="1" applyAlignment="1">
      <alignment horizontal="center" vertical="center" wrapText="1" shrinkToFit="1"/>
    </xf>
    <xf numFmtId="0" fontId="75" fillId="0" borderId="137" xfId="18" applyNumberFormat="1" applyFont="1" applyBorder="1" applyAlignment="1">
      <alignment horizontal="center" vertical="center" wrapText="1" shrinkToFit="1"/>
    </xf>
    <xf numFmtId="187" fontId="75" fillId="0" borderId="180" xfId="18" applyNumberFormat="1" applyFont="1" applyBorder="1" applyAlignment="1">
      <alignment horizontal="center" vertical="center"/>
    </xf>
    <xf numFmtId="187" fontId="75" fillId="0" borderId="168" xfId="18" applyNumberFormat="1" applyFont="1" applyBorder="1" applyAlignment="1">
      <alignment horizontal="center" vertical="center"/>
    </xf>
    <xf numFmtId="0" fontId="22" fillId="0" borderId="167" xfId="18" applyFont="1" applyBorder="1" applyAlignment="1">
      <alignment horizontal="center" vertical="center" shrinkToFit="1"/>
    </xf>
    <xf numFmtId="0" fontId="75" fillId="0" borderId="137" xfId="18" applyFont="1" applyBorder="1" applyAlignment="1">
      <alignment horizontal="center" vertical="center" shrinkToFit="1"/>
    </xf>
    <xf numFmtId="0" fontId="74" fillId="4" borderId="183" xfId="18" applyFont="1" applyFill="1" applyBorder="1" applyAlignment="1">
      <alignment horizontal="center" vertical="center"/>
    </xf>
    <xf numFmtId="0" fontId="74" fillId="4" borderId="135" xfId="18" applyFont="1" applyFill="1" applyBorder="1" applyAlignment="1">
      <alignment horizontal="center" vertical="center"/>
    </xf>
    <xf numFmtId="0" fontId="75" fillId="4" borderId="41" xfId="18" applyFont="1" applyFill="1" applyBorder="1" applyAlignment="1">
      <alignment horizontal="center" vertical="center" wrapText="1"/>
    </xf>
    <xf numFmtId="0" fontId="75" fillId="4" borderId="135" xfId="18" applyFont="1" applyFill="1" applyBorder="1" applyAlignment="1">
      <alignment horizontal="center" vertical="center" wrapText="1"/>
    </xf>
    <xf numFmtId="0" fontId="75" fillId="4" borderId="41" xfId="18" applyFont="1" applyFill="1" applyBorder="1" applyAlignment="1">
      <alignment horizontal="center" vertical="center"/>
    </xf>
    <xf numFmtId="0" fontId="75" fillId="4" borderId="135" xfId="18" applyFont="1" applyFill="1" applyBorder="1" applyAlignment="1">
      <alignment horizontal="center" vertical="center"/>
    </xf>
    <xf numFmtId="0" fontId="75" fillId="4" borderId="181" xfId="18" applyFont="1" applyFill="1" applyBorder="1" applyAlignment="1">
      <alignment horizontal="center" vertical="center"/>
    </xf>
    <xf numFmtId="0" fontId="75" fillId="4" borderId="182" xfId="18" applyFont="1" applyFill="1" applyBorder="1" applyAlignment="1">
      <alignment horizontal="center" vertical="center"/>
    </xf>
    <xf numFmtId="0" fontId="75" fillId="0" borderId="42" xfId="18" applyFont="1" applyBorder="1" applyAlignment="1">
      <alignment horizontal="left" vertical="center" indent="1" shrinkToFit="1"/>
    </xf>
    <xf numFmtId="0" fontId="75" fillId="0" borderId="0" xfId="18" applyFont="1" applyBorder="1" applyAlignment="1">
      <alignment horizontal="left" vertical="center" indent="1" shrinkToFit="1"/>
    </xf>
    <xf numFmtId="0" fontId="75" fillId="0" borderId="43" xfId="18" applyFont="1" applyBorder="1" applyAlignment="1">
      <alignment horizontal="left" vertical="center" indent="1" shrinkToFit="1"/>
    </xf>
    <xf numFmtId="0" fontId="22" fillId="0" borderId="42" xfId="18" applyFont="1" applyBorder="1" applyAlignment="1">
      <alignment horizontal="left" vertical="center" indent="1" shrinkToFit="1"/>
    </xf>
    <xf numFmtId="0" fontId="22" fillId="0" borderId="0" xfId="18" applyFont="1" applyBorder="1" applyAlignment="1">
      <alignment horizontal="left" vertical="center" indent="1" shrinkToFit="1"/>
    </xf>
    <xf numFmtId="0" fontId="22" fillId="0" borderId="43" xfId="18" applyFont="1" applyBorder="1" applyAlignment="1">
      <alignment horizontal="left" vertical="center" indent="1" shrinkToFit="1"/>
    </xf>
    <xf numFmtId="0" fontId="22" fillId="0" borderId="195" xfId="18" applyFont="1" applyFill="1" applyBorder="1" applyAlignment="1">
      <alignment horizontal="center" vertical="center"/>
    </xf>
    <xf numFmtId="0" fontId="75" fillId="0" borderId="282" xfId="18" applyFont="1" applyFill="1" applyBorder="1" applyAlignment="1">
      <alignment horizontal="center" vertical="center"/>
    </xf>
    <xf numFmtId="0" fontId="22" fillId="0" borderId="282" xfId="18" applyFont="1" applyFill="1" applyBorder="1" applyAlignment="1">
      <alignment horizontal="center" vertical="center"/>
    </xf>
    <xf numFmtId="0" fontId="75" fillId="0" borderId="283" xfId="18" applyFont="1" applyFill="1" applyBorder="1" applyAlignment="1">
      <alignment horizontal="center" vertical="center"/>
    </xf>
    <xf numFmtId="0" fontId="29" fillId="3" borderId="166" xfId="18" applyFont="1" applyFill="1" applyBorder="1" applyAlignment="1">
      <alignment horizontal="center" vertical="center" wrapText="1"/>
    </xf>
    <xf numFmtId="0" fontId="74" fillId="3" borderId="34" xfId="18" applyFont="1" applyFill="1" applyBorder="1" applyAlignment="1">
      <alignment horizontal="center" vertical="center" wrapText="1"/>
    </xf>
    <xf numFmtId="0" fontId="74" fillId="3" borderId="78" xfId="18" applyFont="1" applyFill="1" applyBorder="1" applyAlignment="1">
      <alignment horizontal="center" vertical="center" wrapText="1"/>
    </xf>
    <xf numFmtId="0" fontId="74" fillId="3" borderId="42" xfId="18" applyFont="1" applyFill="1" applyBorder="1" applyAlignment="1">
      <alignment horizontal="center" vertical="center" wrapText="1"/>
    </xf>
    <xf numFmtId="0" fontId="74" fillId="3" borderId="0" xfId="18" applyFont="1" applyFill="1" applyBorder="1" applyAlignment="1">
      <alignment horizontal="center" vertical="center" wrapText="1"/>
    </xf>
    <xf numFmtId="0" fontId="74" fillId="3" borderId="11" xfId="18" applyFont="1" applyFill="1" applyBorder="1" applyAlignment="1">
      <alignment horizontal="center" vertical="center" wrapText="1"/>
    </xf>
    <xf numFmtId="0" fontId="74" fillId="3" borderId="162" xfId="18" applyFont="1" applyFill="1" applyBorder="1" applyAlignment="1">
      <alignment horizontal="center" vertical="center" wrapText="1"/>
    </xf>
    <xf numFmtId="0" fontId="75" fillId="0" borderId="110" xfId="18" applyFont="1" applyBorder="1" applyAlignment="1">
      <alignment horizontal="center" vertical="center"/>
    </xf>
    <xf numFmtId="0" fontId="75" fillId="0" borderId="38" xfId="18" applyFont="1" applyBorder="1" applyAlignment="1">
      <alignment horizontal="center" vertical="center"/>
    </xf>
    <xf numFmtId="0" fontId="75" fillId="0" borderId="29" xfId="18" applyFont="1" applyBorder="1" applyAlignment="1">
      <alignment horizontal="center" vertical="center"/>
    </xf>
    <xf numFmtId="0" fontId="75" fillId="0" borderId="78" xfId="18" applyFont="1" applyBorder="1" applyAlignment="1">
      <alignment horizontal="center" vertical="center"/>
    </xf>
    <xf numFmtId="0" fontId="75" fillId="0" borderId="10" xfId="18" applyFont="1" applyBorder="1" applyAlignment="1">
      <alignment horizontal="center" vertical="center"/>
    </xf>
    <xf numFmtId="0" fontId="75" fillId="0" borderId="11" xfId="18" applyFont="1" applyBorder="1" applyAlignment="1">
      <alignment horizontal="center" vertical="center"/>
    </xf>
    <xf numFmtId="0" fontId="75" fillId="0" borderId="30" xfId="18" applyFont="1" applyBorder="1" applyAlignment="1">
      <alignment horizontal="center" vertical="center"/>
    </xf>
    <xf numFmtId="0" fontId="75" fillId="0" borderId="13" xfId="18" applyFont="1" applyBorder="1" applyAlignment="1">
      <alignment horizontal="center" vertical="center"/>
    </xf>
    <xf numFmtId="0" fontId="75" fillId="0" borderId="110" xfId="18" applyFont="1" applyBorder="1" applyAlignment="1">
      <alignment horizontal="center" vertical="center" wrapText="1"/>
    </xf>
    <xf numFmtId="0" fontId="75" fillId="0" borderId="2" xfId="18" applyFont="1" applyBorder="1" applyAlignment="1">
      <alignment horizontal="center" vertical="center" wrapText="1"/>
    </xf>
    <xf numFmtId="0" fontId="75" fillId="0" borderId="38" xfId="18" applyFont="1" applyBorder="1" applyAlignment="1">
      <alignment horizontal="center" vertical="center" wrapText="1"/>
    </xf>
    <xf numFmtId="0" fontId="75" fillId="0" borderId="2" xfId="18" applyFont="1" applyBorder="1" applyAlignment="1">
      <alignment horizontal="center" vertical="center"/>
    </xf>
    <xf numFmtId="0" fontId="75" fillId="0" borderId="186" xfId="18" applyFont="1" applyBorder="1" applyAlignment="1">
      <alignment horizontal="center" vertical="center"/>
    </xf>
    <xf numFmtId="0" fontId="75" fillId="0" borderId="111" xfId="18" applyFont="1" applyBorder="1" applyAlignment="1">
      <alignment horizontal="center" vertical="center"/>
    </xf>
    <xf numFmtId="0" fontId="75" fillId="0" borderId="7" xfId="18" applyFont="1" applyBorder="1" applyAlignment="1">
      <alignment horizontal="center" vertical="center"/>
    </xf>
    <xf numFmtId="0" fontId="75" fillId="0" borderId="111" xfId="18" applyFont="1" applyBorder="1" applyAlignment="1">
      <alignment horizontal="center" vertical="center" wrapText="1"/>
    </xf>
    <xf numFmtId="0" fontId="75" fillId="0" borderId="1" xfId="18" applyFont="1" applyBorder="1" applyAlignment="1">
      <alignment horizontal="center" vertical="center" wrapText="1"/>
    </xf>
    <xf numFmtId="0" fontId="75" fillId="0" borderId="7" xfId="18" applyFont="1" applyBorder="1" applyAlignment="1">
      <alignment horizontal="center" vertical="center" wrapText="1"/>
    </xf>
    <xf numFmtId="0" fontId="29" fillId="0" borderId="42" xfId="18" applyFont="1" applyBorder="1" applyAlignment="1">
      <alignment horizontal="left" vertical="center" wrapText="1" indent="1" shrinkToFit="1"/>
    </xf>
    <xf numFmtId="0" fontId="74" fillId="0" borderId="0" xfId="18" applyFont="1" applyBorder="1" applyAlignment="1">
      <alignment horizontal="left" vertical="center" indent="1" shrinkToFit="1"/>
    </xf>
    <xf numFmtId="0" fontId="74" fillId="0" borderId="43" xfId="18" applyFont="1" applyBorder="1" applyAlignment="1">
      <alignment horizontal="left" vertical="center" indent="1" shrinkToFit="1"/>
    </xf>
    <xf numFmtId="41" fontId="74" fillId="3" borderId="179" xfId="13" applyFont="1" applyFill="1" applyBorder="1" applyAlignment="1">
      <alignment horizontal="center" vertical="center"/>
    </xf>
    <xf numFmtId="41" fontId="74" fillId="3" borderId="134" xfId="13" applyFont="1" applyFill="1" applyBorder="1" applyAlignment="1">
      <alignment horizontal="center" vertical="center"/>
    </xf>
    <xf numFmtId="41" fontId="74" fillId="3" borderId="124" xfId="13" applyFont="1" applyFill="1" applyBorder="1" applyAlignment="1">
      <alignment horizontal="center" vertical="center"/>
    </xf>
    <xf numFmtId="41" fontId="74" fillId="3" borderId="133" xfId="13" applyFont="1" applyFill="1" applyBorder="1" applyAlignment="1">
      <alignment horizontal="center" vertical="center"/>
    </xf>
    <xf numFmtId="41" fontId="74" fillId="3" borderId="178" xfId="13" applyFont="1" applyFill="1" applyBorder="1" applyAlignment="1">
      <alignment horizontal="center" vertical="center"/>
    </xf>
    <xf numFmtId="0" fontId="75" fillId="0" borderId="40" xfId="18" applyFont="1" applyFill="1" applyBorder="1" applyAlignment="1">
      <alignment horizontal="center" vertical="center"/>
    </xf>
    <xf numFmtId="0" fontId="75" fillId="0" borderId="121" xfId="18" applyFont="1" applyFill="1" applyBorder="1" applyAlignment="1">
      <alignment horizontal="center" vertical="center"/>
    </xf>
    <xf numFmtId="0" fontId="22" fillId="0" borderId="40" xfId="18" applyFont="1" applyFill="1" applyBorder="1" applyAlignment="1">
      <alignment horizontal="center" vertical="center"/>
    </xf>
    <xf numFmtId="41" fontId="75" fillId="0" borderId="31" xfId="13" applyFont="1" applyBorder="1" applyAlignment="1">
      <alignment horizontal="center" vertical="center"/>
    </xf>
    <xf numFmtId="41" fontId="75" fillId="0" borderId="33" xfId="13" applyFont="1" applyBorder="1" applyAlignment="1">
      <alignment horizontal="center" vertical="center"/>
    </xf>
    <xf numFmtId="41" fontId="75" fillId="0" borderId="72" xfId="13" applyFont="1" applyBorder="1" applyAlignment="1">
      <alignment horizontal="center" vertical="center"/>
    </xf>
    <xf numFmtId="41" fontId="22" fillId="0" borderId="29" xfId="13" applyFont="1" applyBorder="1" applyAlignment="1">
      <alignment horizontal="center" vertical="center" wrapText="1"/>
    </xf>
    <xf numFmtId="41" fontId="22" fillId="0" borderId="34" xfId="13" applyFont="1" applyBorder="1" applyAlignment="1">
      <alignment horizontal="center" vertical="center" wrapText="1"/>
    </xf>
    <xf numFmtId="41" fontId="22" fillId="0" borderId="165" xfId="13" applyFont="1" applyBorder="1" applyAlignment="1">
      <alignment horizontal="center" vertical="center" wrapText="1"/>
    </xf>
    <xf numFmtId="41" fontId="22" fillId="0" borderId="10" xfId="13" applyFont="1" applyBorder="1" applyAlignment="1">
      <alignment horizontal="center" vertical="center" wrapText="1"/>
    </xf>
    <xf numFmtId="41" fontId="22" fillId="0" borderId="0" xfId="13" applyFont="1" applyBorder="1" applyAlignment="1">
      <alignment horizontal="center" vertical="center" wrapText="1"/>
    </xf>
    <xf numFmtId="41" fontId="22" fillId="0" borderId="43" xfId="13" applyFont="1" applyBorder="1" applyAlignment="1">
      <alignment horizontal="center" vertical="center" wrapText="1"/>
    </xf>
    <xf numFmtId="41" fontId="22" fillId="0" borderId="131" xfId="13" applyFont="1" applyBorder="1" applyAlignment="1">
      <alignment horizontal="center" vertical="center" wrapText="1"/>
    </xf>
    <xf numFmtId="41" fontId="22" fillId="0" borderId="45" xfId="13" applyFont="1" applyBorder="1" applyAlignment="1">
      <alignment horizontal="center" vertical="center" wrapText="1"/>
    </xf>
    <xf numFmtId="41" fontId="22" fillId="0" borderId="46" xfId="13" applyFont="1" applyBorder="1" applyAlignment="1">
      <alignment horizontal="center" vertical="center" wrapText="1"/>
    </xf>
    <xf numFmtId="41" fontId="75" fillId="0" borderId="184" xfId="13" applyFont="1" applyBorder="1" applyAlignment="1">
      <alignment horizontal="center" vertical="center"/>
    </xf>
    <xf numFmtId="9" fontId="75" fillId="0" borderId="31" xfId="13" applyNumberFormat="1" applyFont="1" applyBorder="1" applyAlignment="1">
      <alignment horizontal="center" vertical="center"/>
    </xf>
    <xf numFmtId="9" fontId="75" fillId="0" borderId="33" xfId="13" applyNumberFormat="1" applyFont="1" applyBorder="1" applyAlignment="1">
      <alignment horizontal="center" vertical="center"/>
    </xf>
    <xf numFmtId="9" fontId="75" fillId="0" borderId="72" xfId="13" applyNumberFormat="1" applyFont="1" applyBorder="1" applyAlignment="1">
      <alignment horizontal="center" vertical="center"/>
    </xf>
    <xf numFmtId="41" fontId="75" fillId="0" borderId="177" xfId="13" applyFont="1" applyBorder="1" applyAlignment="1">
      <alignment horizontal="center" vertical="center"/>
    </xf>
    <xf numFmtId="41" fontId="75" fillId="0" borderId="175" xfId="13" applyFont="1" applyBorder="1" applyAlignment="1">
      <alignment horizontal="center" vertical="center"/>
    </xf>
    <xf numFmtId="41" fontId="75" fillId="0" borderId="126" xfId="13" applyFont="1" applyBorder="1" applyAlignment="1">
      <alignment horizontal="center" vertical="center"/>
    </xf>
    <xf numFmtId="0" fontId="75" fillId="0" borderId="1" xfId="18" applyFont="1" applyBorder="1" applyAlignment="1">
      <alignment horizontal="center" vertical="center"/>
    </xf>
    <xf numFmtId="0" fontId="75" fillId="0" borderId="185" xfId="18" applyFont="1" applyBorder="1" applyAlignment="1">
      <alignment horizontal="center" vertical="center"/>
    </xf>
    <xf numFmtId="0" fontId="22" fillId="0" borderId="111" xfId="18" applyFont="1" applyBorder="1" applyAlignment="1">
      <alignment horizontal="center" vertical="center" wrapText="1"/>
    </xf>
    <xf numFmtId="0" fontId="75" fillId="0" borderId="128" xfId="18" applyFont="1" applyBorder="1" applyAlignment="1">
      <alignment horizontal="center" vertical="center"/>
    </xf>
    <xf numFmtId="0" fontId="75" fillId="0" borderId="130" xfId="18" applyFont="1" applyBorder="1" applyAlignment="1">
      <alignment horizontal="center" vertical="center"/>
    </xf>
    <xf numFmtId="0" fontId="75" fillId="0" borderId="128" xfId="18" applyFont="1" applyBorder="1" applyAlignment="1">
      <alignment horizontal="center" vertical="center" wrapText="1"/>
    </xf>
    <xf numFmtId="0" fontId="75" fillId="0" borderId="129" xfId="18" applyFont="1" applyBorder="1" applyAlignment="1">
      <alignment horizontal="center" vertical="center" wrapText="1"/>
    </xf>
    <xf numFmtId="0" fontId="75" fillId="0" borderId="130" xfId="18" applyFont="1" applyBorder="1" applyAlignment="1">
      <alignment horizontal="center" vertical="center" wrapText="1"/>
    </xf>
    <xf numFmtId="0" fontId="75" fillId="0" borderId="129" xfId="18" applyFont="1" applyBorder="1" applyAlignment="1">
      <alignment horizontal="center" vertical="center"/>
    </xf>
    <xf numFmtId="0" fontId="75" fillId="0" borderId="188" xfId="18" applyFont="1" applyBorder="1" applyAlignment="1">
      <alignment horizontal="center" vertical="center"/>
    </xf>
    <xf numFmtId="0" fontId="75" fillId="0" borderId="115" xfId="18" applyFont="1" applyBorder="1" applyAlignment="1">
      <alignment horizontal="center" vertical="center"/>
    </xf>
    <xf numFmtId="0" fontId="75" fillId="0" borderId="114" xfId="18" applyFont="1" applyBorder="1" applyAlignment="1">
      <alignment horizontal="center" vertical="center"/>
    </xf>
    <xf numFmtId="0" fontId="22" fillId="0" borderId="115" xfId="18" applyFont="1" applyBorder="1" applyAlignment="1">
      <alignment horizontal="center" vertical="center" wrapText="1"/>
    </xf>
    <xf numFmtId="0" fontId="75" fillId="0" borderId="32" xfId="18" applyFont="1" applyBorder="1" applyAlignment="1">
      <alignment horizontal="center" vertical="center" wrapText="1"/>
    </xf>
    <xf numFmtId="0" fontId="75" fillId="0" borderId="114" xfId="18" applyFont="1" applyBorder="1" applyAlignment="1">
      <alignment horizontal="center" vertical="center" wrapText="1"/>
    </xf>
    <xf numFmtId="0" fontId="75" fillId="0" borderId="32" xfId="18" applyFont="1" applyBorder="1" applyAlignment="1">
      <alignment horizontal="center" vertical="center"/>
    </xf>
    <xf numFmtId="0" fontId="75" fillId="0" borderId="187" xfId="18" applyFont="1" applyBorder="1" applyAlignment="1">
      <alignment horizontal="center" vertical="center"/>
    </xf>
    <xf numFmtId="0" fontId="75" fillId="0" borderId="131" xfId="18" applyFont="1" applyBorder="1" applyAlignment="1">
      <alignment horizontal="center" vertical="center"/>
    </xf>
    <xf numFmtId="0" fontId="75" fillId="0" borderId="132" xfId="18" applyFont="1" applyBorder="1" applyAlignment="1">
      <alignment horizontal="center" vertical="center"/>
    </xf>
    <xf numFmtId="0" fontId="22" fillId="0" borderId="110" xfId="18" applyFont="1" applyBorder="1" applyAlignment="1">
      <alignment horizontal="center" vertical="center" wrapText="1"/>
    </xf>
    <xf numFmtId="0" fontId="22" fillId="0" borderId="128" xfId="18" applyFont="1" applyBorder="1" applyAlignment="1">
      <alignment horizontal="center" vertical="center" wrapText="1"/>
    </xf>
    <xf numFmtId="0" fontId="74" fillId="3" borderId="44" xfId="18" applyFont="1" applyFill="1" applyBorder="1" applyAlignment="1">
      <alignment horizontal="center" vertical="center" wrapText="1"/>
    </xf>
    <xf numFmtId="0" fontId="74" fillId="3" borderId="45" xfId="18" applyFont="1" applyFill="1" applyBorder="1" applyAlignment="1">
      <alignment horizontal="center" vertical="center" wrapText="1"/>
    </xf>
    <xf numFmtId="0" fontId="74" fillId="3" borderId="132" xfId="18" applyFont="1" applyFill="1" applyBorder="1" applyAlignment="1">
      <alignment horizontal="center" vertical="center" wrapText="1"/>
    </xf>
    <xf numFmtId="0" fontId="22" fillId="0" borderId="177" xfId="18" applyFont="1" applyBorder="1" applyAlignment="1">
      <alignment horizontal="center" vertical="center" wrapText="1"/>
    </xf>
    <xf numFmtId="0" fontId="75" fillId="0" borderId="126" xfId="18" applyFont="1" applyBorder="1" applyAlignment="1">
      <alignment horizontal="center" vertical="center" wrapText="1"/>
    </xf>
    <xf numFmtId="0" fontId="75" fillId="0" borderId="174" xfId="18" applyFont="1" applyBorder="1" applyAlignment="1">
      <alignment horizontal="center" vertical="center" wrapText="1"/>
    </xf>
    <xf numFmtId="0" fontId="75" fillId="0" borderId="175" xfId="18" applyFont="1" applyBorder="1" applyAlignment="1">
      <alignment horizontal="center" vertical="center" wrapText="1"/>
    </xf>
    <xf numFmtId="0" fontId="75" fillId="0" borderId="176" xfId="18" applyFont="1" applyBorder="1" applyAlignment="1">
      <alignment horizontal="center" vertical="center" wrapText="1"/>
    </xf>
    <xf numFmtId="0" fontId="74" fillId="3" borderId="158" xfId="18" applyFont="1" applyFill="1" applyBorder="1" applyAlignment="1">
      <alignment horizontal="center" vertical="center" wrapText="1"/>
    </xf>
    <xf numFmtId="0" fontId="74" fillId="3" borderId="133" xfId="18" applyFont="1" applyFill="1" applyBorder="1" applyAlignment="1">
      <alignment horizontal="center" vertical="center" wrapText="1"/>
    </xf>
    <xf numFmtId="0" fontId="74" fillId="3" borderId="134" xfId="18" applyFont="1" applyFill="1" applyBorder="1" applyAlignment="1">
      <alignment horizontal="center" vertical="center" wrapText="1"/>
    </xf>
    <xf numFmtId="0" fontId="74" fillId="3" borderId="178" xfId="18" applyFont="1" applyFill="1" applyBorder="1" applyAlignment="1">
      <alignment horizontal="center" vertical="center" wrapText="1"/>
    </xf>
    <xf numFmtId="0" fontId="74" fillId="3" borderId="31" xfId="18" applyFont="1" applyFill="1" applyBorder="1" applyAlignment="1">
      <alignment horizontal="center" vertical="center" wrapText="1"/>
    </xf>
    <xf numFmtId="0" fontId="74" fillId="3" borderId="33" xfId="18" applyFont="1" applyFill="1" applyBorder="1" applyAlignment="1">
      <alignment horizontal="center" vertical="center" wrapText="1"/>
    </xf>
    <xf numFmtId="0" fontId="74" fillId="3" borderId="72" xfId="18" applyFont="1" applyFill="1" applyBorder="1" applyAlignment="1">
      <alignment horizontal="center" vertical="center" wrapText="1"/>
    </xf>
    <xf numFmtId="0" fontId="74" fillId="3" borderId="164" xfId="18" applyFont="1" applyFill="1" applyBorder="1" applyAlignment="1">
      <alignment horizontal="center" vertical="center" wrapText="1"/>
    </xf>
    <xf numFmtId="0" fontId="22" fillId="0" borderId="184" xfId="18" applyFont="1" applyBorder="1" applyAlignment="1">
      <alignment horizontal="center" vertical="center" wrapText="1"/>
    </xf>
    <xf numFmtId="0" fontId="75" fillId="0" borderId="72" xfId="18" applyFont="1" applyBorder="1" applyAlignment="1">
      <alignment horizontal="center" vertical="center" wrapText="1"/>
    </xf>
    <xf numFmtId="0" fontId="75" fillId="0" borderId="31" xfId="18" applyFont="1" applyBorder="1" applyAlignment="1">
      <alignment horizontal="center" vertical="center" wrapText="1"/>
    </xf>
    <xf numFmtId="0" fontId="75" fillId="0" borderId="33" xfId="18" applyFont="1" applyBorder="1" applyAlignment="1">
      <alignment horizontal="center" vertical="center" wrapText="1"/>
    </xf>
    <xf numFmtId="0" fontId="75" fillId="0" borderId="164" xfId="18" applyFont="1" applyBorder="1" applyAlignment="1">
      <alignment horizontal="center" vertical="center" wrapText="1"/>
    </xf>
    <xf numFmtId="0" fontId="74" fillId="3" borderId="158" xfId="18" applyFont="1" applyFill="1" applyBorder="1" applyAlignment="1">
      <alignment horizontal="center" vertical="center"/>
    </xf>
    <xf numFmtId="0" fontId="74" fillId="3" borderId="159" xfId="18" applyFont="1" applyFill="1" applyBorder="1" applyAlignment="1">
      <alignment horizontal="center" vertical="center"/>
    </xf>
    <xf numFmtId="0" fontId="74" fillId="3" borderId="44" xfId="18" applyFont="1" applyFill="1" applyBorder="1" applyAlignment="1">
      <alignment horizontal="center" vertical="center"/>
    </xf>
    <xf numFmtId="0" fontId="74" fillId="3" borderId="46" xfId="18" applyFont="1" applyFill="1" applyBorder="1" applyAlignment="1">
      <alignment horizontal="center" vertical="center"/>
    </xf>
    <xf numFmtId="0" fontId="74" fillId="3" borderId="177" xfId="18" applyFont="1" applyFill="1" applyBorder="1" applyAlignment="1">
      <alignment horizontal="center" vertical="center"/>
    </xf>
    <xf numFmtId="0" fontId="74" fillId="3" borderId="175" xfId="18" applyFont="1" applyFill="1" applyBorder="1" applyAlignment="1">
      <alignment horizontal="center" vertical="center"/>
    </xf>
    <xf numFmtId="0" fontId="74" fillId="3" borderId="126" xfId="18" applyFont="1" applyFill="1" applyBorder="1" applyAlignment="1">
      <alignment horizontal="center" vertical="center"/>
    </xf>
    <xf numFmtId="0" fontId="74" fillId="3" borderId="174" xfId="18" applyFont="1" applyFill="1" applyBorder="1" applyAlignment="1">
      <alignment horizontal="center" vertical="center"/>
    </xf>
    <xf numFmtId="0" fontId="74" fillId="3" borderId="176" xfId="18" applyFont="1" applyFill="1" applyBorder="1" applyAlignment="1">
      <alignment horizontal="center" vertical="center"/>
    </xf>
    <xf numFmtId="0" fontId="75" fillId="0" borderId="179" xfId="18" applyFont="1" applyBorder="1" applyAlignment="1">
      <alignment horizontal="center" vertical="center" wrapText="1"/>
    </xf>
    <xf numFmtId="0" fontId="75" fillId="0" borderId="134" xfId="18" applyFont="1" applyBorder="1" applyAlignment="1">
      <alignment horizontal="center" vertical="center" wrapText="1"/>
    </xf>
    <xf numFmtId="0" fontId="75" fillId="0" borderId="124" xfId="18" applyFont="1" applyBorder="1" applyAlignment="1">
      <alignment horizontal="center" vertical="center" wrapText="1"/>
    </xf>
    <xf numFmtId="0" fontId="75" fillId="0" borderId="133" xfId="18" applyFont="1" applyBorder="1" applyAlignment="1">
      <alignment horizontal="center" vertical="center" wrapText="1"/>
    </xf>
    <xf numFmtId="0" fontId="75" fillId="0" borderId="133" xfId="18" applyFont="1" applyBorder="1" applyAlignment="1">
      <alignment horizontal="center" vertical="center"/>
    </xf>
    <xf numFmtId="0" fontId="75" fillId="0" borderId="134" xfId="18" applyFont="1" applyBorder="1" applyAlignment="1">
      <alignment horizontal="center" vertical="center"/>
    </xf>
    <xf numFmtId="0" fontId="75" fillId="0" borderId="178" xfId="18" applyFont="1" applyBorder="1" applyAlignment="1">
      <alignment horizontal="center" vertical="center"/>
    </xf>
    <xf numFmtId="0" fontId="74" fillId="3" borderId="184" xfId="18" applyFont="1" applyFill="1" applyBorder="1" applyAlignment="1">
      <alignment horizontal="center" vertical="center"/>
    </xf>
    <xf numFmtId="0" fontId="74" fillId="3" borderId="164" xfId="18" applyFont="1" applyFill="1" applyBorder="1" applyAlignment="1">
      <alignment horizontal="center" vertical="center"/>
    </xf>
    <xf numFmtId="0" fontId="75" fillId="0" borderId="184" xfId="18" applyFont="1" applyBorder="1" applyAlignment="1">
      <alignment horizontal="center" vertical="center" wrapText="1"/>
    </xf>
    <xf numFmtId="0" fontId="75" fillId="0" borderId="189" xfId="18" applyFont="1" applyBorder="1" applyAlignment="1">
      <alignment horizontal="left" vertical="center" wrapText="1" indent="1"/>
    </xf>
    <xf numFmtId="0" fontId="75" fillId="0" borderId="190" xfId="18" applyFont="1" applyBorder="1" applyAlignment="1">
      <alignment horizontal="left" vertical="center" wrapText="1" indent="1"/>
    </xf>
    <xf numFmtId="0" fontId="75" fillId="0" borderId="191" xfId="18" applyFont="1" applyBorder="1" applyAlignment="1">
      <alignment horizontal="left" vertical="center" wrapText="1" indent="1"/>
    </xf>
    <xf numFmtId="0" fontId="75" fillId="0" borderId="177" xfId="18" applyFont="1" applyBorder="1" applyAlignment="1">
      <alignment horizontal="center" vertical="center" wrapText="1"/>
    </xf>
    <xf numFmtId="0" fontId="22" fillId="0" borderId="120" xfId="18" applyFont="1" applyFill="1" applyBorder="1" applyAlignment="1">
      <alignment horizontal="center" vertical="center"/>
    </xf>
    <xf numFmtId="41" fontId="22" fillId="0" borderId="177" xfId="13" applyFont="1" applyBorder="1" applyAlignment="1">
      <alignment horizontal="center" vertical="center" wrapText="1"/>
    </xf>
    <xf numFmtId="41" fontId="75" fillId="0" borderId="175" xfId="13" applyFont="1" applyBorder="1" applyAlignment="1">
      <alignment horizontal="center" vertical="center" wrapText="1"/>
    </xf>
    <xf numFmtId="41" fontId="75" fillId="0" borderId="126" xfId="13" applyFont="1" applyBorder="1" applyAlignment="1">
      <alignment horizontal="center" vertical="center" wrapText="1"/>
    </xf>
    <xf numFmtId="41" fontId="75" fillId="0" borderId="174" xfId="13" applyFont="1" applyBorder="1" applyAlignment="1">
      <alignment horizontal="center" vertical="center"/>
    </xf>
    <xf numFmtId="41" fontId="75" fillId="0" borderId="176" xfId="13" applyFont="1" applyBorder="1" applyAlignment="1">
      <alignment horizontal="center" vertical="center"/>
    </xf>
    <xf numFmtId="0" fontId="75" fillId="0" borderId="45" xfId="18" applyFont="1" applyBorder="1" applyAlignment="1">
      <alignment horizontal="right" vertical="center"/>
    </xf>
    <xf numFmtId="0" fontId="74" fillId="3" borderId="124" xfId="18" applyFont="1" applyFill="1" applyBorder="1" applyAlignment="1">
      <alignment horizontal="center" vertical="center" wrapText="1"/>
    </xf>
    <xf numFmtId="9" fontId="75" fillId="0" borderId="174" xfId="13" applyNumberFormat="1" applyFont="1" applyBorder="1" applyAlignment="1">
      <alignment horizontal="center" vertical="center"/>
    </xf>
    <xf numFmtId="9" fontId="75" fillId="0" borderId="175" xfId="13" applyNumberFormat="1" applyFont="1" applyBorder="1" applyAlignment="1">
      <alignment horizontal="center" vertical="center"/>
    </xf>
    <xf numFmtId="9" fontId="75" fillId="0" borderId="126" xfId="13" applyNumberFormat="1" applyFont="1" applyBorder="1" applyAlignment="1">
      <alignment horizontal="center" vertical="center"/>
    </xf>
    <xf numFmtId="0" fontId="75" fillId="3" borderId="179" xfId="18" applyFont="1" applyFill="1" applyBorder="1" applyAlignment="1">
      <alignment horizontal="center" vertical="center"/>
    </xf>
    <xf numFmtId="0" fontId="75" fillId="3" borderId="134" xfId="18" applyFont="1" applyFill="1" applyBorder="1" applyAlignment="1">
      <alignment horizontal="center" vertical="center"/>
    </xf>
    <xf numFmtId="0" fontId="75" fillId="3" borderId="124" xfId="18" applyFont="1" applyFill="1" applyBorder="1" applyAlignment="1">
      <alignment horizontal="center" vertical="center"/>
    </xf>
    <xf numFmtId="0" fontId="75" fillId="3" borderId="133" xfId="18" applyFont="1" applyFill="1" applyBorder="1" applyAlignment="1">
      <alignment horizontal="center" vertical="center"/>
    </xf>
    <xf numFmtId="0" fontId="75" fillId="3" borderId="178" xfId="18" applyFont="1" applyFill="1" applyBorder="1" applyAlignment="1">
      <alignment horizontal="center" vertical="center"/>
    </xf>
    <xf numFmtId="41" fontId="22" fillId="0" borderId="184" xfId="13" applyFont="1" applyBorder="1" applyAlignment="1">
      <alignment horizontal="center" vertical="center" wrapText="1"/>
    </xf>
    <xf numFmtId="41" fontId="75" fillId="0" borderId="33" xfId="13" applyFont="1" applyBorder="1" applyAlignment="1">
      <alignment horizontal="center" vertical="center" wrapText="1"/>
    </xf>
    <xf numFmtId="41" fontId="75" fillId="0" borderId="72" xfId="13" applyFont="1" applyBorder="1" applyAlignment="1">
      <alignment horizontal="center" vertical="center" wrapText="1"/>
    </xf>
    <xf numFmtId="41" fontId="75" fillId="0" borderId="164" xfId="13" applyFont="1" applyBorder="1" applyAlignment="1">
      <alignment horizontal="center" vertical="center"/>
    </xf>
    <xf numFmtId="0" fontId="75" fillId="0" borderId="0" xfId="18" applyFont="1" applyFill="1" applyBorder="1" applyAlignment="1">
      <alignment horizontal="center" vertical="center"/>
    </xf>
    <xf numFmtId="0" fontId="22" fillId="0" borderId="127" xfId="18" applyFont="1" applyFill="1" applyBorder="1" applyAlignment="1">
      <alignment horizontal="center" vertical="center"/>
    </xf>
    <xf numFmtId="0" fontId="75" fillId="0" borderId="127" xfId="18" applyFont="1" applyFill="1" applyBorder="1" applyAlignment="1">
      <alignment horizontal="center" vertical="center"/>
    </xf>
    <xf numFmtId="0" fontId="75" fillId="0" borderId="284" xfId="18" applyFont="1" applyFill="1" applyBorder="1" applyAlignment="1">
      <alignment horizontal="center" vertical="center"/>
    </xf>
    <xf numFmtId="0" fontId="75" fillId="0" borderId="120" xfId="18" applyFont="1" applyFill="1" applyBorder="1" applyAlignment="1">
      <alignment horizontal="center" vertical="center"/>
    </xf>
    <xf numFmtId="0" fontId="22" fillId="0" borderId="40" xfId="18" applyFont="1" applyBorder="1" applyAlignment="1">
      <alignment horizontal="center" vertical="center"/>
    </xf>
    <xf numFmtId="0" fontId="75" fillId="0" borderId="40" xfId="18" applyFont="1" applyBorder="1" applyAlignment="1">
      <alignment horizontal="center" vertical="center"/>
    </xf>
    <xf numFmtId="0" fontId="22" fillId="0" borderId="123" xfId="18" applyFont="1" applyFill="1" applyBorder="1" applyAlignment="1">
      <alignment horizontal="center" vertical="center"/>
    </xf>
    <xf numFmtId="0" fontId="22" fillId="0" borderId="45" xfId="18" applyFont="1" applyFill="1" applyBorder="1" applyAlignment="1">
      <alignment vertical="center"/>
    </xf>
    <xf numFmtId="0" fontId="10" fillId="13" borderId="0" xfId="22" applyFill="1" applyAlignment="1" applyProtection="1">
      <alignment vertical="center"/>
    </xf>
    <xf numFmtId="0" fontId="14" fillId="0" borderId="334" xfId="0" applyNumberFormat="1" applyFont="1" applyBorder="1" applyAlignment="1">
      <alignment horizontal="center" vertical="center" wrapText="1" shrinkToFit="1"/>
    </xf>
    <xf numFmtId="0" fontId="14" fillId="0" borderId="333" xfId="0" applyNumberFormat="1" applyFont="1" applyBorder="1" applyAlignment="1">
      <alignment horizontal="center" vertical="center" wrapText="1" shrinkToFit="1"/>
    </xf>
    <xf numFmtId="0" fontId="14" fillId="0" borderId="335" xfId="0" applyNumberFormat="1" applyFont="1" applyBorder="1" applyAlignment="1">
      <alignment horizontal="center" vertical="center" wrapText="1" shrinkToFit="1"/>
    </xf>
    <xf numFmtId="49" fontId="14" fillId="0" borderId="334" xfId="0" applyNumberFormat="1" applyFont="1" applyBorder="1" applyAlignment="1">
      <alignment vertical="center" wrapText="1" shrinkToFit="1"/>
    </xf>
    <xf numFmtId="49" fontId="14" fillId="0" borderId="333" xfId="0" applyNumberFormat="1" applyFont="1" applyBorder="1" applyAlignment="1">
      <alignment vertical="center" wrapText="1" shrinkToFit="1"/>
    </xf>
    <xf numFmtId="49" fontId="14" fillId="0" borderId="342" xfId="0" applyNumberFormat="1" applyFont="1" applyBorder="1" applyAlignment="1">
      <alignment vertical="center" wrapText="1" shrinkToFit="1"/>
    </xf>
    <xf numFmtId="0" fontId="17" fillId="0" borderId="0" xfId="0" applyFont="1" applyBorder="1" applyAlignment="1">
      <alignment horizontal="left" vertical="center"/>
    </xf>
    <xf numFmtId="0" fontId="80" fillId="0" borderId="0" xfId="0" applyFont="1" applyBorder="1" applyAlignment="1">
      <alignment horizontal="right" vertical="center"/>
    </xf>
    <xf numFmtId="178" fontId="81" fillId="0" borderId="0" xfId="0" applyNumberFormat="1" applyFont="1" applyBorder="1" applyAlignment="1">
      <alignment horizontal="center" vertical="center"/>
    </xf>
    <xf numFmtId="0" fontId="80" fillId="0" borderId="0" xfId="0" applyFont="1" applyBorder="1" applyAlignment="1">
      <alignment vertical="center"/>
    </xf>
    <xf numFmtId="41" fontId="17" fillId="0" borderId="313" xfId="23" applyFont="1" applyFill="1" applyBorder="1" applyAlignment="1">
      <alignment horizontal="center" vertical="center"/>
    </xf>
    <xf numFmtId="49" fontId="17" fillId="0" borderId="313" xfId="0" applyNumberFormat="1" applyFont="1" applyFill="1" applyBorder="1" applyAlignment="1">
      <alignment vertical="center" wrapText="1"/>
    </xf>
    <xf numFmtId="49" fontId="17" fillId="8" borderId="313" xfId="0" applyNumberFormat="1" applyFont="1" applyFill="1" applyBorder="1" applyAlignment="1">
      <alignment horizontal="distributed" vertical="center" wrapText="1" justifyLastLine="1"/>
    </xf>
    <xf numFmtId="49" fontId="17" fillId="8" borderId="313" xfId="0" applyNumberFormat="1" applyFont="1" applyFill="1" applyBorder="1" applyAlignment="1">
      <alignment horizontal="distributed" vertical="center" justifyLastLine="1"/>
    </xf>
    <xf numFmtId="181" fontId="17" fillId="0" borderId="313" xfId="23" applyNumberFormat="1" applyFont="1" applyFill="1" applyBorder="1" applyAlignment="1">
      <alignment horizontal="center" vertical="center"/>
    </xf>
    <xf numFmtId="181" fontId="17" fillId="0" borderId="319" xfId="23" applyNumberFormat="1" applyFont="1" applyFill="1" applyBorder="1" applyAlignment="1">
      <alignment horizontal="center" vertical="center"/>
    </xf>
    <xf numFmtId="49" fontId="17" fillId="8" borderId="29" xfId="0" applyNumberFormat="1" applyFont="1" applyFill="1" applyBorder="1" applyAlignment="1">
      <alignment horizontal="center" vertical="center" wrapText="1"/>
    </xf>
    <xf numFmtId="49" fontId="17" fillId="8" borderId="277" xfId="0" applyNumberFormat="1" applyFont="1" applyFill="1" applyBorder="1" applyAlignment="1">
      <alignment horizontal="center" vertical="center" wrapText="1"/>
    </xf>
    <xf numFmtId="49" fontId="17" fillId="8" borderId="278" xfId="0" applyNumberFormat="1" applyFont="1" applyFill="1" applyBorder="1" applyAlignment="1">
      <alignment horizontal="center" vertical="center" wrapText="1"/>
    </xf>
    <xf numFmtId="49" fontId="17" fillId="8" borderId="216" xfId="0" applyNumberFormat="1" applyFont="1" applyFill="1" applyBorder="1" applyAlignment="1">
      <alignment horizontal="center" vertical="center" wrapText="1"/>
    </xf>
    <xf numFmtId="49" fontId="17" fillId="8" borderId="214" xfId="0" applyNumberFormat="1" applyFont="1" applyFill="1" applyBorder="1" applyAlignment="1">
      <alignment horizontal="center" vertical="center" wrapText="1"/>
    </xf>
    <xf numFmtId="49" fontId="17" fillId="8" borderId="118" xfId="0" applyNumberFormat="1" applyFont="1" applyFill="1" applyBorder="1" applyAlignment="1">
      <alignment horizontal="center" vertical="center" wrapText="1"/>
    </xf>
    <xf numFmtId="41" fontId="17" fillId="8" borderId="279" xfId="23" applyFont="1" applyFill="1" applyBorder="1" applyAlignment="1">
      <alignment horizontal="center" vertical="center" wrapText="1"/>
    </xf>
    <xf numFmtId="41" fontId="17" fillId="8" borderId="280" xfId="23" applyFont="1" applyFill="1" applyBorder="1" applyAlignment="1">
      <alignment horizontal="center" vertical="center" wrapText="1"/>
    </xf>
    <xf numFmtId="41" fontId="17" fillId="8" borderId="265" xfId="23" applyFont="1" applyFill="1" applyBorder="1" applyAlignment="1">
      <alignment horizontal="center" vertical="center" wrapText="1"/>
    </xf>
    <xf numFmtId="49" fontId="17" fillId="8" borderId="279" xfId="0" applyNumberFormat="1" applyFont="1" applyFill="1" applyBorder="1" applyAlignment="1">
      <alignment horizontal="center" vertical="center" wrapText="1" shrinkToFit="1"/>
    </xf>
    <xf numFmtId="49" fontId="17" fillId="8" borderId="280" xfId="0" applyNumberFormat="1" applyFont="1" applyFill="1" applyBorder="1" applyAlignment="1">
      <alignment horizontal="center" vertical="center" wrapText="1" shrinkToFit="1"/>
    </xf>
    <xf numFmtId="49" fontId="17" fillId="8" borderId="281" xfId="0" applyNumberFormat="1" applyFont="1" applyFill="1" applyBorder="1" applyAlignment="1">
      <alignment horizontal="center" vertical="center" wrapText="1" shrinkToFit="1"/>
    </xf>
    <xf numFmtId="49" fontId="17" fillId="8" borderId="313" xfId="0" applyNumberFormat="1" applyFont="1" applyFill="1" applyBorder="1" applyAlignment="1">
      <alignment horizontal="center" vertical="center"/>
    </xf>
    <xf numFmtId="179" fontId="14" fillId="0" borderId="313" xfId="0" applyNumberFormat="1" applyFont="1" applyBorder="1" applyAlignment="1">
      <alignment vertical="center" wrapText="1"/>
    </xf>
    <xf numFmtId="179" fontId="14" fillId="0" borderId="319" xfId="0" applyNumberFormat="1" applyFont="1" applyBorder="1" applyAlignment="1">
      <alignment vertical="center" wrapText="1"/>
    </xf>
    <xf numFmtId="49" fontId="14" fillId="0" borderId="341" xfId="0" applyNumberFormat="1" applyFont="1" applyBorder="1" applyAlignment="1">
      <alignment horizontal="center" vertical="center" wrapText="1"/>
    </xf>
    <xf numFmtId="49" fontId="14" fillId="0" borderId="339" xfId="0" applyNumberFormat="1" applyFont="1" applyBorder="1" applyAlignment="1">
      <alignment horizontal="center" vertical="center" wrapText="1"/>
    </xf>
    <xf numFmtId="49" fontId="14" fillId="0" borderId="340" xfId="0" applyNumberFormat="1" applyFont="1" applyBorder="1" applyAlignment="1">
      <alignment horizontal="center" vertical="center" wrapText="1"/>
    </xf>
    <xf numFmtId="49" fontId="14" fillId="0" borderId="112" xfId="0" applyNumberFormat="1" applyFont="1" applyBorder="1" applyAlignment="1">
      <alignment horizontal="center" vertical="center" wrapText="1"/>
    </xf>
    <xf numFmtId="49" fontId="14" fillId="0" borderId="318" xfId="0" applyNumberFormat="1" applyFont="1" applyBorder="1" applyAlignment="1">
      <alignment horizontal="center" vertical="center" wrapText="1"/>
    </xf>
    <xf numFmtId="49" fontId="14" fillId="0" borderId="219" xfId="0" applyNumberFormat="1" applyFont="1" applyBorder="1" applyAlignment="1">
      <alignment horizontal="center" vertical="center" wrapText="1"/>
    </xf>
    <xf numFmtId="49" fontId="17" fillId="8" borderId="341" xfId="0" applyNumberFormat="1" applyFont="1" applyFill="1" applyBorder="1" applyAlignment="1">
      <alignment horizontal="center" vertical="center" wrapText="1"/>
    </xf>
    <xf numFmtId="49" fontId="17" fillId="8" borderId="339" xfId="0" applyNumberFormat="1" applyFont="1" applyFill="1" applyBorder="1" applyAlignment="1">
      <alignment horizontal="center" vertical="center" wrapText="1"/>
    </xf>
    <xf numFmtId="49" fontId="17" fillId="8" borderId="340" xfId="0" applyNumberFormat="1" applyFont="1" applyFill="1" applyBorder="1" applyAlignment="1">
      <alignment horizontal="center" vertical="center" wrapText="1"/>
    </xf>
    <xf numFmtId="49" fontId="17" fillId="8" borderId="112" xfId="0" applyNumberFormat="1" applyFont="1" applyFill="1" applyBorder="1" applyAlignment="1">
      <alignment horizontal="center" vertical="center" wrapText="1"/>
    </xf>
    <xf numFmtId="49" fontId="17" fillId="8" borderId="318" xfId="0" applyNumberFormat="1" applyFont="1" applyFill="1" applyBorder="1" applyAlignment="1">
      <alignment horizontal="center" vertical="center" wrapText="1"/>
    </xf>
    <xf numFmtId="49" fontId="17" fillId="8" borderId="219" xfId="0" applyNumberFormat="1" applyFont="1" applyFill="1" applyBorder="1" applyAlignment="1">
      <alignment horizontal="center" vertical="center" wrapText="1"/>
    </xf>
    <xf numFmtId="0" fontId="14" fillId="0" borderId="341" xfId="0" applyNumberFormat="1" applyFont="1" applyBorder="1" applyAlignment="1">
      <alignment horizontal="center" vertical="center" wrapText="1"/>
    </xf>
    <xf numFmtId="0" fontId="14" fillId="0" borderId="339" xfId="0" applyNumberFormat="1" applyFont="1" applyBorder="1" applyAlignment="1">
      <alignment horizontal="center" vertical="center" wrapText="1"/>
    </xf>
    <xf numFmtId="0" fontId="14" fillId="0" borderId="340" xfId="0" applyNumberFormat="1" applyFont="1" applyBorder="1" applyAlignment="1">
      <alignment horizontal="center" vertical="center" wrapText="1"/>
    </xf>
    <xf numFmtId="0" fontId="14" fillId="0" borderId="318" xfId="0" applyNumberFormat="1" applyFont="1" applyBorder="1" applyAlignment="1">
      <alignment horizontal="center" vertical="center" wrapText="1"/>
    </xf>
    <xf numFmtId="49" fontId="17" fillId="8" borderId="329" xfId="0" applyNumberFormat="1" applyFont="1" applyFill="1" applyBorder="1" applyAlignment="1">
      <alignment horizontal="center" vertical="center"/>
    </xf>
    <xf numFmtId="49" fontId="17" fillId="8" borderId="328" xfId="0" applyNumberFormat="1" applyFont="1" applyFill="1" applyBorder="1" applyAlignment="1">
      <alignment horizontal="center" vertical="center"/>
    </xf>
    <xf numFmtId="49" fontId="17" fillId="8" borderId="322" xfId="0" applyNumberFormat="1" applyFont="1" applyFill="1" applyBorder="1" applyAlignment="1">
      <alignment horizontal="center" vertical="center"/>
    </xf>
    <xf numFmtId="49" fontId="14" fillId="0" borderId="313" xfId="0" applyNumberFormat="1" applyFont="1" applyBorder="1" applyAlignment="1">
      <alignment horizontal="right" vertical="center"/>
    </xf>
    <xf numFmtId="49" fontId="14" fillId="0" borderId="313" xfId="0" applyNumberFormat="1" applyFont="1" applyBorder="1" applyAlignment="1">
      <alignment horizontal="left" vertical="center"/>
    </xf>
    <xf numFmtId="49" fontId="14" fillId="0" borderId="313" xfId="0" applyNumberFormat="1" applyFont="1" applyBorder="1" applyAlignment="1">
      <alignment vertical="center" wrapText="1"/>
    </xf>
    <xf numFmtId="0" fontId="86" fillId="0" borderId="0" xfId="0" applyFont="1" applyBorder="1">
      <alignment vertical="center"/>
    </xf>
    <xf numFmtId="49" fontId="17" fillId="8" borderId="264" xfId="0" applyNumberFormat="1" applyFont="1" applyFill="1" applyBorder="1" applyAlignment="1">
      <alignment horizontal="center" vertical="center"/>
    </xf>
    <xf numFmtId="49" fontId="17" fillId="8" borderId="280" xfId="0" applyNumberFormat="1" applyFont="1" applyFill="1" applyBorder="1" applyAlignment="1">
      <alignment horizontal="center" vertical="center"/>
    </xf>
    <xf numFmtId="49" fontId="17" fillId="8" borderId="265" xfId="0" applyNumberFormat="1" applyFont="1" applyFill="1" applyBorder="1" applyAlignment="1">
      <alignment horizontal="center" vertical="center"/>
    </xf>
    <xf numFmtId="49" fontId="17" fillId="0" borderId="23" xfId="0" applyNumberFormat="1" applyFont="1" applyFill="1" applyBorder="1" applyAlignment="1">
      <alignment horizontal="left" vertical="center" indent="1"/>
    </xf>
    <xf numFmtId="49" fontId="17" fillId="0" borderId="19" xfId="0" applyNumberFormat="1" applyFont="1" applyFill="1" applyBorder="1" applyAlignment="1">
      <alignment horizontal="left" vertical="center" indent="1"/>
    </xf>
    <xf numFmtId="49" fontId="14" fillId="0" borderId="313" xfId="0" applyNumberFormat="1" applyFont="1" applyBorder="1" applyAlignment="1">
      <alignment horizontal="center" vertical="center" wrapText="1"/>
    </xf>
    <xf numFmtId="49" fontId="17" fillId="8" borderId="312" xfId="0" applyNumberFormat="1" applyFont="1" applyFill="1" applyBorder="1" applyAlignment="1">
      <alignment horizontal="center" vertical="center"/>
    </xf>
    <xf numFmtId="49" fontId="14" fillId="0" borderId="313" xfId="0" applyNumberFormat="1" applyFont="1" applyBorder="1" applyAlignment="1">
      <alignment horizontal="left" vertical="center" wrapText="1"/>
    </xf>
    <xf numFmtId="49" fontId="17" fillId="0" borderId="313" xfId="0" applyNumberFormat="1" applyFont="1" applyFill="1" applyBorder="1" applyAlignment="1">
      <alignment horizontal="left" vertical="center" indent="1"/>
    </xf>
    <xf numFmtId="0" fontId="79" fillId="0" borderId="0" xfId="0" applyFont="1" applyAlignment="1">
      <alignment horizontal="center" vertical="center"/>
    </xf>
    <xf numFmtId="0" fontId="28" fillId="0" borderId="0" xfId="0" applyFont="1" applyAlignment="1">
      <alignment horizontal="center" vertical="center"/>
    </xf>
    <xf numFmtId="0" fontId="88" fillId="0" borderId="0" xfId="0" applyFont="1" applyAlignment="1">
      <alignment horizontal="left" vertical="center" wrapText="1"/>
    </xf>
    <xf numFmtId="49" fontId="14" fillId="0" borderId="329" xfId="0" applyNumberFormat="1" applyFont="1" applyBorder="1" applyAlignment="1">
      <alignment horizontal="center" vertical="center" wrapText="1"/>
    </xf>
    <xf numFmtId="49" fontId="14" fillId="0" borderId="328" xfId="0" applyNumberFormat="1" applyFont="1" applyBorder="1" applyAlignment="1">
      <alignment horizontal="center" vertical="center" wrapText="1"/>
    </xf>
    <xf numFmtId="49" fontId="14" fillId="0" borderId="330" xfId="0" applyNumberFormat="1" applyFont="1" applyBorder="1" applyAlignment="1">
      <alignment horizontal="center" vertical="center" wrapText="1"/>
    </xf>
    <xf numFmtId="49" fontId="17" fillId="8" borderId="338" xfId="0" applyNumberFormat="1" applyFont="1" applyFill="1" applyBorder="1" applyAlignment="1">
      <alignment horizontal="center" vertical="center" wrapText="1"/>
    </xf>
    <xf numFmtId="49" fontId="17" fillId="8" borderId="221" xfId="0" applyNumberFormat="1" applyFont="1" applyFill="1" applyBorder="1" applyAlignment="1">
      <alignment horizontal="center" vertical="center" wrapText="1"/>
    </xf>
    <xf numFmtId="49" fontId="14" fillId="0" borderId="313" xfId="0" applyNumberFormat="1" applyFont="1" applyBorder="1" applyAlignment="1">
      <alignment horizontal="left" vertical="center" wrapText="1" indent="1"/>
    </xf>
    <xf numFmtId="49" fontId="14" fillId="0" borderId="319" xfId="0" applyNumberFormat="1" applyFont="1" applyBorder="1" applyAlignment="1">
      <alignment horizontal="left" vertical="center" wrapText="1" indent="1"/>
    </xf>
    <xf numFmtId="49" fontId="17" fillId="0" borderId="329" xfId="0" applyNumberFormat="1" applyFont="1" applyFill="1" applyBorder="1" applyAlignment="1">
      <alignment horizontal="left" vertical="center" indent="1"/>
    </xf>
    <xf numFmtId="49" fontId="17" fillId="0" borderId="328" xfId="0" applyNumberFormat="1" applyFont="1" applyFill="1" applyBorder="1" applyAlignment="1">
      <alignment horizontal="left" vertical="center" indent="1"/>
    </xf>
    <xf numFmtId="49" fontId="17" fillId="0" borderId="330" xfId="0" applyNumberFormat="1" applyFont="1" applyFill="1" applyBorder="1" applyAlignment="1">
      <alignment horizontal="left" vertical="center" indent="1"/>
    </xf>
    <xf numFmtId="49" fontId="17" fillId="8" borderId="331" xfId="0" applyNumberFormat="1" applyFont="1" applyFill="1" applyBorder="1" applyAlignment="1">
      <alignment horizontal="center" vertical="center"/>
    </xf>
    <xf numFmtId="49" fontId="17" fillId="0" borderId="329" xfId="0" applyNumberFormat="1" applyFont="1" applyFill="1" applyBorder="1" applyAlignment="1">
      <alignment horizontal="center" vertical="center"/>
    </xf>
    <xf numFmtId="49" fontId="17" fillId="0" borderId="328" xfId="0" applyNumberFormat="1" applyFont="1" applyFill="1" applyBorder="1" applyAlignment="1">
      <alignment horizontal="center" vertical="center"/>
    </xf>
    <xf numFmtId="49" fontId="17" fillId="0" borderId="330" xfId="0" applyNumberFormat="1" applyFont="1" applyFill="1" applyBorder="1" applyAlignment="1">
      <alignment horizontal="center" vertical="center"/>
    </xf>
    <xf numFmtId="0" fontId="95" fillId="0" borderId="40" xfId="0" applyFont="1" applyFill="1" applyBorder="1" applyAlignment="1">
      <alignment horizontal="center" vertical="center"/>
    </xf>
    <xf numFmtId="0" fontId="92" fillId="0" borderId="40" xfId="0" applyFont="1" applyFill="1" applyBorder="1" applyAlignment="1">
      <alignment horizontal="center" vertical="top"/>
    </xf>
    <xf numFmtId="0" fontId="95" fillId="8" borderId="40" xfId="0" applyFont="1" applyFill="1" applyBorder="1" applyAlignment="1">
      <alignment horizontal="center" vertical="center"/>
    </xf>
    <xf numFmtId="0" fontId="95" fillId="8" borderId="40" xfId="0" applyFont="1" applyFill="1" applyBorder="1" applyAlignment="1">
      <alignment horizontal="center" vertical="center" wrapText="1"/>
    </xf>
    <xf numFmtId="0" fontId="92" fillId="0" borderId="40" xfId="0" applyFont="1" applyFill="1" applyBorder="1" applyAlignment="1">
      <alignment horizontal="center" vertical="center" wrapText="1"/>
    </xf>
    <xf numFmtId="0" fontId="17" fillId="8" borderId="31" xfId="0" applyFont="1" applyFill="1" applyBorder="1" applyAlignment="1">
      <alignment horizontal="center" vertical="center"/>
    </xf>
    <xf numFmtId="0" fontId="17" fillId="8" borderId="33" xfId="0" applyFont="1" applyFill="1" applyBorder="1" applyAlignment="1">
      <alignment horizontal="center" vertical="center"/>
    </xf>
    <xf numFmtId="0" fontId="17" fillId="8" borderId="73" xfId="0" applyFont="1" applyFill="1" applyBorder="1" applyAlignment="1">
      <alignment horizontal="center" vertical="center"/>
    </xf>
    <xf numFmtId="0" fontId="28" fillId="0" borderId="98" xfId="0" applyFont="1" applyBorder="1" applyAlignment="1">
      <alignment horizontal="left" vertical="center"/>
    </xf>
    <xf numFmtId="0" fontId="28" fillId="0" borderId="33" xfId="0" applyFont="1" applyBorder="1" applyAlignment="1">
      <alignment horizontal="left" vertical="center"/>
    </xf>
    <xf numFmtId="0" fontId="28" fillId="0" borderId="72" xfId="0" applyFont="1" applyBorder="1" applyAlignment="1">
      <alignment horizontal="left" vertical="center"/>
    </xf>
    <xf numFmtId="49" fontId="17" fillId="8" borderId="31" xfId="0" applyNumberFormat="1" applyFont="1" applyFill="1" applyBorder="1" applyAlignment="1">
      <alignment horizontal="center" vertical="center"/>
    </xf>
    <xf numFmtId="49" fontId="17" fillId="8" borderId="33" xfId="0" applyNumberFormat="1" applyFont="1" applyFill="1" applyBorder="1" applyAlignment="1">
      <alignment horizontal="center" vertical="center"/>
    </xf>
    <xf numFmtId="49" fontId="17" fillId="8" borderId="73" xfId="0" applyNumberFormat="1" applyFont="1" applyFill="1" applyBorder="1" applyAlignment="1">
      <alignment horizontal="center" vertical="center"/>
    </xf>
    <xf numFmtId="49" fontId="17" fillId="8" borderId="98" xfId="0" applyNumberFormat="1" applyFont="1" applyFill="1" applyBorder="1" applyAlignment="1">
      <alignment horizontal="center" vertical="center"/>
    </xf>
    <xf numFmtId="49" fontId="14" fillId="0" borderId="62" xfId="0" applyNumberFormat="1" applyFont="1" applyBorder="1" applyAlignment="1">
      <alignment horizontal="center" vertical="center" wrapText="1"/>
    </xf>
    <xf numFmtId="49" fontId="14" fillId="0" borderId="34" xfId="0" applyNumberFormat="1" applyFont="1" applyBorder="1" applyAlignment="1">
      <alignment horizontal="center" vertical="center" wrapText="1"/>
    </xf>
    <xf numFmtId="49" fontId="14" fillId="0" borderId="64" xfId="0" applyNumberFormat="1" applyFont="1" applyBorder="1" applyAlignment="1">
      <alignment horizontal="center" vertical="center" wrapText="1"/>
    </xf>
    <xf numFmtId="49" fontId="14" fillId="0" borderId="37" xfId="0" applyNumberFormat="1" applyFont="1" applyBorder="1" applyAlignment="1">
      <alignment horizontal="center" vertical="center" wrapText="1"/>
    </xf>
    <xf numFmtId="49" fontId="14" fillId="0" borderId="214" xfId="0" applyNumberFormat="1" applyFont="1" applyBorder="1" applyAlignment="1">
      <alignment horizontal="center" vertical="center" wrapText="1"/>
    </xf>
    <xf numFmtId="49" fontId="14" fillId="0" borderId="118" xfId="0" applyNumberFormat="1" applyFont="1" applyBorder="1" applyAlignment="1">
      <alignment horizontal="center" vertical="center" wrapText="1"/>
    </xf>
    <xf numFmtId="176" fontId="17" fillId="8" borderId="98" xfId="0" applyNumberFormat="1" applyFont="1" applyFill="1" applyBorder="1" applyAlignment="1">
      <alignment horizontal="center" vertical="center" wrapText="1"/>
    </xf>
    <xf numFmtId="176" fontId="17" fillId="8" borderId="33" xfId="0" applyNumberFormat="1" applyFont="1" applyFill="1" applyBorder="1" applyAlignment="1">
      <alignment horizontal="center" vertical="center" wrapText="1"/>
    </xf>
    <xf numFmtId="176" fontId="17" fillId="8" borderId="73" xfId="0" applyNumberFormat="1" applyFont="1" applyFill="1" applyBorder="1" applyAlignment="1">
      <alignment horizontal="center" vertical="center" wrapText="1"/>
    </xf>
    <xf numFmtId="0" fontId="92" fillId="0" borderId="277" xfId="0" quotePrefix="1" applyFont="1" applyFill="1" applyBorder="1" applyAlignment="1">
      <alignment horizontal="center" vertical="top"/>
    </xf>
    <xf numFmtId="0" fontId="92" fillId="0" borderId="0" xfId="0" quotePrefix="1" applyFont="1" applyFill="1" applyBorder="1" applyAlignment="1">
      <alignment horizontal="center" vertical="top"/>
    </xf>
    <xf numFmtId="0" fontId="92" fillId="0" borderId="10" xfId="0" applyFont="1" applyFill="1" applyBorder="1" applyAlignment="1">
      <alignment horizontal="center" vertical="center"/>
    </xf>
    <xf numFmtId="0" fontId="92" fillId="0" borderId="0" xfId="0" applyFont="1" applyFill="1" applyBorder="1" applyAlignment="1">
      <alignment horizontal="center" vertical="center"/>
    </xf>
    <xf numFmtId="0" fontId="92" fillId="0" borderId="11" xfId="0" applyFont="1" applyFill="1" applyBorder="1" applyAlignment="1">
      <alignment horizontal="center" vertical="center"/>
    </xf>
    <xf numFmtId="0" fontId="95" fillId="0" borderId="40" xfId="0" quotePrefix="1" applyFont="1" applyFill="1" applyBorder="1" applyAlignment="1">
      <alignment horizontal="center" vertical="center"/>
    </xf>
    <xf numFmtId="0" fontId="92" fillId="0" borderId="40" xfId="0" quotePrefix="1" applyFont="1" applyFill="1" applyBorder="1" applyAlignment="1">
      <alignment horizontal="center" vertical="top"/>
    </xf>
    <xf numFmtId="0" fontId="152" fillId="0" borderId="0" xfId="0" applyFont="1" applyAlignment="1">
      <alignment horizontal="center" vertical="center"/>
    </xf>
    <xf numFmtId="0" fontId="152" fillId="0" borderId="0" xfId="0" applyFont="1" applyBorder="1" applyAlignment="1">
      <alignment horizontal="center" vertical="center"/>
    </xf>
    <xf numFmtId="0" fontId="92" fillId="0" borderId="0"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17" fillId="8" borderId="98" xfId="0" applyFont="1" applyFill="1" applyBorder="1" applyAlignment="1">
      <alignment horizontal="center" vertical="center"/>
    </xf>
    <xf numFmtId="0" fontId="17" fillId="8" borderId="72" xfId="0" applyFont="1" applyFill="1" applyBorder="1" applyAlignment="1">
      <alignment horizontal="center" vertical="center"/>
    </xf>
    <xf numFmtId="49" fontId="14" fillId="0" borderId="110"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9" fontId="14" fillId="0" borderId="2" xfId="0" applyNumberFormat="1" applyFont="1" applyBorder="1" applyAlignment="1">
      <alignment vertical="center" wrapText="1"/>
    </xf>
    <xf numFmtId="49" fontId="14" fillId="0" borderId="101" xfId="0" applyNumberFormat="1" applyFont="1" applyBorder="1" applyAlignment="1">
      <alignment vertical="center" wrapText="1"/>
    </xf>
    <xf numFmtId="49" fontId="14" fillId="0" borderId="62" xfId="0" applyNumberFormat="1" applyFont="1" applyBorder="1" applyAlignment="1">
      <alignment horizontal="center" vertical="center" wrapText="1" shrinkToFit="1"/>
    </xf>
    <xf numFmtId="49" fontId="14" fillId="0" borderId="34" xfId="0" applyNumberFormat="1" applyFont="1" applyBorder="1" applyAlignment="1">
      <alignment horizontal="center" vertical="center" wrapText="1" shrinkToFit="1"/>
    </xf>
    <xf numFmtId="49" fontId="14" fillId="0" borderId="64" xfId="0" applyNumberFormat="1" applyFont="1" applyBorder="1" applyAlignment="1">
      <alignment horizontal="center" vertical="center" wrapText="1" shrinkToFit="1"/>
    </xf>
    <xf numFmtId="49" fontId="14" fillId="0" borderId="37" xfId="0" applyNumberFormat="1" applyFont="1" applyBorder="1" applyAlignment="1">
      <alignment horizontal="center" vertical="center" wrapText="1" shrinkToFit="1"/>
    </xf>
    <xf numFmtId="49" fontId="14" fillId="0" borderId="214" xfId="0" applyNumberFormat="1" applyFont="1" applyBorder="1" applyAlignment="1">
      <alignment horizontal="center" vertical="center" wrapText="1" shrinkToFit="1"/>
    </xf>
    <xf numFmtId="49" fontId="14" fillId="0" borderId="118" xfId="0" applyNumberFormat="1" applyFont="1" applyBorder="1" applyAlignment="1">
      <alignment horizontal="center" vertical="center" wrapText="1" shrinkToFit="1"/>
    </xf>
    <xf numFmtId="0" fontId="97" fillId="0" borderId="0" xfId="0" applyFont="1" applyAlignment="1">
      <alignment horizontal="left" vertical="center" wrapText="1"/>
    </xf>
    <xf numFmtId="0" fontId="97" fillId="0" borderId="0" xfId="0" applyFont="1" applyAlignment="1">
      <alignment horizontal="left" vertical="center"/>
    </xf>
    <xf numFmtId="0" fontId="94" fillId="0" borderId="0" xfId="0" applyFont="1" applyAlignment="1">
      <alignment horizontal="left" vertical="center"/>
    </xf>
    <xf numFmtId="0" fontId="14" fillId="0" borderId="31" xfId="0" applyFont="1" applyBorder="1" applyAlignment="1">
      <alignment horizontal="center" vertical="center"/>
    </xf>
    <xf numFmtId="0" fontId="95" fillId="0" borderId="10" xfId="0" applyFont="1" applyBorder="1" applyAlignment="1">
      <alignment horizontal="left" vertical="center" indent="1"/>
    </xf>
    <xf numFmtId="0" fontId="95" fillId="0" borderId="0" xfId="0" applyFont="1" applyBorder="1" applyAlignment="1">
      <alignment horizontal="left" vertical="center" indent="1"/>
    </xf>
    <xf numFmtId="0" fontId="95" fillId="0" borderId="11" xfId="0" applyFont="1" applyBorder="1" applyAlignment="1">
      <alignment horizontal="left" vertical="center" indent="1"/>
    </xf>
    <xf numFmtId="0" fontId="93" fillId="0" borderId="10" xfId="0" quotePrefix="1" applyFont="1" applyBorder="1" applyAlignment="1">
      <alignment horizontal="left" vertical="top" wrapText="1" indent="1"/>
    </xf>
    <xf numFmtId="0" fontId="93" fillId="0" borderId="0" xfId="0" quotePrefix="1" applyFont="1" applyBorder="1" applyAlignment="1">
      <alignment horizontal="left" vertical="top" wrapText="1" indent="1"/>
    </xf>
    <xf numFmtId="0" fontId="93" fillId="0" borderId="11" xfId="0" quotePrefix="1" applyFont="1" applyBorder="1" applyAlignment="1">
      <alignment horizontal="left" vertical="top" wrapText="1" indent="1"/>
    </xf>
    <xf numFmtId="0" fontId="93" fillId="0" borderId="216" xfId="0" quotePrefix="1" applyFont="1" applyBorder="1" applyAlignment="1">
      <alignment horizontal="left" vertical="top" wrapText="1" indent="1"/>
    </xf>
    <xf numFmtId="0" fontId="93" fillId="0" borderId="214" xfId="0" quotePrefix="1" applyFont="1" applyBorder="1" applyAlignment="1">
      <alignment horizontal="left" vertical="top" wrapText="1" indent="1"/>
    </xf>
    <xf numFmtId="0" fontId="93" fillId="0" borderId="217" xfId="0" quotePrefix="1" applyFont="1" applyBorder="1" applyAlignment="1">
      <alignment horizontal="left" vertical="top" wrapText="1" indent="1"/>
    </xf>
    <xf numFmtId="49" fontId="93" fillId="0" borderId="29" xfId="0" applyNumberFormat="1" applyFont="1" applyBorder="1" applyAlignment="1">
      <alignment horizontal="left" vertical="top" wrapText="1" indent="1"/>
    </xf>
    <xf numFmtId="49" fontId="93" fillId="0" borderId="34" xfId="0" applyNumberFormat="1" applyFont="1" applyBorder="1" applyAlignment="1">
      <alignment horizontal="left" vertical="top" wrapText="1" indent="1"/>
    </xf>
    <xf numFmtId="49" fontId="93" fillId="0" borderId="78" xfId="0" applyNumberFormat="1" applyFont="1" applyBorder="1" applyAlignment="1">
      <alignment horizontal="left" vertical="top" wrapText="1" indent="1"/>
    </xf>
    <xf numFmtId="49" fontId="93" fillId="0" borderId="10" xfId="0" applyNumberFormat="1" applyFont="1" applyBorder="1" applyAlignment="1">
      <alignment horizontal="left" vertical="top" wrapText="1" indent="1"/>
    </xf>
    <xf numFmtId="49" fontId="93" fillId="0" borderId="0" xfId="0" applyNumberFormat="1" applyFont="1" applyBorder="1" applyAlignment="1">
      <alignment horizontal="left" vertical="top" wrapText="1" indent="1"/>
    </xf>
    <xf numFmtId="49" fontId="93" fillId="0" borderId="11" xfId="0" applyNumberFormat="1" applyFont="1" applyBorder="1" applyAlignment="1">
      <alignment horizontal="left" vertical="top" wrapText="1" indent="1"/>
    </xf>
    <xf numFmtId="49" fontId="93" fillId="0" borderId="216" xfId="0" applyNumberFormat="1" applyFont="1" applyBorder="1" applyAlignment="1">
      <alignment horizontal="left" vertical="top" wrapText="1" indent="1"/>
    </xf>
    <xf numFmtId="49" fontId="93" fillId="0" borderId="214" xfId="0" applyNumberFormat="1" applyFont="1" applyBorder="1" applyAlignment="1">
      <alignment horizontal="left" vertical="top" wrapText="1" indent="1"/>
    </xf>
    <xf numFmtId="49" fontId="93" fillId="0" borderId="217" xfId="0" applyNumberFormat="1" applyFont="1" applyBorder="1" applyAlignment="1">
      <alignment horizontal="left" vertical="top" wrapText="1" indent="1"/>
    </xf>
    <xf numFmtId="0" fontId="93" fillId="0" borderId="10" xfId="0" applyFont="1" applyBorder="1" applyAlignment="1">
      <alignment horizontal="left" vertical="top" wrapText="1" indent="1"/>
    </xf>
    <xf numFmtId="0" fontId="93" fillId="0" borderId="0" xfId="0" applyFont="1" applyBorder="1" applyAlignment="1">
      <alignment horizontal="left" vertical="top" wrapText="1" indent="1"/>
    </xf>
    <xf numFmtId="0" fontId="93" fillId="0" borderId="11" xfId="0" applyFont="1" applyBorder="1" applyAlignment="1">
      <alignment horizontal="left" vertical="top" wrapText="1" indent="1"/>
    </xf>
    <xf numFmtId="0" fontId="93" fillId="0" borderId="216" xfId="0" applyFont="1" applyBorder="1" applyAlignment="1">
      <alignment horizontal="left" vertical="top" wrapText="1" indent="1"/>
    </xf>
    <xf numFmtId="0" fontId="93" fillId="0" borderId="214" xfId="0" applyFont="1" applyBorder="1" applyAlignment="1">
      <alignment horizontal="left" vertical="top" wrapText="1" indent="1"/>
    </xf>
    <xf numFmtId="0" fontId="93" fillId="0" borderId="217" xfId="0" applyFont="1" applyBorder="1" applyAlignment="1">
      <alignment horizontal="left" vertical="top" wrapText="1" indent="1"/>
    </xf>
    <xf numFmtId="49" fontId="14" fillId="0" borderId="33" xfId="0" applyNumberFormat="1" applyFont="1" applyBorder="1" applyAlignment="1">
      <alignment horizontal="left" vertical="center" wrapText="1"/>
    </xf>
    <xf numFmtId="49" fontId="14" fillId="0" borderId="72" xfId="0" applyNumberFormat="1" applyFont="1" applyBorder="1" applyAlignment="1">
      <alignment horizontal="left" vertical="center" wrapText="1"/>
    </xf>
    <xf numFmtId="49" fontId="17" fillId="8" borderId="72" xfId="0" applyNumberFormat="1" applyFont="1" applyFill="1" applyBorder="1" applyAlignment="1">
      <alignment horizontal="center" vertical="center"/>
    </xf>
    <xf numFmtId="0" fontId="95" fillId="0" borderId="29" xfId="0" applyFont="1" applyBorder="1" applyAlignment="1">
      <alignment horizontal="left" vertical="center" indent="1"/>
    </xf>
    <xf numFmtId="0" fontId="95" fillId="0" borderId="34" xfId="0" applyFont="1" applyBorder="1" applyAlignment="1">
      <alignment horizontal="left" vertical="center" indent="1"/>
    </xf>
    <xf numFmtId="0" fontId="95" fillId="0" borderId="78" xfId="0" applyFont="1" applyBorder="1" applyAlignment="1">
      <alignment horizontal="left" vertical="center" indent="1"/>
    </xf>
    <xf numFmtId="0" fontId="28" fillId="0" borderId="214" xfId="0" applyFont="1" applyBorder="1" applyAlignment="1">
      <alignment horizontal="left" vertical="center"/>
    </xf>
    <xf numFmtId="49" fontId="17" fillId="8" borderId="31" xfId="0" applyNumberFormat="1" applyFont="1" applyFill="1" applyBorder="1" applyAlignment="1">
      <alignment horizontal="left" vertical="center" indent="1"/>
    </xf>
    <xf numFmtId="49" fontId="17" fillId="8" borderId="33" xfId="0" applyNumberFormat="1" applyFont="1" applyFill="1" applyBorder="1" applyAlignment="1">
      <alignment horizontal="left" vertical="center" indent="1"/>
    </xf>
    <xf numFmtId="49" fontId="17" fillId="8" borderId="72" xfId="0" applyNumberFormat="1" applyFont="1" applyFill="1" applyBorder="1" applyAlignment="1">
      <alignment horizontal="left" vertical="center" indent="1"/>
    </xf>
    <xf numFmtId="0" fontId="93" fillId="8" borderId="40" xfId="0" applyFont="1" applyFill="1" applyBorder="1" applyAlignment="1">
      <alignment horizontal="center" vertical="center" wrapText="1"/>
    </xf>
    <xf numFmtId="0" fontId="153" fillId="8" borderId="40" xfId="0" applyFont="1" applyFill="1" applyBorder="1" applyAlignment="1">
      <alignment horizontal="center" vertical="center" wrapText="1"/>
    </xf>
    <xf numFmtId="41" fontId="93" fillId="0" borderId="40" xfId="23" applyFont="1" applyBorder="1" applyAlignment="1">
      <alignment horizontal="center" vertical="center"/>
    </xf>
    <xf numFmtId="0" fontId="93" fillId="0" borderId="40" xfId="0" applyFont="1" applyBorder="1" applyAlignment="1">
      <alignment horizontal="center" vertical="center"/>
    </xf>
    <xf numFmtId="0" fontId="93" fillId="0" borderId="40" xfId="0" applyFont="1" applyBorder="1" applyAlignment="1">
      <alignment horizontal="center" vertical="center" wrapText="1"/>
    </xf>
    <xf numFmtId="0" fontId="28" fillId="0" borderId="0" xfId="0" applyFont="1" applyBorder="1" applyAlignment="1">
      <alignment horizontal="left" vertical="center"/>
    </xf>
    <xf numFmtId="0" fontId="96" fillId="0" borderId="0" xfId="0" applyFont="1" applyAlignment="1">
      <alignment horizontal="center" vertical="center"/>
    </xf>
    <xf numFmtId="3" fontId="93" fillId="0" borderId="31" xfId="0" applyNumberFormat="1" applyFont="1" applyBorder="1" applyAlignment="1">
      <alignment horizontal="left" vertical="center" indent="1"/>
    </xf>
    <xf numFmtId="3" fontId="93" fillId="0" borderId="33" xfId="0" applyNumberFormat="1" applyFont="1" applyBorder="1" applyAlignment="1">
      <alignment horizontal="left" vertical="center" indent="1"/>
    </xf>
    <xf numFmtId="3" fontId="93" fillId="0" borderId="72" xfId="0" applyNumberFormat="1" applyFont="1" applyBorder="1" applyAlignment="1">
      <alignment horizontal="left" vertical="center" indent="1"/>
    </xf>
    <xf numFmtId="49" fontId="93" fillId="0" borderId="23" xfId="0" applyNumberFormat="1" applyFont="1" applyBorder="1" applyAlignment="1">
      <alignment horizontal="left" vertical="top" wrapText="1" indent="1"/>
    </xf>
    <xf numFmtId="49" fontId="93" fillId="0" borderId="19" xfId="0" applyNumberFormat="1" applyFont="1" applyBorder="1" applyAlignment="1">
      <alignment horizontal="left" vertical="top" wrapText="1" indent="1"/>
    </xf>
    <xf numFmtId="49" fontId="93" fillId="0" borderId="215" xfId="0" applyNumberFormat="1" applyFont="1" applyBorder="1" applyAlignment="1">
      <alignment horizontal="left" vertical="top" wrapText="1" indent="1"/>
    </xf>
    <xf numFmtId="49" fontId="93" fillId="0" borderId="268" xfId="0" applyNumberFormat="1" applyFont="1" applyBorder="1" applyAlignment="1">
      <alignment horizontal="left" vertical="top" wrapText="1" indent="1"/>
    </xf>
    <xf numFmtId="0" fontId="93" fillId="8" borderId="31" xfId="0" applyFont="1" applyFill="1" applyBorder="1" applyAlignment="1">
      <alignment horizontal="left" vertical="center" indent="1"/>
    </xf>
    <xf numFmtId="0" fontId="93" fillId="8" borderId="33" xfId="0" applyFont="1" applyFill="1" applyBorder="1" applyAlignment="1">
      <alignment horizontal="left" vertical="center" indent="1"/>
    </xf>
    <xf numFmtId="0" fontId="93" fillId="8" borderId="72" xfId="0" applyFont="1" applyFill="1" applyBorder="1" applyAlignment="1">
      <alignment horizontal="left" vertical="center" indent="1"/>
    </xf>
    <xf numFmtId="0" fontId="93" fillId="0" borderId="31" xfId="0" applyFont="1" applyBorder="1">
      <alignment vertical="center"/>
    </xf>
    <xf numFmtId="0" fontId="93" fillId="0" borderId="33" xfId="0" applyFont="1" applyBorder="1">
      <alignment vertical="center"/>
    </xf>
    <xf numFmtId="0" fontId="93" fillId="0" borderId="72" xfId="0" applyFont="1" applyBorder="1">
      <alignment vertical="center"/>
    </xf>
    <xf numFmtId="0" fontId="93" fillId="8" borderId="40" xfId="0" applyFont="1" applyFill="1" applyBorder="1" applyAlignment="1">
      <alignment horizontal="left" vertical="center" indent="1"/>
    </xf>
    <xf numFmtId="0" fontId="93" fillId="0" borderId="23" xfId="0" applyFont="1" applyBorder="1" applyAlignment="1">
      <alignment horizontal="left" vertical="center" indent="1"/>
    </xf>
    <xf numFmtId="0" fontId="93" fillId="0" borderId="19" xfId="0" applyFont="1" applyBorder="1" applyAlignment="1">
      <alignment horizontal="left" vertical="center" indent="1"/>
    </xf>
    <xf numFmtId="0" fontId="93" fillId="0" borderId="215" xfId="0" applyFont="1" applyBorder="1" applyAlignment="1">
      <alignment horizontal="left" vertical="center" indent="1"/>
    </xf>
    <xf numFmtId="0" fontId="93" fillId="0" borderId="268" xfId="0" applyFont="1" applyBorder="1" applyAlignment="1">
      <alignment horizontal="left" vertical="center" indent="1"/>
    </xf>
    <xf numFmtId="0" fontId="99" fillId="0" borderId="0" xfId="0" applyFont="1" applyAlignment="1">
      <alignment vertical="center" wrapText="1"/>
    </xf>
    <xf numFmtId="0" fontId="93" fillId="0" borderId="10" xfId="0" applyFont="1" applyBorder="1" applyAlignment="1">
      <alignment horizontal="left" vertical="top" indent="1"/>
    </xf>
    <xf numFmtId="0" fontId="93" fillId="0" borderId="0" xfId="0" applyFont="1" applyBorder="1" applyAlignment="1">
      <alignment horizontal="left" vertical="top" indent="1"/>
    </xf>
    <xf numFmtId="0" fontId="93" fillId="0" borderId="11" xfId="0" applyFont="1" applyBorder="1" applyAlignment="1">
      <alignment horizontal="left" vertical="top" indent="1"/>
    </xf>
    <xf numFmtId="0" fontId="93" fillId="0" borderId="216" xfId="0" applyFont="1" applyBorder="1" applyAlignment="1">
      <alignment horizontal="left" vertical="top" indent="1"/>
    </xf>
    <xf numFmtId="0" fontId="93" fillId="0" borderId="214" xfId="0" applyFont="1" applyBorder="1" applyAlignment="1">
      <alignment horizontal="left" vertical="top" indent="1"/>
    </xf>
    <xf numFmtId="0" fontId="93" fillId="0" borderId="217" xfId="0" applyFont="1" applyBorder="1" applyAlignment="1">
      <alignment horizontal="left" vertical="top" indent="1"/>
    </xf>
    <xf numFmtId="0" fontId="93" fillId="0" borderId="10" xfId="0" applyFont="1" applyBorder="1" applyAlignment="1">
      <alignment horizontal="left" vertical="center" indent="1"/>
    </xf>
    <xf numFmtId="0" fontId="93" fillId="0" borderId="0" xfId="0" applyFont="1" applyBorder="1" applyAlignment="1">
      <alignment horizontal="left" vertical="center" indent="1"/>
    </xf>
    <xf numFmtId="0" fontId="93" fillId="0" borderId="0" xfId="0" applyFont="1" applyBorder="1" applyAlignment="1">
      <alignment vertical="center"/>
    </xf>
    <xf numFmtId="0" fontId="93" fillId="0" borderId="11" xfId="0" applyFont="1" applyBorder="1" applyAlignment="1">
      <alignment vertical="center"/>
    </xf>
    <xf numFmtId="49" fontId="14" fillId="0" borderId="33" xfId="0" applyNumberFormat="1" applyFont="1" applyBorder="1" applyAlignment="1">
      <alignment horizontal="left" vertical="center"/>
    </xf>
    <xf numFmtId="0" fontId="14" fillId="0" borderId="33" xfId="0" applyNumberFormat="1" applyFont="1" applyBorder="1" applyAlignment="1">
      <alignment horizontal="right" vertical="center"/>
    </xf>
    <xf numFmtId="0" fontId="14" fillId="0" borderId="33" xfId="0" applyNumberFormat="1" applyFont="1" applyBorder="1" applyAlignment="1">
      <alignment horizontal="right" vertical="center" wrapText="1"/>
    </xf>
    <xf numFmtId="0" fontId="14" fillId="0" borderId="10" xfId="0" applyFont="1" applyBorder="1" applyAlignment="1">
      <alignment vertical="center"/>
    </xf>
    <xf numFmtId="0" fontId="14" fillId="0" borderId="0" xfId="0" applyFont="1" applyBorder="1" applyAlignment="1">
      <alignment vertical="center"/>
    </xf>
    <xf numFmtId="0" fontId="14" fillId="0" borderId="11" xfId="0" applyFont="1" applyBorder="1" applyAlignment="1">
      <alignment vertical="center"/>
    </xf>
    <xf numFmtId="0" fontId="14" fillId="0" borderId="216" xfId="0" applyFont="1" applyBorder="1" applyAlignment="1">
      <alignment vertical="center"/>
    </xf>
    <xf numFmtId="0" fontId="14" fillId="0" borderId="214" xfId="0" applyFont="1" applyBorder="1" applyAlignment="1">
      <alignment vertical="center"/>
    </xf>
    <xf numFmtId="0" fontId="14" fillId="0" borderId="217" xfId="0" applyFont="1" applyBorder="1" applyAlignment="1">
      <alignment vertical="center"/>
    </xf>
    <xf numFmtId="49" fontId="14" fillId="0" borderId="31" xfId="0" applyNumberFormat="1" applyFont="1" applyBorder="1" applyAlignment="1">
      <alignment horizontal="center" vertical="center"/>
    </xf>
    <xf numFmtId="49" fontId="14" fillId="0" borderId="72" xfId="0" applyNumberFormat="1" applyFont="1" applyBorder="1" applyAlignment="1">
      <alignment horizontal="center" vertical="center"/>
    </xf>
    <xf numFmtId="49" fontId="17" fillId="8" borderId="31" xfId="0" applyNumberFormat="1" applyFont="1" applyFill="1" applyBorder="1" applyAlignment="1">
      <alignment horizontal="center" vertical="center" wrapText="1"/>
    </xf>
    <xf numFmtId="49" fontId="17" fillId="8" borderId="33" xfId="0" applyNumberFormat="1" applyFont="1" applyFill="1" applyBorder="1" applyAlignment="1">
      <alignment horizontal="center" vertical="center" wrapText="1"/>
    </xf>
    <xf numFmtId="49" fontId="17" fillId="8" borderId="72" xfId="0" applyNumberFormat="1" applyFont="1" applyFill="1" applyBorder="1" applyAlignment="1">
      <alignment horizontal="center" vertical="center" wrapText="1"/>
    </xf>
    <xf numFmtId="0" fontId="17" fillId="0" borderId="34" xfId="0" applyFont="1" applyBorder="1" applyAlignment="1">
      <alignment horizontal="left" vertical="center"/>
    </xf>
    <xf numFmtId="31" fontId="15" fillId="0" borderId="0" xfId="0" applyNumberFormat="1" applyFont="1" applyBorder="1" applyAlignment="1">
      <alignment horizontal="center" vertical="center"/>
    </xf>
    <xf numFmtId="0" fontId="15" fillId="0" borderId="0" xfId="0" applyFont="1" applyAlignment="1">
      <alignment vertical="center"/>
    </xf>
    <xf numFmtId="0" fontId="17" fillId="0" borderId="0" xfId="0" applyFont="1" applyBorder="1" applyAlignment="1">
      <alignment horizontal="left" vertical="top" wrapText="1"/>
    </xf>
    <xf numFmtId="0" fontId="14" fillId="0" borderId="31" xfId="0" applyNumberFormat="1" applyFont="1" applyBorder="1" applyAlignment="1">
      <alignment horizontal="center" vertical="center"/>
    </xf>
    <xf numFmtId="0" fontId="14" fillId="0" borderId="33" xfId="0" applyNumberFormat="1" applyFont="1" applyBorder="1" applyAlignment="1">
      <alignment horizontal="center" vertical="center"/>
    </xf>
    <xf numFmtId="0" fontId="14" fillId="0" borderId="72" xfId="0" applyNumberFormat="1" applyFont="1" applyBorder="1" applyAlignment="1">
      <alignment horizontal="center" vertical="center"/>
    </xf>
    <xf numFmtId="49" fontId="14" fillId="0" borderId="210" xfId="0" applyNumberFormat="1" applyFont="1" applyBorder="1" applyAlignment="1">
      <alignment horizontal="center" vertical="center" wrapText="1"/>
    </xf>
    <xf numFmtId="49" fontId="14" fillId="0" borderId="211" xfId="0" applyNumberFormat="1" applyFont="1" applyBorder="1" applyAlignment="1">
      <alignment horizontal="center" vertical="center" wrapText="1"/>
    </xf>
    <xf numFmtId="49" fontId="14" fillId="0" borderId="211" xfId="0" applyNumberFormat="1" applyFont="1" applyBorder="1" applyAlignment="1">
      <alignment vertical="center" wrapText="1"/>
    </xf>
    <xf numFmtId="49" fontId="14" fillId="0" borderId="102" xfId="0" applyNumberFormat="1" applyFont="1" applyBorder="1" applyAlignment="1">
      <alignment vertical="center" wrapText="1"/>
    </xf>
    <xf numFmtId="41" fontId="14" fillId="0" borderId="62" xfId="23" applyFont="1" applyBorder="1" applyAlignment="1">
      <alignment vertical="center" wrapText="1"/>
    </xf>
    <xf numFmtId="41" fontId="14" fillId="0" borderId="34" xfId="23" applyFont="1" applyBorder="1" applyAlignment="1">
      <alignment vertical="center" wrapText="1"/>
    </xf>
    <xf numFmtId="41" fontId="14" fillId="0" borderId="64" xfId="23" applyFont="1" applyBorder="1" applyAlignment="1">
      <alignment vertical="center" wrapText="1"/>
    </xf>
    <xf numFmtId="41" fontId="14" fillId="0" borderId="37" xfId="23" applyFont="1" applyBorder="1" applyAlignment="1">
      <alignment vertical="center" wrapText="1"/>
    </xf>
    <xf numFmtId="41" fontId="14" fillId="0" borderId="214" xfId="23" applyFont="1" applyBorder="1" applyAlignment="1">
      <alignment vertical="center" wrapText="1"/>
    </xf>
    <xf numFmtId="41" fontId="14" fillId="0" borderId="118" xfId="23" applyFont="1" applyBorder="1" applyAlignment="1">
      <alignment vertical="center" wrapText="1"/>
    </xf>
    <xf numFmtId="0" fontId="14" fillId="0" borderId="62"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214" xfId="0" applyFont="1" applyBorder="1" applyAlignment="1">
      <alignment horizontal="center" vertical="center" wrapText="1"/>
    </xf>
    <xf numFmtId="0" fontId="14" fillId="0" borderId="217" xfId="0" applyFont="1" applyBorder="1" applyAlignment="1">
      <alignment horizontal="center" vertical="center" wrapText="1"/>
    </xf>
    <xf numFmtId="179" fontId="14" fillId="0" borderId="31" xfId="0" applyNumberFormat="1" applyFont="1" applyBorder="1" applyAlignment="1">
      <alignment horizontal="center" vertical="center" wrapText="1"/>
    </xf>
    <xf numFmtId="179" fontId="14" fillId="0" borderId="33" xfId="0" applyNumberFormat="1" applyFont="1" applyBorder="1" applyAlignment="1">
      <alignment horizontal="center" vertical="center" wrapText="1"/>
    </xf>
    <xf numFmtId="179" fontId="14" fillId="0" borderId="72" xfId="0" applyNumberFormat="1" applyFont="1" applyBorder="1" applyAlignment="1">
      <alignment horizontal="center" vertical="center" wrapText="1"/>
    </xf>
    <xf numFmtId="0" fontId="17" fillId="8" borderId="29" xfId="0" applyFont="1" applyFill="1" applyBorder="1" applyAlignment="1">
      <alignment horizontal="center" vertical="center" wrapText="1"/>
    </xf>
    <xf numFmtId="0" fontId="17" fillId="8" borderId="34" xfId="0" applyFont="1" applyFill="1" applyBorder="1" applyAlignment="1">
      <alignment horizontal="center" vertical="center" wrapText="1"/>
    </xf>
    <xf numFmtId="0" fontId="17" fillId="8" borderId="78"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17" fillId="8" borderId="0"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7" fillId="8" borderId="216" xfId="0" applyFont="1" applyFill="1" applyBorder="1" applyAlignment="1">
      <alignment horizontal="center" vertical="center" wrapText="1"/>
    </xf>
    <xf numFmtId="0" fontId="17" fillId="8" borderId="214" xfId="0" applyFont="1" applyFill="1" applyBorder="1" applyAlignment="1">
      <alignment horizontal="center" vertical="center" wrapText="1"/>
    </xf>
    <xf numFmtId="0" fontId="17" fillId="8" borderId="217" xfId="0" applyFont="1" applyFill="1" applyBorder="1" applyAlignment="1">
      <alignment horizontal="center" vertical="center" wrapText="1"/>
    </xf>
    <xf numFmtId="0" fontId="14" fillId="0" borderId="29" xfId="0" applyFont="1" applyBorder="1" applyAlignment="1">
      <alignment vertical="center"/>
    </xf>
    <xf numFmtId="0" fontId="14" fillId="0" borderId="34" xfId="0" applyFont="1" applyBorder="1" applyAlignment="1">
      <alignment vertical="center"/>
    </xf>
    <xf numFmtId="0" fontId="14" fillId="0" borderId="78" xfId="0" applyFont="1" applyBorder="1" applyAlignment="1">
      <alignment vertical="center"/>
    </xf>
    <xf numFmtId="0" fontId="14" fillId="0" borderId="31" xfId="0" applyNumberFormat="1" applyFont="1" applyBorder="1" applyAlignment="1">
      <alignment horizontal="right" vertical="center"/>
    </xf>
    <xf numFmtId="0" fontId="109" fillId="10" borderId="0" xfId="22" applyFont="1" applyFill="1" applyBorder="1" applyAlignment="1" applyProtection="1">
      <alignment horizontal="center" vertical="center" wrapText="1"/>
    </xf>
    <xf numFmtId="181" fontId="93" fillId="0" borderId="31" xfId="8" applyNumberFormat="1" applyFont="1" applyBorder="1" applyAlignment="1">
      <alignment horizontal="center" vertical="center"/>
    </xf>
    <xf numFmtId="181" fontId="93" fillId="0" borderId="72" xfId="8" applyNumberFormat="1" applyFont="1" applyBorder="1" applyAlignment="1">
      <alignment horizontal="center" vertical="center"/>
    </xf>
    <xf numFmtId="0" fontId="93" fillId="0" borderId="120" xfId="0" applyFont="1" applyBorder="1" applyAlignment="1">
      <alignment horizontal="center" vertical="center"/>
    </xf>
    <xf numFmtId="0" fontId="93" fillId="0" borderId="120" xfId="0" applyFont="1" applyBorder="1" applyAlignment="1">
      <alignment horizontal="center" vertical="center" wrapText="1"/>
    </xf>
    <xf numFmtId="0" fontId="93" fillId="0" borderId="123" xfId="0" applyFont="1" applyBorder="1" applyAlignment="1">
      <alignment horizontal="center" vertical="center"/>
    </xf>
    <xf numFmtId="0" fontId="93" fillId="0" borderId="164" xfId="0" applyFont="1" applyBorder="1">
      <alignment vertical="center"/>
    </xf>
    <xf numFmtId="3" fontId="96" fillId="0" borderId="0" xfId="0" applyNumberFormat="1" applyFont="1" applyAlignment="1">
      <alignment horizontal="center" vertical="center" wrapText="1"/>
    </xf>
    <xf numFmtId="0" fontId="93" fillId="0" borderId="31" xfId="0" applyFont="1" applyBorder="1" applyAlignment="1">
      <alignment horizontal="center" vertical="center" wrapText="1"/>
    </xf>
    <xf numFmtId="0" fontId="93" fillId="0" borderId="72" xfId="0" applyFont="1" applyBorder="1" applyAlignment="1">
      <alignment horizontal="center" vertical="center" wrapText="1"/>
    </xf>
    <xf numFmtId="0" fontId="93" fillId="0" borderId="31" xfId="0" applyFont="1" applyBorder="1" applyAlignment="1">
      <alignment horizontal="center" vertical="center"/>
    </xf>
    <xf numFmtId="0" fontId="93" fillId="0" borderId="72" xfId="0" applyFont="1" applyBorder="1" applyAlignment="1">
      <alignment horizontal="center" vertical="center"/>
    </xf>
    <xf numFmtId="0" fontId="93" fillId="0" borderId="164" xfId="0" applyFont="1" applyBorder="1" applyAlignment="1">
      <alignment horizontal="center" vertical="center"/>
    </xf>
    <xf numFmtId="0" fontId="99" fillId="0" borderId="122" xfId="0" applyFont="1" applyBorder="1" applyAlignment="1">
      <alignment vertical="center" wrapText="1"/>
    </xf>
    <xf numFmtId="0" fontId="93" fillId="0" borderId="31" xfId="0" applyNumberFormat="1" applyFont="1" applyBorder="1" applyAlignment="1">
      <alignment horizontal="left" vertical="center" wrapText="1" indent="1"/>
    </xf>
    <xf numFmtId="0" fontId="93" fillId="0" borderId="33" xfId="0" applyNumberFormat="1" applyFont="1" applyBorder="1" applyAlignment="1">
      <alignment horizontal="left" vertical="center" wrapText="1" indent="1"/>
    </xf>
    <xf numFmtId="0" fontId="93" fillId="0" borderId="164" xfId="0" applyNumberFormat="1" applyFont="1" applyBorder="1" applyAlignment="1">
      <alignment horizontal="left" vertical="center" wrapText="1" indent="1"/>
    </xf>
    <xf numFmtId="0" fontId="93" fillId="0" borderId="133" xfId="0" applyNumberFormat="1" applyFont="1" applyBorder="1" applyAlignment="1">
      <alignment horizontal="left" vertical="center" wrapText="1" indent="1"/>
    </xf>
    <xf numFmtId="0" fontId="93" fillId="0" borderId="134" xfId="0" applyNumberFormat="1" applyFont="1" applyBorder="1" applyAlignment="1">
      <alignment horizontal="left" vertical="center" wrapText="1" indent="1"/>
    </xf>
    <xf numFmtId="0" fontId="93" fillId="0" borderId="178" xfId="0" applyNumberFormat="1" applyFont="1" applyBorder="1" applyAlignment="1">
      <alignment horizontal="left" vertical="center" wrapText="1" indent="1"/>
    </xf>
    <xf numFmtId="49" fontId="93" fillId="0" borderId="174" xfId="0" applyNumberFormat="1" applyFont="1" applyBorder="1" applyAlignment="1">
      <alignment horizontal="center" vertical="center" wrapText="1"/>
    </xf>
    <xf numFmtId="49" fontId="93" fillId="0" borderId="126" xfId="0" applyNumberFormat="1" applyFont="1" applyBorder="1" applyAlignment="1">
      <alignment horizontal="center" vertical="center" wrapText="1"/>
    </xf>
    <xf numFmtId="0" fontId="93" fillId="0" borderId="31" xfId="0" applyNumberFormat="1" applyFont="1" applyBorder="1" applyAlignment="1">
      <alignment horizontal="center" vertical="center" wrapText="1"/>
    </xf>
    <xf numFmtId="0" fontId="93" fillId="0" borderId="72" xfId="0" applyNumberFormat="1" applyFont="1" applyBorder="1" applyAlignment="1">
      <alignment horizontal="center" vertical="center" wrapText="1"/>
    </xf>
    <xf numFmtId="0" fontId="93" fillId="0" borderId="174" xfId="0" applyFont="1" applyBorder="1" applyAlignment="1">
      <alignment horizontal="center" vertical="center" wrapText="1"/>
    </xf>
    <xf numFmtId="0" fontId="93" fillId="0" borderId="126" xfId="0" applyFont="1" applyBorder="1" applyAlignment="1">
      <alignment horizontal="center" vertical="center"/>
    </xf>
    <xf numFmtId="49" fontId="93" fillId="0" borderId="174" xfId="0" applyNumberFormat="1" applyFont="1" applyBorder="1" applyAlignment="1">
      <alignment horizontal="left" vertical="center" wrapText="1" indent="1"/>
    </xf>
    <xf numFmtId="49" fontId="93" fillId="0" borderId="175" xfId="0" applyNumberFormat="1" applyFont="1" applyBorder="1" applyAlignment="1">
      <alignment horizontal="left" vertical="center" wrapText="1" indent="1"/>
    </xf>
    <xf numFmtId="49" fontId="93" fillId="0" borderId="176" xfId="0" applyNumberFormat="1" applyFont="1" applyBorder="1" applyAlignment="1">
      <alignment horizontal="left" vertical="center" wrapText="1" indent="1"/>
    </xf>
    <xf numFmtId="49" fontId="93" fillId="0" borderId="31" xfId="0" applyNumberFormat="1" applyFont="1" applyBorder="1" applyAlignment="1">
      <alignment horizontal="left" vertical="center" wrapText="1" indent="1"/>
    </xf>
    <xf numFmtId="49" fontId="93" fillId="0" borderId="33" xfId="0" applyNumberFormat="1" applyFont="1" applyBorder="1" applyAlignment="1">
      <alignment horizontal="left" vertical="center" wrapText="1" indent="1"/>
    </xf>
    <xf numFmtId="49" fontId="93" fillId="0" borderId="164" xfId="0" applyNumberFormat="1" applyFont="1" applyBorder="1" applyAlignment="1">
      <alignment horizontal="left" vertical="center" wrapText="1" indent="1"/>
    </xf>
    <xf numFmtId="0" fontId="93" fillId="0" borderId="79" xfId="0" applyFont="1" applyBorder="1" applyAlignment="1">
      <alignment horizontal="center" vertical="center" wrapText="1"/>
    </xf>
    <xf numFmtId="0" fontId="93" fillId="0" borderId="75" xfId="0" applyFont="1" applyBorder="1" applyAlignment="1">
      <alignment horizontal="center" vertical="center" wrapText="1"/>
    </xf>
    <xf numFmtId="0" fontId="93" fillId="0" borderId="72" xfId="0" applyNumberFormat="1" applyFont="1" applyBorder="1" applyAlignment="1">
      <alignment horizontal="left" vertical="center" wrapText="1" indent="1"/>
    </xf>
    <xf numFmtId="0" fontId="93" fillId="0" borderId="177" xfId="0" applyFont="1" applyBorder="1" applyAlignment="1">
      <alignment horizontal="center" vertical="center"/>
    </xf>
    <xf numFmtId="0" fontId="93" fillId="0" borderId="184" xfId="0" applyFont="1" applyBorder="1" applyAlignment="1">
      <alignment horizontal="center" vertical="center"/>
    </xf>
    <xf numFmtId="49" fontId="93" fillId="0" borderId="174" xfId="0" applyNumberFormat="1" applyFont="1" applyBorder="1" applyAlignment="1">
      <alignment horizontal="center" vertical="center"/>
    </xf>
    <xf numFmtId="49" fontId="93" fillId="0" borderId="176" xfId="0" applyNumberFormat="1" applyFont="1" applyBorder="1" applyAlignment="1">
      <alignment horizontal="center" vertical="center"/>
    </xf>
    <xf numFmtId="49" fontId="93" fillId="0" borderId="40" xfId="0" applyNumberFormat="1" applyFont="1" applyBorder="1" applyAlignment="1">
      <alignment horizontal="left" vertical="center" indent="1"/>
    </xf>
    <xf numFmtId="0" fontId="93" fillId="0" borderId="195" xfId="0" applyFont="1" applyBorder="1" applyAlignment="1">
      <alignment horizontal="center" vertical="center"/>
    </xf>
    <xf numFmtId="0" fontId="93" fillId="0" borderId="125" xfId="0" applyFont="1" applyBorder="1" applyAlignment="1">
      <alignment horizontal="center" vertical="center"/>
    </xf>
    <xf numFmtId="49" fontId="93" fillId="0" borderId="31" xfId="0" applyNumberFormat="1" applyFont="1" applyBorder="1" applyAlignment="1">
      <alignment horizontal="left" vertical="center" indent="1"/>
    </xf>
    <xf numFmtId="49" fontId="93" fillId="0" borderId="33" xfId="0" applyNumberFormat="1" applyFont="1" applyBorder="1" applyAlignment="1">
      <alignment horizontal="left" vertical="center" indent="1"/>
    </xf>
    <xf numFmtId="49" fontId="93" fillId="0" borderId="72" xfId="0" applyNumberFormat="1" applyFont="1" applyBorder="1" applyAlignment="1">
      <alignment horizontal="left" vertical="center" indent="1"/>
    </xf>
    <xf numFmtId="0" fontId="93" fillId="0" borderId="121" xfId="0" applyFont="1" applyBorder="1" applyAlignment="1">
      <alignment horizontal="center" vertical="center"/>
    </xf>
    <xf numFmtId="0" fontId="93" fillId="0" borderId="127" xfId="0" applyFont="1" applyBorder="1" applyAlignment="1">
      <alignment horizontal="center" vertical="center"/>
    </xf>
    <xf numFmtId="49" fontId="93" fillId="0" borderId="121" xfId="0" applyNumberFormat="1" applyFont="1" applyBorder="1" applyAlignment="1">
      <alignment horizontal="left" vertical="center" indent="1"/>
    </xf>
    <xf numFmtId="181" fontId="93" fillId="0" borderId="31" xfId="0" quotePrefix="1" applyNumberFormat="1" applyFont="1" applyBorder="1" applyAlignment="1">
      <alignment horizontal="left" vertical="center" wrapText="1" indent="1"/>
    </xf>
    <xf numFmtId="181" fontId="93" fillId="0" borderId="33" xfId="0" quotePrefix="1" applyNumberFormat="1" applyFont="1" applyBorder="1" applyAlignment="1">
      <alignment horizontal="left" vertical="center" wrapText="1" indent="1"/>
    </xf>
    <xf numFmtId="181" fontId="93" fillId="0" borderId="164" xfId="0" quotePrefix="1" applyNumberFormat="1" applyFont="1" applyBorder="1" applyAlignment="1">
      <alignment horizontal="left" vertical="center" wrapText="1" indent="1"/>
    </xf>
    <xf numFmtId="0" fontId="93" fillId="0" borderId="133" xfId="0" applyFont="1" applyBorder="1" applyAlignment="1">
      <alignment horizontal="center" vertical="center"/>
    </xf>
    <xf numFmtId="0" fontId="93" fillId="0" borderId="134" xfId="0" applyFont="1" applyBorder="1" applyAlignment="1">
      <alignment horizontal="center" vertical="center"/>
    </xf>
    <xf numFmtId="0" fontId="93" fillId="0" borderId="178" xfId="0" applyFont="1" applyBorder="1" applyAlignment="1">
      <alignment horizontal="center" vertical="center"/>
    </xf>
    <xf numFmtId="49" fontId="93" fillId="0" borderId="31" xfId="0" applyNumberFormat="1" applyFont="1" applyBorder="1" applyAlignment="1">
      <alignment horizontal="center" vertical="center"/>
    </xf>
    <xf numFmtId="49" fontId="93" fillId="0" borderId="164" xfId="0" applyNumberFormat="1" applyFont="1" applyBorder="1" applyAlignment="1">
      <alignment horizontal="center" vertical="center"/>
    </xf>
    <xf numFmtId="181" fontId="93" fillId="0" borderId="164" xfId="8" applyNumberFormat="1" applyFont="1" applyBorder="1" applyAlignment="1">
      <alignment horizontal="center" vertical="center"/>
    </xf>
    <xf numFmtId="0" fontId="14" fillId="0" borderId="10" xfId="0" applyFont="1" applyBorder="1" applyAlignment="1">
      <alignment horizontal="center" vertical="center" wrapText="1"/>
    </xf>
    <xf numFmtId="0" fontId="14" fillId="0" borderId="0" xfId="0" applyFont="1" applyAlignment="1">
      <alignment horizontal="center" vertical="center"/>
    </xf>
    <xf numFmtId="0" fontId="14" fillId="0" borderId="226" xfId="0" applyFont="1" applyBorder="1" applyAlignment="1">
      <alignment horizontal="center" vertical="center"/>
    </xf>
    <xf numFmtId="0" fontId="14" fillId="0" borderId="22" xfId="0" applyFont="1" applyBorder="1" applyAlignment="1">
      <alignment horizontal="center" vertical="center"/>
    </xf>
    <xf numFmtId="49" fontId="14" fillId="0" borderId="22" xfId="0" applyNumberFormat="1" applyFont="1" applyBorder="1" applyAlignment="1">
      <alignment horizontal="center" vertical="center" wrapText="1"/>
    </xf>
    <xf numFmtId="49" fontId="14" fillId="0" borderId="22" xfId="0" applyNumberFormat="1" applyFont="1" applyBorder="1" applyAlignment="1">
      <alignment horizontal="center" vertical="center" shrinkToFit="1"/>
    </xf>
    <xf numFmtId="183" fontId="14" fillId="0" borderId="22" xfId="0" applyNumberFormat="1" applyFont="1" applyBorder="1" applyAlignment="1">
      <alignment horizontal="center" vertical="center" shrinkToFit="1"/>
    </xf>
    <xf numFmtId="183" fontId="14" fillId="0" borderId="313" xfId="0" applyNumberFormat="1" applyFont="1" applyBorder="1" applyAlignment="1">
      <alignment horizontal="center" vertical="center" shrinkToFit="1"/>
    </xf>
    <xf numFmtId="41" fontId="14" fillId="0" borderId="22" xfId="8" applyFont="1" applyBorder="1" applyAlignment="1">
      <alignment vertical="center" shrinkToFit="1"/>
    </xf>
    <xf numFmtId="41" fontId="14" fillId="0" borderId="313" xfId="8" applyFont="1" applyBorder="1" applyAlignment="1">
      <alignment vertical="center" shrinkToFit="1"/>
    </xf>
    <xf numFmtId="0" fontId="14" fillId="2" borderId="33" xfId="0" applyFont="1" applyFill="1" applyBorder="1" applyAlignment="1">
      <alignment horizontal="center" vertical="center" wrapText="1"/>
    </xf>
    <xf numFmtId="0" fontId="14" fillId="2" borderId="76" xfId="0" applyFont="1" applyFill="1" applyBorder="1" applyAlignment="1">
      <alignment horizontal="center" vertical="center"/>
    </xf>
    <xf numFmtId="55" fontId="14" fillId="2" borderId="77" xfId="0" applyNumberFormat="1" applyFont="1" applyFill="1" applyBorder="1" applyAlignment="1">
      <alignment horizontal="center" vertical="center"/>
    </xf>
    <xf numFmtId="49" fontId="14" fillId="0" borderId="313" xfId="0" applyNumberFormat="1" applyFont="1" applyBorder="1" applyAlignment="1">
      <alignment horizontal="center" vertical="center" shrinkToFit="1"/>
    </xf>
    <xf numFmtId="0" fontId="14" fillId="0" borderId="329" xfId="0" applyNumberFormat="1" applyFont="1" applyBorder="1" applyAlignment="1">
      <alignment horizontal="right" vertical="center" shrinkToFit="1"/>
    </xf>
    <xf numFmtId="0" fontId="14" fillId="0" borderId="328" xfId="0" applyNumberFormat="1" applyFont="1" applyBorder="1" applyAlignment="1">
      <alignment horizontal="right" vertical="center" shrinkToFit="1"/>
    </xf>
    <xf numFmtId="0" fontId="14" fillId="0" borderId="279" xfId="0" applyFont="1" applyBorder="1" applyAlignment="1">
      <alignment horizontal="right" vertical="center" shrinkToFit="1"/>
    </xf>
    <xf numFmtId="0" fontId="14" fillId="0" borderId="280" xfId="0" applyFont="1" applyBorder="1" applyAlignment="1">
      <alignment horizontal="right" vertical="center" shrinkToFit="1"/>
    </xf>
    <xf numFmtId="0" fontId="14" fillId="0" borderId="112" xfId="0" applyFont="1" applyBorder="1" applyAlignment="1">
      <alignment horizontal="right" vertical="center" shrinkToFit="1"/>
    </xf>
    <xf numFmtId="0" fontId="14" fillId="0" borderId="318" xfId="0" applyFont="1" applyBorder="1" applyAlignment="1">
      <alignment horizontal="right" vertical="center" shrinkToFit="1"/>
    </xf>
    <xf numFmtId="0" fontId="14" fillId="0" borderId="318" xfId="0" applyFont="1" applyBorder="1" applyAlignment="1">
      <alignment horizontal="center" vertical="center" shrinkToFit="1"/>
    </xf>
    <xf numFmtId="0" fontId="14" fillId="0" borderId="220" xfId="0" applyFont="1" applyBorder="1" applyAlignment="1">
      <alignment horizontal="center" vertical="center" shrinkToFit="1"/>
    </xf>
    <xf numFmtId="0" fontId="15" fillId="0" borderId="0" xfId="0" applyFont="1" applyAlignment="1">
      <alignment horizontal="left" vertical="center" indent="1"/>
    </xf>
    <xf numFmtId="0" fontId="17" fillId="0" borderId="216" xfId="0" applyFont="1" applyBorder="1" applyAlignment="1">
      <alignment horizontal="center" vertical="center"/>
    </xf>
    <xf numFmtId="0" fontId="17" fillId="0" borderId="214" xfId="0" applyFont="1" applyBorder="1" applyAlignment="1">
      <alignment horizontal="center" vertical="center"/>
    </xf>
    <xf numFmtId="0" fontId="17" fillId="0" borderId="118" xfId="0" applyFont="1" applyBorder="1" applyAlignment="1">
      <alignment horizontal="center" vertical="center"/>
    </xf>
    <xf numFmtId="55" fontId="17" fillId="0" borderId="37" xfId="0" applyNumberFormat="1" applyFont="1" applyBorder="1" applyAlignment="1">
      <alignment horizontal="center" vertical="center" shrinkToFit="1"/>
    </xf>
    <xf numFmtId="55" fontId="17" fillId="0" borderId="214" xfId="0" applyNumberFormat="1" applyFont="1" applyBorder="1" applyAlignment="1">
      <alignment horizontal="center" vertical="center" shrinkToFit="1"/>
    </xf>
    <xf numFmtId="55" fontId="17" fillId="0" borderId="118" xfId="0" applyNumberFormat="1" applyFont="1" applyBorder="1" applyAlignment="1">
      <alignment horizontal="center" vertical="center" shrinkToFit="1"/>
    </xf>
    <xf numFmtId="181" fontId="17" fillId="0" borderId="37" xfId="0" applyNumberFormat="1" applyFont="1" applyBorder="1" applyAlignment="1">
      <alignment vertical="center" shrinkToFit="1"/>
    </xf>
    <xf numFmtId="181" fontId="17" fillId="0" borderId="214" xfId="0" applyNumberFormat="1" applyFont="1" applyBorder="1" applyAlignment="1">
      <alignment vertical="center" shrinkToFit="1"/>
    </xf>
    <xf numFmtId="181" fontId="17" fillId="0" borderId="118" xfId="0" applyNumberFormat="1" applyFont="1" applyBorder="1" applyAlignment="1">
      <alignment vertical="center" shrinkToFit="1"/>
    </xf>
    <xf numFmtId="0" fontId="27" fillId="0" borderId="119" xfId="0" applyFont="1" applyBorder="1" applyAlignment="1">
      <alignment horizontal="center" vertical="center" wrapText="1"/>
    </xf>
    <xf numFmtId="0" fontId="27" fillId="0" borderId="149" xfId="0" applyFont="1" applyBorder="1" applyAlignment="1">
      <alignment horizontal="center" vertical="center" wrapText="1"/>
    </xf>
    <xf numFmtId="0" fontId="60" fillId="0" borderId="99" xfId="0" applyFont="1" applyBorder="1" applyAlignment="1">
      <alignment horizontal="center" vertical="center"/>
    </xf>
    <xf numFmtId="0" fontId="60" fillId="0" borderId="81" xfId="0" applyFont="1" applyBorder="1" applyAlignment="1">
      <alignment horizontal="center" vertical="center"/>
    </xf>
    <xf numFmtId="199" fontId="14" fillId="0" borderId="313" xfId="0" applyNumberFormat="1" applyFont="1" applyBorder="1" applyAlignment="1">
      <alignment horizontal="center" vertical="center" shrinkToFit="1"/>
    </xf>
    <xf numFmtId="199" fontId="14" fillId="0" borderId="329" xfId="0" applyNumberFormat="1" applyFont="1" applyBorder="1" applyAlignment="1">
      <alignment horizontal="center" vertical="center" shrinkToFit="1"/>
    </xf>
    <xf numFmtId="197" fontId="14" fillId="0" borderId="313" xfId="0" applyNumberFormat="1" applyFont="1" applyBorder="1" applyAlignment="1">
      <alignment horizontal="center" vertical="center" shrinkToFit="1"/>
    </xf>
    <xf numFmtId="199" fontId="14" fillId="0" borderId="322" xfId="0" applyNumberFormat="1" applyFont="1" applyBorder="1" applyAlignment="1">
      <alignment horizontal="center" vertical="center" shrinkToFit="1"/>
    </xf>
    <xf numFmtId="203" fontId="14" fillId="0" borderId="313" xfId="0" applyNumberFormat="1" applyFont="1" applyBorder="1" applyAlignment="1">
      <alignment vertical="center" shrinkToFit="1"/>
    </xf>
    <xf numFmtId="49" fontId="14" fillId="0" borderId="313" xfId="0" applyNumberFormat="1" applyFont="1" applyBorder="1" applyAlignment="1">
      <alignment horizontal="center" vertical="center"/>
    </xf>
    <xf numFmtId="49" fontId="14" fillId="0" borderId="329" xfId="0" applyNumberFormat="1" applyFont="1" applyBorder="1" applyAlignment="1">
      <alignment vertical="center" wrapText="1"/>
    </xf>
    <xf numFmtId="49" fontId="14" fillId="0" borderId="328" xfId="0" applyNumberFormat="1" applyFont="1" applyBorder="1" applyAlignment="1">
      <alignment vertical="center" wrapText="1"/>
    </xf>
    <xf numFmtId="49" fontId="14" fillId="0" borderId="330" xfId="0" applyNumberFormat="1" applyFont="1" applyBorder="1" applyAlignment="1">
      <alignment vertical="center" wrapText="1"/>
    </xf>
    <xf numFmtId="49" fontId="32" fillId="0" borderId="341" xfId="0" applyNumberFormat="1" applyFont="1" applyBorder="1" applyAlignment="1">
      <alignment vertical="top" wrapText="1"/>
    </xf>
    <xf numFmtId="49" fontId="32" fillId="0" borderId="339" xfId="0" applyNumberFormat="1" applyFont="1" applyBorder="1" applyAlignment="1">
      <alignment vertical="top" wrapText="1"/>
    </xf>
    <xf numFmtId="49" fontId="32" fillId="0" borderId="343" xfId="0" applyNumberFormat="1" applyFont="1" applyBorder="1" applyAlignment="1">
      <alignment vertical="top" wrapText="1"/>
    </xf>
    <xf numFmtId="49" fontId="0" fillId="0" borderId="9" xfId="0" applyNumberFormat="1" applyBorder="1" applyAlignment="1">
      <alignment vertical="top" wrapText="1"/>
    </xf>
    <xf numFmtId="49" fontId="0" fillId="0" borderId="0" xfId="0" applyNumberFormat="1" applyBorder="1" applyAlignment="1">
      <alignment vertical="top" wrapText="1"/>
    </xf>
    <xf numFmtId="49" fontId="0" fillId="0" borderId="11" xfId="0" applyNumberFormat="1" applyBorder="1" applyAlignment="1">
      <alignment vertical="top" wrapText="1"/>
    </xf>
    <xf numFmtId="49" fontId="0" fillId="0" borderId="37" xfId="0" applyNumberFormat="1" applyBorder="1" applyAlignment="1">
      <alignment vertical="top" wrapText="1"/>
    </xf>
    <xf numFmtId="49" fontId="0" fillId="0" borderId="214" xfId="0" applyNumberFormat="1" applyBorder="1" applyAlignment="1">
      <alignment vertical="top" wrapText="1"/>
    </xf>
    <xf numFmtId="49" fontId="0" fillId="0" borderId="217" xfId="0" applyNumberFormat="1" applyBorder="1" applyAlignment="1">
      <alignment vertical="top" wrapText="1"/>
    </xf>
    <xf numFmtId="0" fontId="13" fillId="0" borderId="0" xfId="0" applyFont="1" applyAlignment="1">
      <alignment horizontal="justify" vertical="center" wrapText="1"/>
    </xf>
    <xf numFmtId="0" fontId="14" fillId="0" borderId="277" xfId="0" applyFont="1" applyBorder="1" applyAlignment="1">
      <alignment horizontal="distributed" vertical="center" indent="7"/>
    </xf>
    <xf numFmtId="0" fontId="14" fillId="0" borderId="338" xfId="0" applyFont="1" applyBorder="1" applyAlignment="1">
      <alignment horizontal="distributed" vertical="center" indent="1"/>
    </xf>
    <xf numFmtId="0" fontId="14" fillId="0" borderId="339" xfId="0" applyFont="1" applyBorder="1" applyAlignment="1">
      <alignment horizontal="distributed" vertical="center" indent="1"/>
    </xf>
    <xf numFmtId="0" fontId="14" fillId="0" borderId="340" xfId="0" applyFont="1" applyBorder="1" applyAlignment="1">
      <alignment horizontal="distributed" vertical="center" indent="1"/>
    </xf>
    <xf numFmtId="0" fontId="14" fillId="0" borderId="10" xfId="0" applyFont="1" applyBorder="1" applyAlignment="1">
      <alignment horizontal="distributed" vertical="center" indent="1"/>
    </xf>
    <xf numFmtId="0" fontId="14" fillId="0" borderId="0" xfId="0" applyFont="1" applyBorder="1" applyAlignment="1">
      <alignment horizontal="distributed" vertical="center" indent="1"/>
    </xf>
    <xf numFmtId="0" fontId="13" fillId="0" borderId="4" xfId="0" applyFont="1" applyBorder="1" applyAlignment="1">
      <alignment vertical="center" wrapText="1"/>
    </xf>
    <xf numFmtId="0" fontId="13" fillId="0" borderId="15" xfId="0" applyFont="1" applyBorder="1" applyAlignment="1">
      <alignment vertical="center" wrapText="1"/>
    </xf>
    <xf numFmtId="0" fontId="27" fillId="0" borderId="23" xfId="0" applyFont="1" applyBorder="1" applyAlignment="1">
      <alignment horizontal="center" vertical="center"/>
    </xf>
    <xf numFmtId="0" fontId="27" fillId="0" borderId="19" xfId="0" applyFont="1" applyBorder="1" applyAlignment="1">
      <alignment horizontal="center" vertical="center"/>
    </xf>
    <xf numFmtId="0" fontId="27" fillId="0" borderId="4" xfId="0" applyFont="1" applyBorder="1" applyAlignment="1">
      <alignment horizontal="center" vertical="center"/>
    </xf>
    <xf numFmtId="0" fontId="27" fillId="0" borderId="15" xfId="0" applyFont="1" applyBorder="1" applyAlignment="1">
      <alignment horizontal="center" vertical="center"/>
    </xf>
    <xf numFmtId="0" fontId="27" fillId="0" borderId="4" xfId="0" applyFont="1" applyBorder="1" applyAlignment="1">
      <alignment horizontal="center" vertical="center" wrapText="1"/>
    </xf>
    <xf numFmtId="0" fontId="60" fillId="0" borderId="24" xfId="0" applyFont="1" applyBorder="1" applyAlignment="1">
      <alignment horizontal="center" vertical="center"/>
    </xf>
    <xf numFmtId="0" fontId="60" fillId="0" borderId="28" xfId="0" applyFont="1" applyBorder="1" applyAlignment="1">
      <alignment horizontal="center" vertical="center" wrapText="1"/>
    </xf>
    <xf numFmtId="0" fontId="60"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16" xfId="0" applyFont="1" applyBorder="1" applyAlignment="1">
      <alignment vertical="center" wrapText="1"/>
    </xf>
    <xf numFmtId="0" fontId="27" fillId="0" borderId="26" xfId="0" applyFont="1" applyBorder="1" applyAlignment="1">
      <alignment horizontal="center" vertical="center" wrapText="1"/>
    </xf>
    <xf numFmtId="0" fontId="60" fillId="0" borderId="27" xfId="0" applyFont="1" applyBorder="1" applyAlignment="1">
      <alignment horizontal="center" vertical="center"/>
    </xf>
    <xf numFmtId="0" fontId="17" fillId="0" borderId="0" xfId="0" applyFont="1" applyAlignment="1">
      <alignment horizontal="center" vertical="center"/>
    </xf>
    <xf numFmtId="0" fontId="27" fillId="0" borderId="0" xfId="0" applyFont="1" applyBorder="1" applyAlignment="1">
      <alignment horizontal="center" vertical="center"/>
    </xf>
    <xf numFmtId="49" fontId="14" fillId="0" borderId="280" xfId="0" applyNumberFormat="1" applyFont="1" applyBorder="1" applyAlignment="1">
      <alignment horizontal="center" vertical="center"/>
    </xf>
    <xf numFmtId="49" fontId="14" fillId="0" borderId="265" xfId="0" applyNumberFormat="1" applyFont="1" applyBorder="1" applyAlignment="1">
      <alignment horizontal="center" vertical="center"/>
    </xf>
    <xf numFmtId="189" fontId="14" fillId="0" borderId="279" xfId="0" applyNumberFormat="1" applyFont="1" applyBorder="1" applyAlignment="1">
      <alignment horizontal="center" vertical="center" shrinkToFit="1"/>
    </xf>
    <xf numFmtId="189" fontId="14" fillId="0" borderId="280" xfId="0" applyNumberFormat="1" applyFont="1" applyBorder="1" applyAlignment="1">
      <alignment horizontal="center" vertical="center" shrinkToFit="1"/>
    </xf>
    <xf numFmtId="189" fontId="14" fillId="0" borderId="281" xfId="0" applyNumberFormat="1" applyFont="1" applyBorder="1" applyAlignment="1">
      <alignment horizontal="center" vertical="center" shrinkToFit="1"/>
    </xf>
    <xf numFmtId="49" fontId="14" fillId="0" borderId="279" xfId="0" applyNumberFormat="1" applyFont="1" applyBorder="1" applyAlignment="1">
      <alignment horizontal="center" vertical="center"/>
    </xf>
    <xf numFmtId="0" fontId="14" fillId="0" borderId="280" xfId="0" applyFont="1" applyBorder="1" applyAlignment="1">
      <alignment horizontal="distributed" vertical="center" wrapText="1" indent="1"/>
    </xf>
    <xf numFmtId="0" fontId="14" fillId="0" borderId="279" xfId="0" applyNumberFormat="1" applyFont="1" applyBorder="1" applyAlignment="1">
      <alignment horizontal="center" vertical="center" wrapText="1"/>
    </xf>
    <xf numFmtId="0" fontId="14" fillId="0" borderId="280" xfId="0" applyNumberFormat="1" applyFont="1" applyBorder="1" applyAlignment="1">
      <alignment horizontal="center" vertical="center" wrapText="1"/>
    </xf>
    <xf numFmtId="49" fontId="14" fillId="0" borderId="280" xfId="0" applyNumberFormat="1" applyFont="1" applyBorder="1" applyAlignment="1">
      <alignment horizontal="left" vertical="center"/>
    </xf>
    <xf numFmtId="49" fontId="14" fillId="0" borderId="265" xfId="0" applyNumberFormat="1" applyFont="1" applyBorder="1" applyAlignment="1">
      <alignment horizontal="left" vertical="center"/>
    </xf>
    <xf numFmtId="0" fontId="14" fillId="0" borderId="264" xfId="0" applyFont="1" applyBorder="1" applyAlignment="1">
      <alignment horizontal="distributed" vertical="center" wrapText="1" indent="1"/>
    </xf>
    <xf numFmtId="0" fontId="14" fillId="0" borderId="331" xfId="0" applyFont="1" applyBorder="1" applyAlignment="1">
      <alignment horizontal="distributed" vertical="center" wrapText="1" indent="1"/>
    </xf>
    <xf numFmtId="49" fontId="14" fillId="0" borderId="329" xfId="0" applyNumberFormat="1" applyFont="1" applyBorder="1" applyAlignment="1">
      <alignment horizontal="left" vertical="center" shrinkToFit="1"/>
    </xf>
    <xf numFmtId="49" fontId="14" fillId="0" borderId="328" xfId="0" applyNumberFormat="1" applyFont="1" applyBorder="1" applyAlignment="1">
      <alignment horizontal="left" vertical="center" shrinkToFit="1"/>
    </xf>
    <xf numFmtId="49" fontId="14" fillId="0" borderId="330" xfId="0" applyNumberFormat="1" applyFont="1" applyBorder="1" applyAlignment="1">
      <alignment horizontal="left" vertical="center" shrinkToFit="1"/>
    </xf>
    <xf numFmtId="49" fontId="14" fillId="0" borderId="329" xfId="0" applyNumberFormat="1" applyFont="1" applyBorder="1" applyAlignment="1">
      <alignment horizontal="center" vertical="center" shrinkToFit="1"/>
    </xf>
    <xf numFmtId="49" fontId="14" fillId="0" borderId="328" xfId="0" applyNumberFormat="1" applyFont="1" applyBorder="1" applyAlignment="1">
      <alignment horizontal="center" vertical="center" shrinkToFit="1"/>
    </xf>
    <xf numFmtId="49" fontId="14" fillId="0" borderId="330" xfId="0" applyNumberFormat="1" applyFont="1" applyBorder="1" applyAlignment="1">
      <alignment horizontal="center" vertical="center" shrinkToFit="1"/>
    </xf>
    <xf numFmtId="0" fontId="13" fillId="0" borderId="0" xfId="0" applyFont="1" applyBorder="1" applyAlignment="1">
      <alignment vertical="center" wrapText="1"/>
    </xf>
    <xf numFmtId="0" fontId="60" fillId="0" borderId="82" xfId="0" applyFont="1" applyBorder="1" applyAlignment="1">
      <alignment horizontal="center" vertical="center"/>
    </xf>
    <xf numFmtId="0" fontId="27" fillId="0" borderId="97" xfId="0" applyFont="1" applyBorder="1" applyAlignment="1">
      <alignment horizontal="center" vertical="center" wrapText="1"/>
    </xf>
    <xf numFmtId="0" fontId="60" fillId="0" borderId="29" xfId="0" applyFont="1" applyBorder="1" applyAlignment="1">
      <alignment horizontal="center" vertical="center" wrapText="1"/>
    </xf>
    <xf numFmtId="0" fontId="60" fillId="0" borderId="78" xfId="0" applyFont="1" applyBorder="1" applyAlignment="1">
      <alignment horizontal="center" vertical="center" wrapText="1"/>
    </xf>
    <xf numFmtId="0" fontId="60" fillId="0" borderId="30" xfId="0" applyFont="1" applyBorder="1" applyAlignment="1">
      <alignment horizontal="center" vertical="center" wrapText="1"/>
    </xf>
    <xf numFmtId="0" fontId="60" fillId="0" borderId="13"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75" xfId="0" applyFont="1" applyBorder="1" applyAlignment="1">
      <alignment horizontal="center" vertical="center" wrapText="1"/>
    </xf>
    <xf numFmtId="0" fontId="60" fillId="0" borderId="40"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40" xfId="0" applyFont="1" applyBorder="1" applyAlignment="1">
      <alignment horizontal="center" vertical="center"/>
    </xf>
    <xf numFmtId="0" fontId="60" fillId="0" borderId="10" xfId="0" applyFont="1" applyBorder="1" applyAlignment="1">
      <alignment horizontal="center" vertical="center" wrapText="1"/>
    </xf>
    <xf numFmtId="0" fontId="60" fillId="0" borderId="11" xfId="0" applyFont="1" applyBorder="1" applyAlignment="1">
      <alignment horizontal="center" vertical="center" wrapText="1"/>
    </xf>
    <xf numFmtId="49" fontId="12" fillId="0" borderId="313" xfId="0" applyNumberFormat="1" applyFont="1" applyBorder="1" applyAlignment="1">
      <alignment horizontal="center" vertical="center"/>
    </xf>
    <xf numFmtId="49" fontId="12" fillId="0" borderId="319" xfId="0" applyNumberFormat="1" applyFont="1" applyBorder="1" applyAlignment="1">
      <alignment horizontal="center" vertical="center"/>
    </xf>
    <xf numFmtId="49" fontId="12" fillId="0" borderId="312" xfId="0" applyNumberFormat="1" applyFont="1" applyBorder="1" applyAlignment="1">
      <alignment horizontal="center" vertical="center"/>
    </xf>
    <xf numFmtId="49" fontId="34" fillId="0" borderId="0" xfId="0" applyNumberFormat="1" applyFont="1" applyBorder="1" applyAlignment="1">
      <alignment horizontal="center" vertical="center"/>
    </xf>
    <xf numFmtId="49" fontId="12" fillId="2" borderId="23" xfId="0" applyNumberFormat="1" applyFont="1" applyFill="1" applyBorder="1" applyAlignment="1">
      <alignment horizontal="center" vertical="center"/>
    </xf>
    <xf numFmtId="49" fontId="12" fillId="2" borderId="19" xfId="0" applyNumberFormat="1" applyFont="1" applyFill="1" applyBorder="1" applyAlignment="1">
      <alignment horizontal="center" vertical="center"/>
    </xf>
    <xf numFmtId="49" fontId="12" fillId="0" borderId="0" xfId="0" applyNumberFormat="1" applyFont="1" applyAlignment="1">
      <alignment horizontal="center" vertical="center"/>
    </xf>
    <xf numFmtId="49" fontId="14" fillId="2" borderId="262" xfId="0" applyNumberFormat="1" applyFont="1" applyFill="1" applyBorder="1" applyAlignment="1">
      <alignment horizontal="center" vertical="center"/>
    </xf>
    <xf numFmtId="49" fontId="14" fillId="2" borderId="23" xfId="0" applyNumberFormat="1" applyFont="1" applyFill="1" applyBorder="1" applyAlignment="1">
      <alignment horizontal="center" vertical="center"/>
    </xf>
    <xf numFmtId="49" fontId="12" fillId="0" borderId="344" xfId="0" applyNumberFormat="1" applyFont="1" applyBorder="1" applyAlignment="1">
      <alignment horizontal="center" vertical="center"/>
    </xf>
    <xf numFmtId="49" fontId="12" fillId="0" borderId="336" xfId="0" applyNumberFormat="1" applyFont="1" applyBorder="1" applyAlignment="1">
      <alignment horizontal="center" vertical="center"/>
    </xf>
    <xf numFmtId="49" fontId="12" fillId="0" borderId="337" xfId="0" applyNumberFormat="1" applyFont="1" applyBorder="1" applyAlignment="1">
      <alignment horizontal="center" vertical="center"/>
    </xf>
    <xf numFmtId="49" fontId="15" fillId="0" borderId="0" xfId="0" applyNumberFormat="1" applyFont="1" applyAlignment="1">
      <alignment horizontal="center" vertical="center"/>
    </xf>
    <xf numFmtId="49" fontId="15" fillId="0" borderId="0" xfId="0" applyNumberFormat="1" applyFont="1" applyAlignment="1">
      <alignment horizontal="left" vertical="center"/>
    </xf>
    <xf numFmtId="0" fontId="14" fillId="0" borderId="27" xfId="0" applyFont="1" applyBorder="1" applyAlignment="1">
      <alignment horizontal="distributed" vertical="center" indent="1"/>
    </xf>
    <xf numFmtId="0" fontId="14" fillId="0" borderId="26" xfId="0" applyFont="1" applyBorder="1" applyAlignment="1">
      <alignment horizontal="distributed" vertical="center" indent="1"/>
    </xf>
    <xf numFmtId="49" fontId="14" fillId="0" borderId="26" xfId="0" applyNumberFormat="1" applyFont="1" applyBorder="1" applyAlignment="1">
      <alignment horizontal="left" vertical="center" indent="1" shrinkToFit="1"/>
    </xf>
    <xf numFmtId="49" fontId="14" fillId="0" borderId="16" xfId="0" applyNumberFormat="1" applyFont="1" applyBorder="1" applyAlignment="1">
      <alignment horizontal="left" vertical="center" indent="1" shrinkToFit="1"/>
    </xf>
    <xf numFmtId="0" fontId="14" fillId="0" borderId="111" xfId="0" applyFont="1" applyBorder="1" applyAlignment="1">
      <alignment horizontal="center" vertical="center"/>
    </xf>
    <xf numFmtId="197" fontId="14" fillId="0" borderId="6" xfId="0" applyNumberFormat="1" applyFont="1" applyBorder="1" applyAlignment="1">
      <alignment horizontal="center" vertical="center"/>
    </xf>
    <xf numFmtId="197" fontId="14" fillId="0" borderId="1" xfId="0" applyNumberFormat="1" applyFont="1" applyBorder="1" applyAlignment="1">
      <alignment horizontal="center" vertical="center"/>
    </xf>
    <xf numFmtId="0" fontId="14" fillId="0" borderId="24" xfId="0" applyFont="1" applyBorder="1" applyAlignment="1">
      <alignment horizontal="distributed" vertical="center" indent="1"/>
    </xf>
    <xf numFmtId="0" fontId="14" fillId="0" borderId="111" xfId="0" applyFont="1" applyBorder="1" applyAlignment="1">
      <alignment horizontal="distributed" vertical="center" indent="1"/>
    </xf>
    <xf numFmtId="0" fontId="14" fillId="0" borderId="1" xfId="0" applyFont="1" applyBorder="1" applyAlignment="1">
      <alignment horizontal="distributed" vertical="center" indent="1"/>
    </xf>
    <xf numFmtId="49" fontId="14" fillId="0" borderId="6" xfId="0" applyNumberFormat="1" applyFont="1" applyBorder="1" applyAlignment="1">
      <alignment horizontal="center" vertical="center" shrinkToFit="1"/>
    </xf>
    <xf numFmtId="49" fontId="14" fillId="0" borderId="1" xfId="0" applyNumberFormat="1" applyFont="1" applyBorder="1" applyAlignment="1">
      <alignment horizontal="center" vertical="center" shrinkToFit="1"/>
    </xf>
    <xf numFmtId="49" fontId="14" fillId="0" borderId="7" xfId="0" applyNumberFormat="1" applyFont="1" applyBorder="1" applyAlignment="1">
      <alignment horizontal="center" vertical="center" shrinkToFit="1"/>
    </xf>
    <xf numFmtId="49" fontId="32" fillId="0" borderId="4" xfId="0" applyNumberFormat="1" applyFont="1" applyBorder="1" applyAlignment="1">
      <alignment horizontal="left" vertical="center" wrapText="1" indent="1"/>
    </xf>
    <xf numFmtId="49" fontId="32" fillId="0" borderId="15" xfId="0" applyNumberFormat="1" applyFont="1" applyBorder="1" applyAlignment="1">
      <alignment horizontal="left" vertical="center" wrapText="1" indent="1"/>
    </xf>
    <xf numFmtId="0" fontId="14" fillId="0" borderId="6" xfId="0" applyFont="1" applyBorder="1" applyAlignment="1">
      <alignment horizontal="center" vertical="center"/>
    </xf>
    <xf numFmtId="49" fontId="14" fillId="0" borderId="6"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0" fontId="120" fillId="0" borderId="0" xfId="22" applyFont="1" applyAlignment="1" applyProtection="1">
      <alignment horizontal="left" vertical="center"/>
    </xf>
    <xf numFmtId="0" fontId="13" fillId="0" borderId="0" xfId="0" applyFont="1" applyAlignment="1">
      <alignment horizontal="right" vertical="center" wrapText="1"/>
    </xf>
    <xf numFmtId="0" fontId="120" fillId="0" borderId="0" xfId="22" applyFont="1" applyAlignment="1" applyProtection="1">
      <alignment vertical="center"/>
    </xf>
    <xf numFmtId="41" fontId="14" fillId="0" borderId="6" xfId="8" applyFont="1" applyBorder="1" applyAlignment="1">
      <alignment horizontal="center" vertical="center"/>
    </xf>
    <xf numFmtId="41" fontId="14" fillId="0" borderId="261" xfId="8" applyFont="1" applyBorder="1" applyAlignment="1">
      <alignment horizontal="center" vertical="center"/>
    </xf>
    <xf numFmtId="49" fontId="14" fillId="0" borderId="4" xfId="0" applyNumberFormat="1" applyFont="1" applyBorder="1" applyAlignment="1">
      <alignment horizontal="center" vertical="center"/>
    </xf>
    <xf numFmtId="49" fontId="14" fillId="0" borderId="23" xfId="0" applyNumberFormat="1" applyFont="1" applyBorder="1" applyAlignment="1">
      <alignment horizontal="left" vertical="center" shrinkToFit="1"/>
    </xf>
    <xf numFmtId="49" fontId="14" fillId="0" borderId="19" xfId="0" applyNumberFormat="1" applyFont="1" applyBorder="1" applyAlignment="1">
      <alignment horizontal="left" vertical="center" shrinkToFit="1"/>
    </xf>
    <xf numFmtId="49" fontId="14" fillId="0" borderId="263" xfId="0" applyNumberFormat="1" applyFont="1" applyBorder="1" applyAlignment="1">
      <alignment horizontal="distributed" vertical="center" indent="1"/>
    </xf>
    <xf numFmtId="49" fontId="14" fillId="0" borderId="4" xfId="0" applyNumberFormat="1" applyFont="1" applyBorder="1" applyAlignment="1">
      <alignment horizontal="distributed" vertical="center" indent="1"/>
    </xf>
    <xf numFmtId="49" fontId="14" fillId="0" borderId="4" xfId="0" applyNumberFormat="1" applyFont="1" applyBorder="1" applyAlignment="1">
      <alignment horizontal="left" vertical="center" indent="1" shrinkToFit="1"/>
    </xf>
    <xf numFmtId="49" fontId="14" fillId="0" borderId="15" xfId="0" applyNumberFormat="1" applyFont="1" applyBorder="1" applyAlignment="1">
      <alignment horizontal="left" vertical="center" indent="1" shrinkToFit="1"/>
    </xf>
    <xf numFmtId="49" fontId="14" fillId="0" borderId="312" xfId="0" applyNumberFormat="1" applyFont="1" applyBorder="1" applyAlignment="1">
      <alignment horizontal="distributed" vertical="center" indent="1"/>
    </xf>
    <xf numFmtId="49" fontId="14" fillId="0" borderId="313" xfId="0" applyNumberFormat="1" applyFont="1" applyBorder="1" applyAlignment="1">
      <alignment horizontal="distributed" vertical="center" indent="1"/>
    </xf>
    <xf numFmtId="49" fontId="14" fillId="0" borderId="261" xfId="0" applyNumberFormat="1" applyFont="1" applyBorder="1" applyAlignment="1">
      <alignment horizontal="left" vertical="center"/>
    </xf>
    <xf numFmtId="49" fontId="14" fillId="0" borderId="266" xfId="0" applyNumberFormat="1" applyFont="1" applyBorder="1" applyAlignment="1">
      <alignment horizontal="left" vertical="center"/>
    </xf>
    <xf numFmtId="0" fontId="14" fillId="0" borderId="4" xfId="0" applyNumberFormat="1" applyFont="1" applyBorder="1" applyAlignment="1">
      <alignment horizontal="center" vertical="center"/>
    </xf>
    <xf numFmtId="0" fontId="14" fillId="0" borderId="6" xfId="0" applyNumberFormat="1" applyFont="1" applyBorder="1" applyAlignment="1">
      <alignment horizontal="center" vertical="center"/>
    </xf>
    <xf numFmtId="49" fontId="14" fillId="0" borderId="313" xfId="0" applyNumberFormat="1" applyFont="1" applyBorder="1" applyAlignment="1">
      <alignment horizontal="left" vertical="center" indent="1" shrinkToFit="1"/>
    </xf>
    <xf numFmtId="49" fontId="14" fillId="0" borderId="319" xfId="0" applyNumberFormat="1" applyFont="1" applyBorder="1" applyAlignment="1">
      <alignment horizontal="left" vertical="center" indent="1" shrinkToFit="1"/>
    </xf>
    <xf numFmtId="49" fontId="14" fillId="0" borderId="111" xfId="0" applyNumberFormat="1" applyFont="1" applyBorder="1" applyAlignment="1">
      <alignment horizontal="distributed" vertical="center" indent="1"/>
    </xf>
    <xf numFmtId="49" fontId="14" fillId="0" borderId="261" xfId="0" applyNumberFormat="1" applyFont="1" applyBorder="1" applyAlignment="1">
      <alignment horizontal="distributed" vertical="center" indent="1"/>
    </xf>
    <xf numFmtId="49" fontId="14" fillId="0" borderId="260" xfId="0" applyNumberFormat="1" applyFont="1" applyBorder="1" applyAlignment="1">
      <alignment horizontal="distributed" vertical="center" indent="1"/>
    </xf>
    <xf numFmtId="49" fontId="14" fillId="0" borderId="260" xfId="0" applyNumberFormat="1" applyFont="1" applyBorder="1" applyAlignment="1">
      <alignment horizontal="center" vertical="center"/>
    </xf>
    <xf numFmtId="197" fontId="14" fillId="0" borderId="329" xfId="0" applyNumberFormat="1" applyFont="1" applyBorder="1" applyAlignment="1">
      <alignment horizontal="center" vertical="center"/>
    </xf>
    <xf numFmtId="197" fontId="14" fillId="0" borderId="328" xfId="0" applyNumberFormat="1" applyFont="1" applyBorder="1" applyAlignment="1">
      <alignment horizontal="center" vertical="center"/>
    </xf>
    <xf numFmtId="49" fontId="14" fillId="0" borderId="329" xfId="0" applyNumberFormat="1" applyFont="1" applyBorder="1" applyAlignment="1">
      <alignment horizontal="center" vertical="center"/>
    </xf>
    <xf numFmtId="49" fontId="14" fillId="0" borderId="328" xfId="0" applyNumberFormat="1" applyFont="1" applyBorder="1" applyAlignment="1">
      <alignment horizontal="center" vertical="center"/>
    </xf>
    <xf numFmtId="49" fontId="14" fillId="0" borderId="322" xfId="0" applyNumberFormat="1" applyFont="1" applyBorder="1" applyAlignment="1">
      <alignment horizontal="center" vertical="center"/>
    </xf>
    <xf numFmtId="199" fontId="14" fillId="0" borderId="328" xfId="0" applyNumberFormat="1" applyFont="1" applyBorder="1" applyAlignment="1">
      <alignment horizontal="center" vertical="center" shrinkToFit="1"/>
    </xf>
    <xf numFmtId="49" fontId="14" fillId="0" borderId="322" xfId="0" applyNumberFormat="1" applyFont="1" applyBorder="1" applyAlignment="1">
      <alignment horizontal="distributed" vertical="center" indent="1"/>
    </xf>
    <xf numFmtId="49" fontId="14" fillId="0" borderId="329" xfId="0" applyNumberFormat="1" applyFont="1" applyBorder="1" applyAlignment="1">
      <alignment vertical="center"/>
    </xf>
    <xf numFmtId="49" fontId="14" fillId="0" borderId="328" xfId="0" applyNumberFormat="1" applyFont="1" applyBorder="1" applyAlignment="1">
      <alignment vertical="center"/>
    </xf>
    <xf numFmtId="49" fontId="14" fillId="0" borderId="330" xfId="0" applyNumberFormat="1" applyFont="1" applyBorder="1" applyAlignment="1">
      <alignment vertical="center"/>
    </xf>
    <xf numFmtId="49" fontId="14" fillId="0" borderId="262" xfId="0" applyNumberFormat="1" applyFont="1" applyBorder="1" applyAlignment="1">
      <alignment horizontal="distributed" vertical="center" indent="1"/>
    </xf>
    <xf numFmtId="49" fontId="14" fillId="0" borderId="23" xfId="0" applyNumberFormat="1" applyFont="1" applyBorder="1" applyAlignment="1">
      <alignment horizontal="distributed" vertical="center" indent="1"/>
    </xf>
    <xf numFmtId="49" fontId="14" fillId="0" borderId="4" xfId="0" applyNumberFormat="1" applyFont="1" applyBorder="1" applyAlignment="1">
      <alignment horizontal="left" vertical="center" indent="1"/>
    </xf>
    <xf numFmtId="0" fontId="14" fillId="0" borderId="140" xfId="0" applyFont="1" applyBorder="1" applyAlignment="1">
      <alignment horizontal="distributed" vertical="center" indent="1"/>
    </xf>
    <xf numFmtId="0" fontId="14" fillId="0" borderId="49" xfId="0" applyFont="1" applyBorder="1" applyAlignment="1">
      <alignment horizontal="distributed" vertical="center" indent="1"/>
    </xf>
    <xf numFmtId="41" fontId="14" fillId="0" borderId="141" xfId="8" applyFont="1" applyBorder="1" applyAlignment="1">
      <alignment horizontal="center" vertical="center"/>
    </xf>
    <xf numFmtId="41" fontId="14" fillId="0" borderId="142" xfId="8" applyFont="1" applyBorder="1" applyAlignment="1">
      <alignment horizontal="center" vertical="center"/>
    </xf>
    <xf numFmtId="41" fontId="14" fillId="0" borderId="37" xfId="8" applyFont="1" applyBorder="1" applyAlignment="1">
      <alignment horizontal="center" vertical="center"/>
    </xf>
    <xf numFmtId="41" fontId="14" fillId="0" borderId="214" xfId="8" applyFont="1" applyBorder="1" applyAlignment="1">
      <alignment horizontal="center" vertical="center"/>
    </xf>
    <xf numFmtId="49" fontId="14" fillId="0" borderId="49" xfId="0" applyNumberFormat="1" applyFont="1" applyBorder="1" applyAlignment="1">
      <alignment horizontal="left" vertical="center" indent="1"/>
    </xf>
    <xf numFmtId="0" fontId="22" fillId="0" borderId="0" xfId="0" applyFont="1" applyAlignment="1">
      <alignment horizontal="left" vertical="center" wrapText="1"/>
    </xf>
    <xf numFmtId="0" fontId="22" fillId="0" borderId="0" xfId="0" applyFont="1" applyBorder="1" applyAlignment="1">
      <alignment horizontal="left" vertical="center" wrapText="1"/>
    </xf>
    <xf numFmtId="0" fontId="53" fillId="0" borderId="0" xfId="0" applyFont="1" applyAlignment="1">
      <alignment horizontal="left" vertical="center"/>
    </xf>
    <xf numFmtId="0" fontId="12" fillId="0" borderId="40" xfId="0" applyFont="1" applyBorder="1" applyAlignment="1">
      <alignment horizontal="left" vertical="center" indent="1"/>
    </xf>
    <xf numFmtId="0" fontId="12" fillId="0" borderId="214" xfId="0" applyFont="1" applyBorder="1" applyAlignment="1">
      <alignment horizontal="center" vertical="center"/>
    </xf>
    <xf numFmtId="176" fontId="12" fillId="0" borderId="6" xfId="0" applyNumberFormat="1" applyFont="1" applyBorder="1" applyAlignment="1">
      <alignment horizontal="center" vertical="center"/>
    </xf>
    <xf numFmtId="176" fontId="12" fillId="0" borderId="1" xfId="0" applyNumberFormat="1" applyFont="1" applyBorder="1" applyAlignment="1">
      <alignment horizontal="center" vertical="center"/>
    </xf>
    <xf numFmtId="176" fontId="12" fillId="0" borderId="36" xfId="0" applyNumberFormat="1" applyFont="1" applyBorder="1" applyAlignment="1">
      <alignment horizontal="center" vertical="center"/>
    </xf>
    <xf numFmtId="176" fontId="12" fillId="0" borderId="32" xfId="0" applyNumberFormat="1" applyFont="1" applyBorder="1" applyAlignment="1">
      <alignment horizontal="center" vertical="center"/>
    </xf>
    <xf numFmtId="176" fontId="12" fillId="0" borderId="32" xfId="0" applyNumberFormat="1" applyFont="1" applyBorder="1" applyAlignment="1">
      <alignment horizontal="left" vertical="center"/>
    </xf>
    <xf numFmtId="176" fontId="12" fillId="0" borderId="102" xfId="0" applyNumberFormat="1" applyFont="1" applyBorder="1" applyAlignment="1">
      <alignment horizontal="left" vertical="center"/>
    </xf>
    <xf numFmtId="0" fontId="12" fillId="2" borderId="23" xfId="0" applyFont="1" applyFill="1" applyBorder="1" applyAlignment="1">
      <alignment horizontal="center" vertical="center" wrapText="1"/>
    </xf>
    <xf numFmtId="0" fontId="12" fillId="2" borderId="23" xfId="0" applyFont="1" applyFill="1" applyBorder="1" applyAlignment="1">
      <alignment horizontal="center" vertical="center"/>
    </xf>
    <xf numFmtId="176" fontId="12" fillId="0" borderId="1" xfId="0" applyNumberFormat="1" applyFont="1" applyBorder="1" applyAlignment="1">
      <alignment horizontal="left" vertical="center"/>
    </xf>
    <xf numFmtId="176" fontId="12" fillId="0" borderId="47" xfId="0" applyNumberFormat="1" applyFont="1" applyBorder="1" applyAlignment="1">
      <alignment horizontal="left" vertical="center"/>
    </xf>
    <xf numFmtId="0" fontId="12" fillId="2" borderId="19" xfId="0" applyFont="1" applyFill="1" applyBorder="1" applyAlignment="1">
      <alignment horizontal="center" vertical="center"/>
    </xf>
    <xf numFmtId="176" fontId="12" fillId="0" borderId="114" xfId="0" applyNumberFormat="1" applyFont="1" applyBorder="1" applyAlignment="1">
      <alignment horizontal="left" vertical="center"/>
    </xf>
    <xf numFmtId="176" fontId="12" fillId="0" borderId="7" xfId="0" applyNumberFormat="1" applyFont="1" applyBorder="1" applyAlignment="1">
      <alignment horizontal="left" vertical="center"/>
    </xf>
    <xf numFmtId="176" fontId="12" fillId="0" borderId="114" xfId="0" applyNumberFormat="1" applyFont="1" applyBorder="1" applyAlignment="1">
      <alignment horizontal="center" vertical="center"/>
    </xf>
    <xf numFmtId="0" fontId="12" fillId="0" borderId="36" xfId="0" applyFont="1" applyBorder="1" applyAlignment="1">
      <alignment horizontal="right" vertical="center"/>
    </xf>
    <xf numFmtId="0" fontId="12" fillId="0" borderId="32" xfId="0" applyFont="1" applyBorder="1" applyAlignment="1">
      <alignment horizontal="right" vertical="center"/>
    </xf>
    <xf numFmtId="0" fontId="12" fillId="0" borderId="102" xfId="0" applyFont="1" applyBorder="1" applyAlignment="1">
      <alignment horizontal="right" vertical="center"/>
    </xf>
    <xf numFmtId="0" fontId="12" fillId="0" borderId="6" xfId="0" applyFont="1" applyBorder="1" applyAlignment="1">
      <alignment horizontal="right" vertical="center"/>
    </xf>
    <xf numFmtId="0" fontId="12" fillId="0" borderId="1" xfId="0" applyFont="1" applyBorder="1" applyAlignment="1">
      <alignment horizontal="right" vertical="center"/>
    </xf>
    <xf numFmtId="0" fontId="12" fillId="0" borderId="47" xfId="0" applyFont="1" applyBorder="1" applyAlignment="1">
      <alignment horizontal="right" vertical="center"/>
    </xf>
    <xf numFmtId="0" fontId="12" fillId="0" borderId="112" xfId="0" applyFont="1" applyBorder="1" applyAlignment="1">
      <alignment horizontal="right" vertical="center"/>
    </xf>
    <xf numFmtId="0" fontId="12" fillId="0" borderId="5" xfId="0" applyFont="1" applyBorder="1" applyAlignment="1">
      <alignment horizontal="right" vertical="center"/>
    </xf>
    <xf numFmtId="0" fontId="12" fillId="0" borderId="12" xfId="0" applyFont="1" applyBorder="1" applyAlignment="1">
      <alignment horizontal="right" vertical="center"/>
    </xf>
    <xf numFmtId="176" fontId="12" fillId="0" borderId="26" xfId="0" applyNumberFormat="1" applyFont="1" applyBorder="1" applyAlignment="1">
      <alignment horizontal="center" vertical="center"/>
    </xf>
    <xf numFmtId="176" fontId="12" fillId="0" borderId="22" xfId="0" applyNumberFormat="1" applyFont="1" applyBorder="1" applyAlignment="1">
      <alignment horizontal="center" vertical="center"/>
    </xf>
    <xf numFmtId="0" fontId="12" fillId="0" borderId="4" xfId="0" applyFont="1" applyBorder="1" applyAlignment="1">
      <alignment horizontal="right" vertical="center"/>
    </xf>
    <xf numFmtId="0" fontId="22" fillId="0" borderId="0" xfId="0" applyFont="1" applyAlignment="1">
      <alignment horizontal="justify" vertical="center" wrapText="1"/>
    </xf>
    <xf numFmtId="0" fontId="12" fillId="0" borderId="4" xfId="0" applyFont="1" applyBorder="1" applyAlignment="1">
      <alignment horizontal="center" vertical="center"/>
    </xf>
    <xf numFmtId="0" fontId="12" fillId="0" borderId="15" xfId="0" applyFont="1" applyBorder="1" applyAlignment="1">
      <alignment horizontal="center" vertical="center"/>
    </xf>
    <xf numFmtId="0" fontId="12" fillId="0" borderId="26" xfId="0" applyFont="1" applyBorder="1" applyAlignment="1">
      <alignment horizontal="center" vertical="center"/>
    </xf>
    <xf numFmtId="0" fontId="12" fillId="0" borderId="16" xfId="0" applyFont="1" applyBorder="1" applyAlignment="1">
      <alignment horizontal="center" vertical="center"/>
    </xf>
    <xf numFmtId="0" fontId="12" fillId="0" borderId="27" xfId="0" applyFont="1" applyBorder="1" applyAlignment="1">
      <alignment horizontal="distributed" vertical="center" indent="3"/>
    </xf>
    <xf numFmtId="0" fontId="12" fillId="0" borderId="26" xfId="0" applyFont="1" applyBorder="1" applyAlignment="1">
      <alignment horizontal="distributed" vertical="center" indent="3"/>
    </xf>
    <xf numFmtId="0" fontId="12" fillId="0" borderId="24" xfId="0" applyFont="1" applyBorder="1" applyAlignment="1">
      <alignment horizontal="distributed" vertical="center" indent="3"/>
    </xf>
    <xf numFmtId="0" fontId="12" fillId="0" borderId="4" xfId="0" applyFont="1" applyBorder="1" applyAlignment="1">
      <alignment horizontal="distributed" vertical="center" indent="3"/>
    </xf>
    <xf numFmtId="176" fontId="12" fillId="0" borderId="4" xfId="0" applyNumberFormat="1" applyFont="1" applyBorder="1" applyAlignment="1">
      <alignment horizontal="left" vertical="center" indent="1"/>
    </xf>
    <xf numFmtId="0" fontId="12" fillId="0" borderId="26" xfId="0" applyFont="1" applyBorder="1" applyAlignment="1">
      <alignment horizontal="right" vertical="center"/>
    </xf>
    <xf numFmtId="176" fontId="12" fillId="0" borderId="26" xfId="0" applyNumberFormat="1" applyFont="1" applyBorder="1" applyAlignment="1">
      <alignment horizontal="left" vertical="center" indent="1"/>
    </xf>
    <xf numFmtId="0" fontId="12" fillId="0" borderId="3" xfId="0" applyFont="1" applyBorder="1" applyAlignment="1">
      <alignment horizontal="right" vertical="center"/>
    </xf>
    <xf numFmtId="0" fontId="12" fillId="2" borderId="28" xfId="0" applyFont="1" applyFill="1" applyBorder="1" applyAlignment="1">
      <alignment horizontal="distributed" vertical="center" indent="1"/>
    </xf>
    <xf numFmtId="0" fontId="12" fillId="2" borderId="23" xfId="0" applyFont="1" applyFill="1" applyBorder="1" applyAlignment="1">
      <alignment horizontal="distributed" vertical="center" indent="1"/>
    </xf>
    <xf numFmtId="0" fontId="12" fillId="0" borderId="27" xfId="0" applyFont="1" applyBorder="1" applyAlignment="1">
      <alignment horizontal="distributed" vertical="center" indent="1"/>
    </xf>
    <xf numFmtId="0" fontId="12" fillId="0" borderId="26" xfId="0" applyFont="1" applyBorder="1" applyAlignment="1">
      <alignment horizontal="distributed" vertical="center" indent="1"/>
    </xf>
    <xf numFmtId="0" fontId="12" fillId="0" borderId="24" xfId="0" applyFont="1" applyBorder="1" applyAlignment="1">
      <alignment horizontal="distributed" vertical="center" indent="1"/>
    </xf>
    <xf numFmtId="0" fontId="12" fillId="0" borderId="4" xfId="0" applyFont="1" applyBorder="1" applyAlignment="1">
      <alignment horizontal="distributed" vertical="center" indent="1"/>
    </xf>
    <xf numFmtId="0" fontId="12" fillId="0" borderId="0" xfId="0" applyFont="1" applyBorder="1" applyAlignment="1">
      <alignment horizontal="left" vertical="center"/>
    </xf>
    <xf numFmtId="0" fontId="12" fillId="0" borderId="22" xfId="0" applyFont="1" applyBorder="1" applyAlignment="1">
      <alignment horizontal="distributed" vertical="center" indent="1"/>
    </xf>
    <xf numFmtId="176" fontId="12" fillId="0" borderId="8" xfId="0" applyNumberFormat="1" applyFont="1" applyBorder="1" applyAlignment="1">
      <alignment horizontal="center" vertical="center"/>
    </xf>
    <xf numFmtId="176" fontId="12" fillId="0" borderId="17" xfId="0" applyNumberFormat="1" applyFont="1" applyBorder="1" applyAlignment="1">
      <alignment horizontal="center" vertical="center"/>
    </xf>
    <xf numFmtId="176" fontId="12" fillId="0" borderId="18" xfId="0" applyNumberFormat="1" applyFont="1" applyBorder="1" applyAlignment="1">
      <alignment horizontal="center" vertical="center"/>
    </xf>
    <xf numFmtId="176" fontId="12" fillId="0" borderId="9" xfId="0" applyNumberFormat="1" applyFont="1" applyBorder="1" applyAlignment="1">
      <alignment horizontal="center" vertical="center"/>
    </xf>
    <xf numFmtId="176" fontId="12" fillId="0" borderId="0" xfId="0" applyNumberFormat="1" applyFont="1" applyBorder="1" applyAlignment="1">
      <alignment horizontal="center" vertical="center"/>
    </xf>
    <xf numFmtId="176" fontId="12" fillId="0" borderId="59" xfId="0" applyNumberFormat="1" applyFont="1" applyBorder="1" applyAlignment="1">
      <alignment horizontal="center" vertical="center"/>
    </xf>
    <xf numFmtId="176" fontId="12" fillId="0" borderId="37"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118" xfId="0" applyNumberFormat="1" applyFont="1" applyBorder="1" applyAlignment="1">
      <alignment horizontal="center" vertical="center"/>
    </xf>
    <xf numFmtId="0" fontId="12" fillId="0" borderId="116" xfId="0" applyFont="1" applyBorder="1" applyAlignment="1">
      <alignment horizontal="distributed" vertical="center" indent="1"/>
    </xf>
    <xf numFmtId="0" fontId="12" fillId="0" borderId="17" xfId="0" applyFont="1" applyBorder="1" applyAlignment="1">
      <alignment horizontal="distributed" vertical="center" indent="1"/>
    </xf>
    <xf numFmtId="0" fontId="12" fillId="0" borderId="18" xfId="0" applyFont="1" applyBorder="1" applyAlignment="1">
      <alignment horizontal="distributed" vertical="center" indent="1"/>
    </xf>
    <xf numFmtId="0" fontId="12" fillId="0" borderId="10" xfId="0" applyFont="1" applyBorder="1" applyAlignment="1">
      <alignment horizontal="distributed" vertical="center" indent="1"/>
    </xf>
    <xf numFmtId="0" fontId="12" fillId="0" borderId="0" xfId="0" applyFont="1" applyBorder="1" applyAlignment="1">
      <alignment horizontal="distributed" vertical="center" indent="1"/>
    </xf>
    <xf numFmtId="0" fontId="12" fillId="0" borderId="59" xfId="0" applyFont="1" applyBorder="1" applyAlignment="1">
      <alignment horizontal="distributed" vertical="center" indent="1"/>
    </xf>
    <xf numFmtId="0" fontId="12" fillId="0" borderId="30" xfId="0" applyFont="1" applyBorder="1" applyAlignment="1">
      <alignment horizontal="distributed" vertical="center" indent="1"/>
    </xf>
    <xf numFmtId="0" fontId="12" fillId="0" borderId="3" xfId="0" applyFont="1" applyBorder="1" applyAlignment="1">
      <alignment horizontal="distributed" vertical="center" indent="1"/>
    </xf>
    <xf numFmtId="0" fontId="12" fillId="0" borderId="118" xfId="0" applyFont="1" applyBorder="1" applyAlignment="1">
      <alignment horizontal="distributed" vertical="center" indent="1"/>
    </xf>
    <xf numFmtId="0" fontId="22" fillId="0" borderId="0" xfId="0" applyFont="1" applyAlignment="1">
      <alignment horizontal="left" vertical="top" wrapText="1"/>
    </xf>
    <xf numFmtId="0" fontId="12" fillId="0" borderId="3" xfId="0" applyFont="1" applyBorder="1" applyAlignment="1">
      <alignment horizontal="left" vertical="center"/>
    </xf>
    <xf numFmtId="0" fontId="12" fillId="2" borderId="23" xfId="0" applyFont="1" applyFill="1" applyBorder="1" applyAlignment="1">
      <alignment horizontal="distributed" vertical="center" indent="2"/>
    </xf>
    <xf numFmtId="0" fontId="22" fillId="0" borderId="0" xfId="0" applyFont="1" applyAlignment="1">
      <alignment horizontal="justify" vertical="top" wrapText="1"/>
    </xf>
    <xf numFmtId="49" fontId="22" fillId="0" borderId="18" xfId="0" applyNumberFormat="1" applyFont="1" applyBorder="1" applyAlignment="1">
      <alignment horizontal="left" vertical="center"/>
    </xf>
    <xf numFmtId="49" fontId="22" fillId="0" borderId="100" xfId="0" applyNumberFormat="1" applyFont="1" applyBorder="1" applyAlignment="1">
      <alignment horizontal="left" vertical="center"/>
    </xf>
    <xf numFmtId="49" fontId="22" fillId="0" borderId="119" xfId="0" applyNumberFormat="1" applyFont="1" applyBorder="1" applyAlignment="1">
      <alignment horizontal="left" vertical="center"/>
    </xf>
    <xf numFmtId="0" fontId="22" fillId="0" borderId="0" xfId="0" applyFont="1" applyAlignment="1">
      <alignment horizontal="left" vertical="center"/>
    </xf>
    <xf numFmtId="0" fontId="12" fillId="2" borderId="35" xfId="0" applyFont="1" applyFill="1" applyBorder="1" applyAlignment="1">
      <alignment horizontal="distributed" vertical="center" indent="1"/>
    </xf>
    <xf numFmtId="0" fontId="12" fillId="2" borderId="2" xfId="0" applyFont="1" applyFill="1" applyBorder="1" applyAlignment="1">
      <alignment horizontal="distributed" vertical="center" indent="1"/>
    </xf>
    <xf numFmtId="0" fontId="12" fillId="2" borderId="38" xfId="0" applyFont="1" applyFill="1" applyBorder="1" applyAlignment="1">
      <alignment horizontal="distributed" vertical="center" indent="1"/>
    </xf>
    <xf numFmtId="0" fontId="12" fillId="2" borderId="23" xfId="0" applyFont="1" applyFill="1" applyBorder="1" applyAlignment="1">
      <alignment horizontal="distributed" vertical="center" indent="3"/>
    </xf>
    <xf numFmtId="176" fontId="12" fillId="0" borderId="7" xfId="0" applyNumberFormat="1" applyFont="1" applyBorder="1" applyAlignment="1">
      <alignment horizontal="center" vertical="center"/>
    </xf>
    <xf numFmtId="176" fontId="12" fillId="0" borderId="4" xfId="0" applyNumberFormat="1" applyFont="1" applyBorder="1" applyAlignment="1">
      <alignment horizontal="center" vertical="center"/>
    </xf>
    <xf numFmtId="176" fontId="12" fillId="0" borderId="112" xfId="0" applyNumberFormat="1" applyFont="1" applyBorder="1" applyAlignment="1">
      <alignment horizontal="center" vertical="center"/>
    </xf>
    <xf numFmtId="176" fontId="12" fillId="0" borderId="5" xfId="0" applyNumberFormat="1" applyFont="1" applyBorder="1" applyAlignment="1">
      <alignment horizontal="center" vertical="center"/>
    </xf>
    <xf numFmtId="176" fontId="12" fillId="0" borderId="113" xfId="0" applyNumberFormat="1" applyFont="1" applyBorder="1" applyAlignment="1">
      <alignment horizontal="center" vertical="center"/>
    </xf>
    <xf numFmtId="49" fontId="22" fillId="0" borderId="0" xfId="0" applyNumberFormat="1" applyFont="1" applyBorder="1" applyAlignment="1">
      <alignment vertical="center" wrapText="1"/>
    </xf>
    <xf numFmtId="49" fontId="22" fillId="0" borderId="11" xfId="0" applyNumberFormat="1" applyFont="1" applyBorder="1" applyAlignment="1">
      <alignment vertical="center" wrapText="1"/>
    </xf>
    <xf numFmtId="49" fontId="22" fillId="0" borderId="3" xfId="0" applyNumberFormat="1" applyFont="1" applyBorder="1" applyAlignment="1">
      <alignment vertical="center" wrapText="1"/>
    </xf>
    <xf numFmtId="49" fontId="22" fillId="0" borderId="13" xfId="0" applyNumberFormat="1" applyFont="1" applyBorder="1" applyAlignment="1">
      <alignment vertical="center" wrapText="1"/>
    </xf>
    <xf numFmtId="0" fontId="12" fillId="0" borderId="21" xfId="0" applyFont="1" applyBorder="1" applyAlignment="1">
      <alignment horizontal="distributed" vertical="center" indent="1"/>
    </xf>
    <xf numFmtId="0" fontId="12" fillId="2" borderId="28" xfId="0" applyFont="1" applyFill="1" applyBorder="1" applyAlignment="1">
      <alignment horizontal="distributed" vertical="center" indent="3"/>
    </xf>
    <xf numFmtId="0" fontId="12" fillId="2" borderId="19" xfId="0" applyFont="1" applyFill="1" applyBorder="1" applyAlignment="1">
      <alignment horizontal="distributed" vertical="center" indent="3"/>
    </xf>
    <xf numFmtId="3" fontId="84" fillId="0" borderId="402" xfId="0" applyNumberFormat="1" applyFont="1" applyBorder="1" applyAlignment="1">
      <alignment horizontal="center" vertical="center"/>
    </xf>
    <xf numFmtId="3" fontId="84" fillId="0" borderId="405" xfId="0" applyNumberFormat="1" applyFont="1" applyBorder="1" applyAlignment="1">
      <alignment horizontal="center" vertical="center"/>
    </xf>
    <xf numFmtId="3" fontId="84" fillId="0" borderId="403" xfId="0" applyNumberFormat="1" applyFont="1" applyBorder="1" applyAlignment="1">
      <alignment horizontal="center" vertical="center"/>
    </xf>
    <xf numFmtId="0" fontId="84" fillId="0" borderId="402" xfId="0" applyFont="1" applyBorder="1" applyAlignment="1">
      <alignment horizontal="center" vertical="center"/>
    </xf>
    <xf numFmtId="0" fontId="84" fillId="0" borderId="405" xfId="0" applyFont="1" applyBorder="1" applyAlignment="1">
      <alignment horizontal="center" vertical="center"/>
    </xf>
    <xf numFmtId="0" fontId="84" fillId="0" borderId="403" xfId="0" applyFont="1" applyBorder="1" applyAlignment="1">
      <alignment horizontal="center" vertical="center"/>
    </xf>
    <xf numFmtId="0" fontId="84" fillId="0" borderId="399" xfId="0" quotePrefix="1" applyFont="1" applyBorder="1" applyAlignment="1">
      <alignment horizontal="left" vertical="center" wrapText="1"/>
    </xf>
    <xf numFmtId="0" fontId="84" fillId="0" borderId="399" xfId="0" applyFont="1" applyBorder="1" applyAlignment="1">
      <alignment horizontal="center" vertical="center"/>
    </xf>
    <xf numFmtId="0" fontId="190" fillId="0" borderId="0" xfId="0" applyFont="1" applyBorder="1" applyAlignment="1">
      <alignment horizontal="left" vertical="center"/>
    </xf>
    <xf numFmtId="0" fontId="17" fillId="8" borderId="29" xfId="0" applyFont="1" applyFill="1" applyBorder="1" applyAlignment="1">
      <alignment horizontal="center" vertical="center"/>
    </xf>
    <xf numFmtId="0" fontId="17" fillId="8" borderId="277" xfId="0" applyFont="1" applyFill="1" applyBorder="1" applyAlignment="1">
      <alignment horizontal="center" vertical="center"/>
    </xf>
    <xf numFmtId="0" fontId="17" fillId="8" borderId="78" xfId="0" applyFont="1" applyFill="1" applyBorder="1" applyAlignment="1">
      <alignment horizontal="center" vertical="center"/>
    </xf>
    <xf numFmtId="0" fontId="17" fillId="8" borderId="216" xfId="0" applyFont="1" applyFill="1" applyBorder="1" applyAlignment="1">
      <alignment horizontal="center" vertical="center"/>
    </xf>
    <xf numFmtId="0" fontId="17" fillId="8" borderId="214" xfId="0" applyFont="1" applyFill="1" applyBorder="1" applyAlignment="1">
      <alignment horizontal="center" vertical="center"/>
    </xf>
    <xf numFmtId="0" fontId="17" fillId="8" borderId="217" xfId="0" applyFont="1" applyFill="1" applyBorder="1" applyAlignment="1">
      <alignment horizontal="center" vertical="center"/>
    </xf>
    <xf numFmtId="0" fontId="17" fillId="8" borderId="139" xfId="0" applyFont="1" applyFill="1" applyBorder="1" applyAlignment="1">
      <alignment horizontal="center" vertical="center"/>
    </xf>
    <xf numFmtId="0" fontId="17" fillId="8" borderId="61" xfId="0" applyFont="1" applyFill="1" applyBorder="1" applyAlignment="1">
      <alignment horizontal="center" vertical="center"/>
    </xf>
    <xf numFmtId="0" fontId="17" fillId="8" borderId="407" xfId="0" applyFont="1" applyFill="1" applyBorder="1" applyAlignment="1">
      <alignment horizontal="center" vertical="center"/>
    </xf>
    <xf numFmtId="206" fontId="17" fillId="0" borderId="277" xfId="0" applyNumberFormat="1" applyFont="1" applyBorder="1" applyAlignment="1">
      <alignment horizontal="center" vertical="center" wrapText="1"/>
    </xf>
    <xf numFmtId="41" fontId="14" fillId="0" borderId="406" xfId="8" applyFont="1" applyBorder="1" applyAlignment="1">
      <alignment horizontal="center" vertical="center"/>
    </xf>
    <xf numFmtId="41" fontId="14" fillId="0" borderId="33" xfId="8" applyFont="1" applyBorder="1" applyAlignment="1">
      <alignment horizontal="center" vertical="center"/>
    </xf>
    <xf numFmtId="41" fontId="14" fillId="0" borderId="73" xfId="8" applyFont="1" applyBorder="1" applyAlignment="1">
      <alignment horizontal="center" vertical="center"/>
    </xf>
    <xf numFmtId="41" fontId="14" fillId="0" borderId="72" xfId="8" applyFont="1" applyBorder="1" applyAlignment="1">
      <alignment horizontal="center" vertical="center"/>
    </xf>
    <xf numFmtId="0" fontId="162" fillId="0" borderId="399" xfId="0" applyFont="1" applyBorder="1" applyAlignment="1">
      <alignment horizontal="center" vertical="center" wrapText="1"/>
    </xf>
    <xf numFmtId="0" fontId="17" fillId="8" borderId="29" xfId="0" applyFont="1" applyFill="1" applyBorder="1" applyAlignment="1">
      <alignment horizontal="distributed" vertical="center" indent="1"/>
    </xf>
    <xf numFmtId="0" fontId="17" fillId="8" borderId="277" xfId="0" applyFont="1" applyFill="1" applyBorder="1" applyAlignment="1">
      <alignment horizontal="distributed" vertical="center" indent="1"/>
    </xf>
    <xf numFmtId="0" fontId="17" fillId="8" borderId="10" xfId="0" applyFont="1" applyFill="1" applyBorder="1" applyAlignment="1">
      <alignment horizontal="distributed" vertical="center" indent="1"/>
    </xf>
    <xf numFmtId="0" fontId="17" fillId="8" borderId="0" xfId="0" applyFont="1" applyFill="1" applyBorder="1" applyAlignment="1">
      <alignment horizontal="distributed" vertical="center" indent="1"/>
    </xf>
    <xf numFmtId="0" fontId="17" fillId="8" borderId="11" xfId="0" applyFont="1" applyFill="1" applyBorder="1" applyAlignment="1">
      <alignment horizontal="distributed" vertical="center" indent="1"/>
    </xf>
    <xf numFmtId="0" fontId="17" fillId="8" borderId="76" xfId="0" applyFont="1" applyFill="1" applyBorder="1" applyAlignment="1">
      <alignment horizontal="center" vertical="center" wrapText="1"/>
    </xf>
    <xf numFmtId="0" fontId="17" fillId="8" borderId="77" xfId="0" applyFont="1" applyFill="1" applyBorder="1" applyAlignment="1">
      <alignment horizontal="center" vertical="center"/>
    </xf>
    <xf numFmtId="0" fontId="17" fillId="8" borderId="74" xfId="0" applyFont="1" applyFill="1" applyBorder="1" applyAlignment="1">
      <alignment horizontal="center" vertical="center"/>
    </xf>
    <xf numFmtId="0" fontId="17" fillId="8" borderId="82" xfId="0" applyFont="1" applyFill="1" applyBorder="1" applyAlignment="1">
      <alignment horizontal="center" vertical="center" wrapText="1"/>
    </xf>
    <xf numFmtId="0" fontId="17" fillId="8" borderId="48" xfId="0" applyFont="1" applyFill="1" applyBorder="1" applyAlignment="1">
      <alignment horizontal="center" vertical="center"/>
    </xf>
    <xf numFmtId="0" fontId="17" fillId="8" borderId="97" xfId="0" applyFont="1" applyFill="1" applyBorder="1" applyAlignment="1">
      <alignment horizontal="center" vertical="center"/>
    </xf>
    <xf numFmtId="0" fontId="17" fillId="8" borderId="29" xfId="0" applyFont="1" applyFill="1" applyBorder="1" applyAlignment="1">
      <alignment horizontal="distributed" vertical="center" wrapText="1" indent="1"/>
    </xf>
    <xf numFmtId="0" fontId="17" fillId="8" borderId="216" xfId="0" applyFont="1" applyFill="1" applyBorder="1" applyAlignment="1">
      <alignment horizontal="distributed" vertical="center" indent="1"/>
    </xf>
    <xf numFmtId="0" fontId="17" fillId="8" borderId="214" xfId="0" applyFont="1" applyFill="1" applyBorder="1" applyAlignment="1">
      <alignment horizontal="distributed" vertical="center" indent="1"/>
    </xf>
    <xf numFmtId="0" fontId="17" fillId="8" borderId="277" xfId="0" applyFont="1" applyFill="1" applyBorder="1" applyAlignment="1">
      <alignment horizontal="center" vertical="center" wrapText="1"/>
    </xf>
    <xf numFmtId="200" fontId="14" fillId="0" borderId="0" xfId="0" applyNumberFormat="1" applyFont="1" applyBorder="1" applyAlignment="1">
      <alignment horizontal="center" vertical="center"/>
    </xf>
    <xf numFmtId="200" fontId="14" fillId="0" borderId="11" xfId="0" applyNumberFormat="1" applyFont="1" applyBorder="1" applyAlignment="1">
      <alignment horizontal="center" vertical="center"/>
    </xf>
    <xf numFmtId="200" fontId="14" fillId="0" borderId="214" xfId="0" applyNumberFormat="1" applyFont="1" applyBorder="1" applyAlignment="1">
      <alignment horizontal="center" vertical="center"/>
    </xf>
    <xf numFmtId="200" fontId="14" fillId="0" borderId="217" xfId="0" applyNumberFormat="1" applyFont="1" applyBorder="1" applyAlignment="1">
      <alignment horizontal="center" vertical="center"/>
    </xf>
    <xf numFmtId="0" fontId="194" fillId="0" borderId="10" xfId="0" applyFont="1" applyBorder="1" applyAlignment="1">
      <alignment horizontal="left" vertical="top" wrapText="1"/>
    </xf>
    <xf numFmtId="0" fontId="194" fillId="0" borderId="0" xfId="0" applyFont="1" applyBorder="1" applyAlignment="1">
      <alignment horizontal="left" vertical="top" wrapText="1"/>
    </xf>
    <xf numFmtId="0" fontId="195" fillId="0" borderId="11" xfId="0" applyFont="1" applyBorder="1" applyAlignment="1">
      <alignment horizontal="left" vertical="top" wrapText="1"/>
    </xf>
    <xf numFmtId="0" fontId="194" fillId="0" borderId="10" xfId="0" applyFont="1" applyBorder="1" applyAlignment="1">
      <alignment horizontal="left" vertical="center" wrapText="1"/>
    </xf>
    <xf numFmtId="0" fontId="194" fillId="0" borderId="0" xfId="0" applyFont="1" applyBorder="1" applyAlignment="1">
      <alignment horizontal="left" vertical="center" wrapText="1"/>
    </xf>
    <xf numFmtId="0" fontId="135" fillId="0" borderId="10" xfId="0" applyFont="1" applyBorder="1" applyAlignment="1">
      <alignment horizontal="center" vertical="center"/>
    </xf>
    <xf numFmtId="0" fontId="135" fillId="0" borderId="0" xfId="0" applyFont="1" applyBorder="1" applyAlignment="1">
      <alignment horizontal="center" vertical="center"/>
    </xf>
    <xf numFmtId="0" fontId="135" fillId="0" borderId="11" xfId="0" applyFont="1" applyBorder="1" applyAlignment="1">
      <alignment horizontal="center" vertical="center"/>
    </xf>
    <xf numFmtId="0" fontId="194" fillId="0" borderId="11" xfId="0" applyFont="1" applyBorder="1" applyAlignment="1">
      <alignment horizontal="left" vertical="top" wrapText="1"/>
    </xf>
    <xf numFmtId="0" fontId="84" fillId="17" borderId="399" xfId="0" applyFont="1" applyFill="1" applyBorder="1" applyAlignment="1">
      <alignment horizontal="center" vertical="center"/>
    </xf>
    <xf numFmtId="41" fontId="17" fillId="8" borderId="280" xfId="8" applyFont="1" applyFill="1" applyBorder="1" applyAlignment="1">
      <alignment horizontal="center" vertical="center"/>
    </xf>
    <xf numFmtId="41" fontId="17" fillId="8" borderId="265" xfId="8" applyFont="1" applyFill="1" applyBorder="1" applyAlignment="1">
      <alignment horizontal="center" vertical="center"/>
    </xf>
    <xf numFmtId="41" fontId="17" fillId="8" borderId="279" xfId="8" applyFont="1" applyFill="1" applyBorder="1" applyAlignment="1">
      <alignment horizontal="center" vertical="center"/>
    </xf>
    <xf numFmtId="41" fontId="17" fillId="8" borderId="281" xfId="8" applyFont="1" applyFill="1" applyBorder="1" applyAlignment="1">
      <alignment horizontal="center" vertical="center"/>
    </xf>
    <xf numFmtId="41" fontId="14" fillId="0" borderId="31" xfId="8" applyFont="1" applyBorder="1" applyAlignment="1">
      <alignment horizontal="center" vertical="center"/>
    </xf>
    <xf numFmtId="0" fontId="17" fillId="8" borderId="29" xfId="0" applyFont="1" applyFill="1" applyBorder="1" applyAlignment="1">
      <alignment vertical="center"/>
    </xf>
    <xf numFmtId="0" fontId="17" fillId="8" borderId="277" xfId="0" applyFont="1" applyFill="1" applyBorder="1" applyAlignment="1">
      <alignment vertical="center"/>
    </xf>
    <xf numFmtId="0" fontId="14" fillId="0" borderId="277" xfId="0" applyNumberFormat="1" applyFont="1" applyBorder="1" applyAlignment="1">
      <alignment horizontal="center" vertical="center"/>
    </xf>
    <xf numFmtId="0" fontId="57" fillId="0" borderId="33" xfId="0" applyFont="1" applyBorder="1" applyAlignment="1">
      <alignment horizontal="center" vertical="center" wrapText="1"/>
    </xf>
    <xf numFmtId="0" fontId="57" fillId="0" borderId="72" xfId="0" applyFont="1" applyBorder="1" applyAlignment="1">
      <alignment horizontal="center" vertical="center" wrapText="1"/>
    </xf>
    <xf numFmtId="0" fontId="162" fillId="0" borderId="402" xfId="0" applyFont="1" applyBorder="1" applyAlignment="1">
      <alignment horizontal="center" vertical="center" wrapText="1"/>
    </xf>
    <xf numFmtId="0" fontId="162" fillId="0" borderId="403" xfId="0" applyFont="1" applyBorder="1" applyAlignment="1">
      <alignment horizontal="center" vertical="center" wrapText="1"/>
    </xf>
    <xf numFmtId="0" fontId="17" fillId="8" borderId="76" xfId="0" applyFont="1" applyFill="1" applyBorder="1" applyAlignment="1">
      <alignment horizontal="distributed" vertical="center" indent="1"/>
    </xf>
    <xf numFmtId="0" fontId="17" fillId="8" borderId="77" xfId="0" applyFont="1" applyFill="1" applyBorder="1" applyAlignment="1">
      <alignment horizontal="distributed" vertical="center" indent="1"/>
    </xf>
    <xf numFmtId="0" fontId="17" fillId="8" borderId="74" xfId="0" applyFont="1" applyFill="1" applyBorder="1" applyAlignment="1">
      <alignment horizontal="distributed" vertical="center" indent="1"/>
    </xf>
    <xf numFmtId="0" fontId="84" fillId="0" borderId="400" xfId="0" applyFont="1" applyBorder="1" applyAlignment="1">
      <alignment horizontal="center" vertical="center"/>
    </xf>
    <xf numFmtId="0" fontId="84" fillId="0" borderId="401" xfId="0" applyFont="1" applyBorder="1" applyAlignment="1">
      <alignment horizontal="center" vertical="center"/>
    </xf>
    <xf numFmtId="0" fontId="194" fillId="0" borderId="216" xfId="0" applyFont="1" applyBorder="1" applyAlignment="1">
      <alignment horizontal="left" vertical="center" wrapText="1"/>
    </xf>
    <xf numFmtId="0" fontId="194" fillId="0" borderId="214" xfId="0" applyFont="1" applyBorder="1" applyAlignment="1">
      <alignment horizontal="left" vertical="center" wrapText="1"/>
    </xf>
    <xf numFmtId="0" fontId="175" fillId="0" borderId="404" xfId="0" applyFont="1" applyBorder="1" applyAlignment="1">
      <alignment horizontal="left" vertical="center" wrapText="1"/>
    </xf>
    <xf numFmtId="0" fontId="175" fillId="0" borderId="0" xfId="0" applyFont="1" applyBorder="1" applyAlignment="1">
      <alignment horizontal="left" vertical="center" wrapText="1"/>
    </xf>
    <xf numFmtId="0" fontId="17" fillId="8" borderId="76" xfId="0" applyFont="1" applyFill="1" applyBorder="1" applyAlignment="1">
      <alignment horizontal="center" vertical="center"/>
    </xf>
    <xf numFmtId="201" fontId="17" fillId="0" borderId="277" xfId="0" applyNumberFormat="1" applyFont="1" applyBorder="1" applyAlignment="1">
      <alignment horizontal="center" vertical="center" wrapText="1"/>
    </xf>
    <xf numFmtId="0" fontId="57" fillId="0" borderId="73" xfId="0" applyFont="1" applyBorder="1" applyAlignment="1">
      <alignment horizontal="center" vertical="center" wrapText="1"/>
    </xf>
    <xf numFmtId="0" fontId="57" fillId="0" borderId="77" xfId="0" applyFont="1" applyBorder="1" applyAlignment="1">
      <alignment horizontal="center" vertical="center" wrapText="1"/>
    </xf>
    <xf numFmtId="0" fontId="57" fillId="0" borderId="74" xfId="0" applyFont="1" applyBorder="1" applyAlignment="1">
      <alignment horizontal="center" vertical="center" wrapText="1"/>
    </xf>
    <xf numFmtId="31" fontId="14" fillId="0" borderId="278" xfId="0" applyNumberFormat="1" applyFont="1" applyBorder="1" applyAlignment="1">
      <alignment horizontal="center" vertical="center"/>
    </xf>
    <xf numFmtId="31" fontId="14" fillId="0" borderId="61" xfId="0" applyNumberFormat="1" applyFont="1" applyBorder="1" applyAlignment="1">
      <alignment horizontal="center" vertical="center"/>
    </xf>
    <xf numFmtId="31" fontId="14" fillId="0" borderId="62" xfId="0" applyNumberFormat="1" applyFont="1" applyBorder="1" applyAlignment="1">
      <alignment horizontal="center" vertical="center"/>
    </xf>
    <xf numFmtId="14" fontId="14" fillId="0" borderId="278" xfId="0" applyNumberFormat="1" applyFont="1" applyBorder="1" applyAlignment="1">
      <alignment horizontal="center" vertical="center"/>
    </xf>
    <xf numFmtId="14" fontId="14" fillId="0" borderId="61" xfId="0" applyNumberFormat="1" applyFont="1" applyBorder="1" applyAlignment="1">
      <alignment horizontal="center" vertical="center"/>
    </xf>
    <xf numFmtId="14" fontId="14" fillId="0" borderId="62" xfId="0" applyNumberFormat="1" applyFont="1" applyBorder="1" applyAlignment="1">
      <alignment horizontal="center" vertical="center"/>
    </xf>
    <xf numFmtId="200" fontId="14" fillId="0" borderId="76" xfId="0" applyNumberFormat="1" applyFont="1" applyBorder="1" applyAlignment="1">
      <alignment horizontal="center" vertical="center"/>
    </xf>
    <xf numFmtId="200" fontId="14" fillId="0" borderId="77" xfId="0" applyNumberFormat="1" applyFont="1" applyBorder="1" applyAlignment="1">
      <alignment horizontal="center" vertical="center"/>
    </xf>
    <xf numFmtId="200" fontId="14" fillId="0" borderId="74" xfId="0" applyNumberFormat="1" applyFont="1" applyBorder="1" applyAlignment="1">
      <alignment horizontal="center" vertical="center"/>
    </xf>
    <xf numFmtId="0" fontId="162" fillId="17" borderId="399" xfId="0" applyFont="1" applyFill="1" applyBorder="1" applyAlignment="1">
      <alignment horizontal="center" vertical="center" wrapText="1"/>
    </xf>
    <xf numFmtId="0" fontId="17" fillId="8" borderId="82" xfId="0" applyFont="1" applyFill="1" applyBorder="1" applyAlignment="1">
      <alignment horizontal="center" vertical="center"/>
    </xf>
    <xf numFmtId="0" fontId="14" fillId="0" borderId="33" xfId="22" applyFont="1" applyBorder="1" applyAlignment="1" applyProtection="1">
      <alignment horizontal="center" vertical="center"/>
    </xf>
    <xf numFmtId="0" fontId="14" fillId="0" borderId="72" xfId="22" applyFont="1" applyBorder="1" applyAlignment="1" applyProtection="1">
      <alignment horizontal="center" vertical="center"/>
    </xf>
    <xf numFmtId="0" fontId="14" fillId="0" borderId="31" xfId="22" applyFont="1" applyBorder="1" applyAlignment="1" applyProtection="1">
      <alignment horizontal="center" vertical="center"/>
    </xf>
    <xf numFmtId="206" fontId="17" fillId="0" borderId="33" xfId="0" applyNumberFormat="1" applyFont="1" applyBorder="1" applyAlignment="1">
      <alignment horizontal="center" vertical="center" wrapText="1"/>
    </xf>
    <xf numFmtId="0" fontId="14" fillId="0" borderId="33" xfId="0" applyNumberFormat="1" applyFont="1" applyBorder="1" applyAlignment="1">
      <alignment horizontal="center" vertical="center" wrapText="1"/>
    </xf>
    <xf numFmtId="0" fontId="14" fillId="0" borderId="277" xfId="0" applyNumberFormat="1" applyFont="1" applyBorder="1" applyAlignment="1">
      <alignment horizontal="left" vertical="center" wrapText="1"/>
    </xf>
    <xf numFmtId="0" fontId="14" fillId="0" borderId="78" xfId="0" applyNumberFormat="1" applyFont="1" applyBorder="1" applyAlignment="1">
      <alignment horizontal="left" vertical="center" wrapText="1"/>
    </xf>
    <xf numFmtId="0" fontId="17" fillId="8" borderId="77" xfId="0" applyFont="1" applyFill="1" applyBorder="1" applyAlignment="1">
      <alignment horizontal="center" vertical="center" wrapText="1"/>
    </xf>
    <xf numFmtId="0" fontId="17" fillId="8" borderId="74" xfId="0" applyFont="1" applyFill="1" applyBorder="1" applyAlignment="1">
      <alignment horizontal="center" vertical="center" wrapText="1"/>
    </xf>
    <xf numFmtId="0" fontId="17" fillId="8" borderId="29" xfId="25" applyNumberFormat="1" applyFont="1" applyFill="1" applyBorder="1" applyAlignment="1">
      <alignment horizontal="center" vertical="center"/>
    </xf>
    <xf numFmtId="0" fontId="17" fillId="8" borderId="277" xfId="25" applyNumberFormat="1" applyFont="1" applyFill="1" applyBorder="1" applyAlignment="1">
      <alignment horizontal="center" vertical="center"/>
    </xf>
    <xf numFmtId="0" fontId="17" fillId="8" borderId="78" xfId="25" applyNumberFormat="1" applyFont="1" applyFill="1" applyBorder="1" applyAlignment="1">
      <alignment horizontal="center" vertical="center"/>
    </xf>
    <xf numFmtId="0" fontId="17" fillId="8" borderId="216" xfId="25" applyNumberFormat="1" applyFont="1" applyFill="1" applyBorder="1" applyAlignment="1">
      <alignment horizontal="center" vertical="center"/>
    </xf>
    <xf numFmtId="0" fontId="17" fillId="8" borderId="214" xfId="25" applyNumberFormat="1" applyFont="1" applyFill="1" applyBorder="1" applyAlignment="1">
      <alignment horizontal="center" vertical="center"/>
    </xf>
    <xf numFmtId="0" fontId="17" fillId="8" borderId="217" xfId="25" applyNumberFormat="1" applyFont="1" applyFill="1" applyBorder="1" applyAlignment="1">
      <alignment horizontal="center" vertical="center"/>
    </xf>
    <xf numFmtId="0" fontId="14" fillId="0" borderId="277" xfId="22" applyFont="1" applyBorder="1" applyAlignment="1" applyProtection="1">
      <alignment horizontal="center" vertical="center"/>
    </xf>
    <xf numFmtId="0" fontId="17" fillId="8" borderId="345" xfId="0" applyFont="1" applyFill="1" applyBorder="1" applyAlignment="1">
      <alignment horizontal="center" vertical="center"/>
    </xf>
    <xf numFmtId="0" fontId="17" fillId="8" borderId="57" xfId="0" applyFont="1" applyFill="1" applyBorder="1" applyAlignment="1">
      <alignment horizontal="center" vertical="center"/>
    </xf>
    <xf numFmtId="0" fontId="14" fillId="0" borderId="57" xfId="0" applyFont="1" applyBorder="1" applyAlignment="1">
      <alignment horizontal="center" vertical="center"/>
    </xf>
    <xf numFmtId="0" fontId="14" fillId="0" borderId="37" xfId="0" applyNumberFormat="1" applyFont="1" applyBorder="1" applyAlignment="1">
      <alignment horizontal="center" vertical="center"/>
    </xf>
    <xf numFmtId="0" fontId="14" fillId="0" borderId="214" xfId="0" applyNumberFormat="1" applyFont="1" applyBorder="1" applyAlignment="1">
      <alignment horizontal="center" vertical="center"/>
    </xf>
    <xf numFmtId="0" fontId="14" fillId="0" borderId="277" xfId="0" applyNumberFormat="1" applyFont="1" applyBorder="1" applyAlignment="1">
      <alignment horizontal="center" vertical="center" wrapText="1"/>
    </xf>
    <xf numFmtId="200" fontId="17" fillId="0" borderId="277" xfId="0" applyNumberFormat="1" applyFont="1" applyBorder="1" applyAlignment="1">
      <alignment horizontal="center" vertical="center" wrapText="1"/>
    </xf>
    <xf numFmtId="0" fontId="17" fillId="8" borderId="33" xfId="25" applyNumberFormat="1" applyFont="1" applyFill="1" applyBorder="1" applyAlignment="1">
      <alignment horizontal="center" vertical="center"/>
    </xf>
    <xf numFmtId="0" fontId="17" fillId="8" borderId="72" xfId="25" applyNumberFormat="1" applyFont="1" applyFill="1" applyBorder="1" applyAlignment="1">
      <alignment horizontal="center" vertical="center"/>
    </xf>
    <xf numFmtId="0" fontId="14" fillId="0" borderId="277" xfId="0" applyFont="1" applyBorder="1" applyAlignment="1">
      <alignment horizontal="left" vertical="center"/>
    </xf>
    <xf numFmtId="0" fontId="14" fillId="0" borderId="78" xfId="0" applyFont="1" applyBorder="1" applyAlignment="1">
      <alignment horizontal="left" vertical="center"/>
    </xf>
    <xf numFmtId="0" fontId="14" fillId="0" borderId="73" xfId="0" applyNumberFormat="1" applyFont="1" applyBorder="1" applyAlignment="1">
      <alignment horizontal="center" vertical="center"/>
    </xf>
    <xf numFmtId="0" fontId="14" fillId="0" borderId="77" xfId="0" applyNumberFormat="1" applyFont="1" applyBorder="1" applyAlignment="1">
      <alignment horizontal="center" vertical="center"/>
    </xf>
    <xf numFmtId="0" fontId="14" fillId="0" borderId="406" xfId="0" applyNumberFormat="1" applyFont="1" applyBorder="1" applyAlignment="1">
      <alignment horizontal="center" vertical="center"/>
    </xf>
    <xf numFmtId="0" fontId="14" fillId="0" borderId="118" xfId="0" applyNumberFormat="1" applyFont="1" applyBorder="1" applyAlignment="1">
      <alignment horizontal="right" vertical="center" indent="1"/>
    </xf>
    <xf numFmtId="0" fontId="14" fillId="0" borderId="48" xfId="0" applyNumberFormat="1" applyFont="1" applyBorder="1" applyAlignment="1">
      <alignment horizontal="right" vertical="center" indent="1"/>
    </xf>
    <xf numFmtId="0" fontId="14" fillId="0" borderId="278" xfId="0" applyNumberFormat="1" applyFont="1" applyBorder="1" applyAlignment="1">
      <alignment horizontal="center" vertical="center"/>
    </xf>
    <xf numFmtId="0" fontId="14" fillId="0" borderId="61" xfId="0" applyNumberFormat="1" applyFont="1" applyBorder="1" applyAlignment="1">
      <alignment horizontal="center" vertical="center"/>
    </xf>
    <xf numFmtId="0" fontId="14" fillId="0" borderId="407" xfId="0" applyNumberFormat="1" applyFont="1" applyBorder="1" applyAlignment="1">
      <alignment horizontal="center" vertical="center"/>
    </xf>
    <xf numFmtId="0" fontId="14" fillId="0" borderId="73" xfId="0" applyFont="1" applyBorder="1" applyAlignment="1">
      <alignment horizontal="center" vertical="center"/>
    </xf>
    <xf numFmtId="0" fontId="14" fillId="0" borderId="406" xfId="0" applyFont="1" applyBorder="1" applyAlignment="1">
      <alignment horizontal="center" vertical="center"/>
    </xf>
    <xf numFmtId="0" fontId="151" fillId="0" borderId="10" xfId="0" applyFont="1" applyBorder="1" applyAlignment="1">
      <alignment horizontal="center" vertical="center"/>
    </xf>
    <xf numFmtId="0" fontId="151" fillId="0" borderId="0" xfId="0" applyFont="1" applyBorder="1" applyAlignment="1">
      <alignment horizontal="center" vertical="center"/>
    </xf>
    <xf numFmtId="0" fontId="151" fillId="0" borderId="11" xfId="0" applyFont="1" applyBorder="1" applyAlignment="1">
      <alignment horizontal="center" vertical="center"/>
    </xf>
    <xf numFmtId="0" fontId="136" fillId="0" borderId="10" xfId="0" applyFont="1" applyBorder="1" applyAlignment="1">
      <alignment horizontal="left" vertical="center" wrapText="1"/>
    </xf>
    <xf numFmtId="0" fontId="136" fillId="0" borderId="0" xfId="0" applyFont="1" applyBorder="1" applyAlignment="1">
      <alignment horizontal="left" vertical="center" wrapText="1"/>
    </xf>
    <xf numFmtId="0" fontId="136" fillId="0" borderId="11" xfId="0" applyFont="1" applyBorder="1" applyAlignment="1">
      <alignment horizontal="left" vertical="center" wrapText="1"/>
    </xf>
    <xf numFmtId="0" fontId="17" fillId="8" borderId="40" xfId="0" applyFont="1" applyFill="1" applyBorder="1" applyAlignment="1">
      <alignment horizontal="distributed" vertical="center" indent="1"/>
    </xf>
    <xf numFmtId="0" fontId="17" fillId="8" borderId="31" xfId="0" applyFont="1" applyFill="1" applyBorder="1" applyAlignment="1">
      <alignment horizontal="distributed" vertical="center" indent="1"/>
    </xf>
    <xf numFmtId="0" fontId="160" fillId="0" borderId="0" xfId="0" applyFont="1" applyBorder="1" applyAlignment="1">
      <alignment horizontal="left" vertical="center" wrapText="1"/>
    </xf>
    <xf numFmtId="0" fontId="193" fillId="0" borderId="0" xfId="0" applyFont="1" applyBorder="1" applyAlignment="1">
      <alignment horizontal="left" vertical="center" wrapText="1"/>
    </xf>
    <xf numFmtId="0" fontId="14" fillId="0" borderId="1" xfId="0" applyFont="1" applyBorder="1" applyAlignment="1">
      <alignment horizontal="left" vertical="center"/>
    </xf>
    <xf numFmtId="0" fontId="14" fillId="0" borderId="47" xfId="0" applyFont="1" applyBorder="1" applyAlignment="1">
      <alignment horizontal="left" vertical="center"/>
    </xf>
    <xf numFmtId="0" fontId="27" fillId="0" borderId="6" xfId="0" applyFont="1" applyBorder="1" applyAlignment="1">
      <alignment horizontal="center" vertical="center" wrapText="1"/>
    </xf>
    <xf numFmtId="0" fontId="13" fillId="0" borderId="10" xfId="0" applyFont="1" applyBorder="1" applyAlignment="1">
      <alignment vertical="center" wrapText="1"/>
    </xf>
    <xf numFmtId="0" fontId="27" fillId="0" borderId="276" xfId="0" applyFont="1" applyBorder="1" applyAlignment="1">
      <alignment horizontal="center" vertical="center" wrapText="1"/>
    </xf>
    <xf numFmtId="0" fontId="27" fillId="0" borderId="279" xfId="0" applyFont="1" applyBorder="1" applyAlignment="1">
      <alignment horizontal="center" vertical="center"/>
    </xf>
    <xf numFmtId="0" fontId="27" fillId="0" borderId="6" xfId="0" applyFont="1" applyBorder="1" applyAlignment="1">
      <alignment horizontal="center" vertical="center"/>
    </xf>
    <xf numFmtId="0" fontId="27" fillId="0" borderId="10" xfId="0" applyFont="1" applyBorder="1" applyAlignment="1">
      <alignment horizontal="center" vertical="center"/>
    </xf>
    <xf numFmtId="0" fontId="14" fillId="0" borderId="110" xfId="0" applyFont="1" applyBorder="1" applyAlignment="1">
      <alignment horizontal="distributed" vertical="center" indent="1"/>
    </xf>
    <xf numFmtId="0" fontId="14" fillId="0" borderId="2" xfId="0" applyFont="1" applyBorder="1" applyAlignment="1">
      <alignment horizontal="distributed" vertical="center" indent="1"/>
    </xf>
    <xf numFmtId="0" fontId="14" fillId="0" borderId="101" xfId="0" applyFont="1" applyBorder="1" applyAlignment="1">
      <alignment horizontal="distributed" vertical="center" indent="1"/>
    </xf>
    <xf numFmtId="0" fontId="14" fillId="0" borderId="22" xfId="0" applyNumberFormat="1" applyFont="1" applyBorder="1" applyAlignment="1">
      <alignment horizontal="center" vertical="center"/>
    </xf>
    <xf numFmtId="0" fontId="14" fillId="0" borderId="112" xfId="0" applyNumberFormat="1" applyFont="1" applyBorder="1" applyAlignment="1">
      <alignment horizontal="center" vertical="center"/>
    </xf>
    <xf numFmtId="0" fontId="14" fillId="0" borderId="47" xfId="0" applyFont="1" applyBorder="1" applyAlignment="1">
      <alignment horizontal="distributed" vertical="center" indent="1"/>
    </xf>
    <xf numFmtId="180" fontId="14" fillId="0" borderId="6" xfId="0" applyNumberFormat="1" applyFont="1" applyBorder="1" applyAlignment="1">
      <alignment horizontal="right" vertical="center"/>
    </xf>
    <xf numFmtId="180" fontId="14" fillId="0" borderId="1" xfId="0" applyNumberFormat="1" applyFont="1" applyBorder="1" applyAlignment="1">
      <alignment horizontal="right" vertical="center"/>
    </xf>
    <xf numFmtId="41" fontId="14" fillId="0" borderId="1" xfId="8" applyFont="1" applyBorder="1" applyAlignment="1">
      <alignment horizontal="left" vertical="center"/>
    </xf>
    <xf numFmtId="41" fontId="14" fillId="0" borderId="7" xfId="8" applyFont="1" applyBorder="1" applyAlignment="1">
      <alignment horizontal="left" vertical="center"/>
    </xf>
    <xf numFmtId="0" fontId="14" fillId="0" borderId="5" xfId="0" applyFont="1" applyBorder="1" applyAlignment="1">
      <alignment horizontal="left" vertical="center"/>
    </xf>
    <xf numFmtId="0" fontId="14" fillId="0" borderId="113" xfId="0" applyFont="1" applyBorder="1" applyAlignment="1">
      <alignment horizontal="left" vertical="center"/>
    </xf>
    <xf numFmtId="179" fontId="14" fillId="0" borderId="6" xfId="0" applyNumberFormat="1" applyFont="1" applyBorder="1" applyAlignment="1">
      <alignment horizontal="center" vertical="center"/>
    </xf>
    <xf numFmtId="179" fontId="14" fillId="0" borderId="1" xfId="0" applyNumberFormat="1" applyFont="1" applyBorder="1" applyAlignment="1">
      <alignment horizontal="center" vertical="center"/>
    </xf>
    <xf numFmtId="179" fontId="14" fillId="0" borderId="47" xfId="0" applyNumberFormat="1" applyFont="1" applyBorder="1" applyAlignment="1">
      <alignment horizontal="center" vertical="center"/>
    </xf>
    <xf numFmtId="202" fontId="14" fillId="0" borderId="1" xfId="0" applyNumberFormat="1" applyFont="1" applyBorder="1" applyAlignment="1">
      <alignment horizontal="center" vertical="center"/>
    </xf>
    <xf numFmtId="49" fontId="14" fillId="0" borderId="6" xfId="0" applyNumberFormat="1" applyFont="1" applyBorder="1" applyAlignment="1">
      <alignment horizontal="left" vertical="center" wrapText="1" shrinkToFit="1"/>
    </xf>
    <xf numFmtId="49" fontId="14" fillId="0" borderId="1" xfId="0" applyNumberFormat="1" applyFont="1" applyBorder="1" applyAlignment="1">
      <alignment horizontal="left" vertical="center" wrapText="1" shrinkToFit="1"/>
    </xf>
    <xf numFmtId="49" fontId="14" fillId="0" borderId="47" xfId="0" applyNumberFormat="1" applyFont="1" applyBorder="1" applyAlignment="1">
      <alignment horizontal="left" vertical="center" wrapText="1" shrinkToFit="1"/>
    </xf>
    <xf numFmtId="0" fontId="14" fillId="0" borderId="34" xfId="0" applyFont="1" applyBorder="1" applyAlignment="1">
      <alignment horizontal="distributed" vertical="center" indent="7"/>
    </xf>
    <xf numFmtId="0" fontId="14" fillId="0" borderId="116" xfId="0" applyFont="1" applyBorder="1" applyAlignment="1">
      <alignment horizontal="distributed" vertical="center" indent="1"/>
    </xf>
    <xf numFmtId="0" fontId="14" fillId="0" borderId="17" xfId="0" applyFont="1" applyBorder="1" applyAlignment="1">
      <alignment horizontal="distributed" vertical="center" indent="1"/>
    </xf>
    <xf numFmtId="0" fontId="14" fillId="0" borderId="18" xfId="0" applyFont="1" applyBorder="1" applyAlignment="1">
      <alignment horizontal="distributed" vertical="center" indent="1"/>
    </xf>
    <xf numFmtId="0" fontId="14" fillId="0" borderId="59" xfId="0" applyFont="1" applyBorder="1" applyAlignment="1">
      <alignment horizontal="distributed" vertical="center" indent="1"/>
    </xf>
    <xf numFmtId="0" fontId="14" fillId="0" borderId="32" xfId="0" applyFont="1" applyBorder="1" applyAlignment="1">
      <alignment horizontal="left" vertical="center"/>
    </xf>
    <xf numFmtId="0" fontId="14" fillId="0" borderId="102" xfId="0" applyFont="1" applyBorder="1" applyAlignment="1">
      <alignment horizontal="left" vertical="center"/>
    </xf>
    <xf numFmtId="49" fontId="14" fillId="0" borderId="36" xfId="0" applyNumberFormat="1" applyFont="1" applyBorder="1" applyAlignment="1">
      <alignment horizontal="left" vertical="center" wrapText="1" shrinkToFit="1"/>
    </xf>
    <xf numFmtId="49" fontId="14" fillId="0" borderId="32" xfId="0" applyNumberFormat="1" applyFont="1" applyBorder="1" applyAlignment="1">
      <alignment horizontal="left" vertical="center" wrapText="1" shrinkToFit="1"/>
    </xf>
    <xf numFmtId="49" fontId="14" fillId="0" borderId="102" xfId="0" applyNumberFormat="1" applyFont="1" applyBorder="1" applyAlignment="1">
      <alignment horizontal="left" vertical="center" wrapText="1" shrinkToFit="1"/>
    </xf>
    <xf numFmtId="0" fontId="14" fillId="0" borderId="26" xfId="0" applyFont="1" applyBorder="1" applyAlignment="1">
      <alignment horizontal="center" vertical="center"/>
    </xf>
    <xf numFmtId="0" fontId="14" fillId="0" borderId="36" xfId="0" applyFont="1" applyBorder="1" applyAlignment="1">
      <alignment horizontal="center" vertical="center"/>
    </xf>
    <xf numFmtId="0" fontId="14" fillId="0" borderId="26" xfId="0" applyFont="1" applyBorder="1" applyAlignment="1">
      <alignment horizontal="left" vertical="center"/>
    </xf>
    <xf numFmtId="0" fontId="14" fillId="0" borderId="16" xfId="0" applyFont="1" applyBorder="1" applyAlignment="1">
      <alignment horizontal="left" vertical="center"/>
    </xf>
    <xf numFmtId="202" fontId="14" fillId="0" borderId="32" xfId="0" applyNumberFormat="1" applyFont="1" applyBorder="1" applyAlignment="1">
      <alignment horizontal="center" vertical="center"/>
    </xf>
    <xf numFmtId="49" fontId="14" fillId="0" borderId="32" xfId="0" applyNumberFormat="1" applyFont="1" applyBorder="1" applyAlignment="1">
      <alignment horizontal="center" vertical="center"/>
    </xf>
    <xf numFmtId="0" fontId="14" fillId="0" borderId="32" xfId="0" applyFont="1" applyBorder="1" applyAlignment="1">
      <alignment horizontal="center" vertical="center"/>
    </xf>
    <xf numFmtId="0" fontId="12" fillId="0" borderId="148" xfId="0" applyFont="1" applyBorder="1" applyAlignment="1">
      <alignment horizontal="center" vertical="center"/>
    </xf>
    <xf numFmtId="0" fontId="12" fillId="0" borderId="21" xfId="0" applyFont="1" applyBorder="1" applyAlignment="1">
      <alignment horizontal="center" vertical="center"/>
    </xf>
    <xf numFmtId="0" fontId="12" fillId="0" borderId="24" xfId="0" applyFont="1" applyBorder="1" applyAlignment="1">
      <alignment horizontal="center" vertical="center"/>
    </xf>
    <xf numFmtId="0" fontId="12" fillId="0" borderId="27" xfId="0" applyFont="1" applyBorder="1" applyAlignment="1">
      <alignment horizontal="center" vertical="center"/>
    </xf>
    <xf numFmtId="0" fontId="12" fillId="0" borderId="57" xfId="0" applyFont="1" applyBorder="1" applyAlignment="1">
      <alignment horizontal="center" vertical="center"/>
    </xf>
    <xf numFmtId="0" fontId="12" fillId="0" borderId="48" xfId="0" applyFont="1" applyBorder="1" applyAlignment="1">
      <alignment horizontal="center" vertical="center"/>
    </xf>
    <xf numFmtId="0" fontId="14" fillId="2" borderId="264" xfId="0" applyFont="1" applyFill="1" applyBorder="1" applyAlignment="1">
      <alignment horizontal="left" vertical="center"/>
    </xf>
    <xf numFmtId="0" fontId="14" fillId="2" borderId="280" xfId="0" applyFont="1" applyFill="1" applyBorder="1" applyAlignment="1">
      <alignment horizontal="left" vertical="center"/>
    </xf>
    <xf numFmtId="0" fontId="14" fillId="2" borderId="265" xfId="0" applyFont="1" applyFill="1" applyBorder="1" applyAlignment="1">
      <alignment horizontal="left" vertical="center"/>
    </xf>
    <xf numFmtId="181" fontId="17" fillId="0" borderId="23" xfId="8" applyNumberFormat="1" applyFont="1" applyBorder="1" applyAlignment="1">
      <alignment horizontal="center" vertical="center"/>
    </xf>
    <xf numFmtId="0" fontId="14" fillId="2" borderId="279" xfId="0" applyFont="1" applyFill="1" applyBorder="1" applyAlignment="1">
      <alignment horizontal="left" vertical="center"/>
    </xf>
    <xf numFmtId="181" fontId="17" fillId="0" borderId="19" xfId="8" applyNumberFormat="1" applyFont="1" applyBorder="1" applyAlignment="1">
      <alignment horizontal="center" vertical="center"/>
    </xf>
    <xf numFmtId="0" fontId="14" fillId="2" borderId="216" xfId="0" applyFont="1" applyFill="1" applyBorder="1" applyAlignment="1">
      <alignment horizontal="left" vertical="center"/>
    </xf>
    <xf numFmtId="0" fontId="14" fillId="2" borderId="214" xfId="0" applyFont="1" applyFill="1" applyBorder="1" applyAlignment="1">
      <alignment horizontal="left" vertical="center"/>
    </xf>
    <xf numFmtId="0" fontId="14" fillId="2" borderId="118" xfId="0" applyFont="1" applyFill="1" applyBorder="1" applyAlignment="1">
      <alignment horizontal="left" vertical="center"/>
    </xf>
    <xf numFmtId="178" fontId="17" fillId="0" borderId="215" xfId="8" applyNumberFormat="1" applyFont="1" applyBorder="1" applyAlignment="1">
      <alignment horizontal="center" vertical="center"/>
    </xf>
    <xf numFmtId="178" fontId="17" fillId="0" borderId="36" xfId="8" applyNumberFormat="1" applyFont="1" applyBorder="1" applyAlignment="1">
      <alignment horizontal="center" vertical="center"/>
    </xf>
    <xf numFmtId="181" fontId="17" fillId="0" borderId="102" xfId="8" applyNumberFormat="1" applyFont="1" applyBorder="1" applyAlignment="1">
      <alignment horizontal="center" vertical="center"/>
    </xf>
    <xf numFmtId="181" fontId="17" fillId="0" borderId="215" xfId="8" applyNumberFormat="1" applyFont="1" applyBorder="1" applyAlignment="1">
      <alignment horizontal="center" vertical="center"/>
    </xf>
    <xf numFmtId="181" fontId="17" fillId="0" borderId="36" xfId="8" applyNumberFormat="1" applyFont="1" applyBorder="1" applyAlignment="1">
      <alignment horizontal="center" vertical="center"/>
    </xf>
    <xf numFmtId="178" fontId="17" fillId="0" borderId="333" xfId="23" applyNumberFormat="1" applyFont="1" applyBorder="1" applyAlignment="1">
      <alignment horizontal="left" vertical="center"/>
    </xf>
    <xf numFmtId="178" fontId="17" fillId="0" borderId="342" xfId="23" applyNumberFormat="1" applyFont="1" applyBorder="1" applyAlignment="1">
      <alignment horizontal="left" vertical="center"/>
    </xf>
    <xf numFmtId="0" fontId="12" fillId="0" borderId="0" xfId="0" applyFont="1" applyAlignment="1">
      <alignment horizontal="left" vertical="center"/>
    </xf>
    <xf numFmtId="0" fontId="14" fillId="0" borderId="3" xfId="0" applyFont="1" applyBorder="1" applyAlignment="1">
      <alignment horizontal="right" vertical="center"/>
    </xf>
    <xf numFmtId="0" fontId="14" fillId="2" borderId="28" xfId="0" applyFont="1" applyFill="1" applyBorder="1" applyAlignment="1">
      <alignment horizontal="center" vertical="center"/>
    </xf>
    <xf numFmtId="0" fontId="14" fillId="2" borderId="99" xfId="0" applyFont="1" applyFill="1" applyBorder="1" applyAlignment="1">
      <alignment horizontal="center" vertical="center"/>
    </xf>
    <xf numFmtId="0" fontId="14" fillId="2" borderId="100" xfId="0" applyFont="1" applyFill="1" applyBorder="1" applyAlignment="1">
      <alignment horizontal="center" vertical="center"/>
    </xf>
    <xf numFmtId="0" fontId="14" fillId="2" borderId="62" xfId="0" applyFont="1" applyFill="1" applyBorder="1" applyAlignment="1">
      <alignment horizontal="center" vertical="center" wrapText="1"/>
    </xf>
    <xf numFmtId="0" fontId="14" fillId="2" borderId="37"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62" xfId="0" applyFont="1" applyFill="1" applyBorder="1" applyAlignment="1">
      <alignment horizontal="center" vertical="center"/>
    </xf>
    <xf numFmtId="0" fontId="14" fillId="2" borderId="23" xfId="0" applyFont="1" applyFill="1" applyBorder="1" applyAlignment="1">
      <alignment horizontal="distributed" vertical="center" indent="2"/>
    </xf>
    <xf numFmtId="0" fontId="14" fillId="2" borderId="11" xfId="0" applyFont="1" applyFill="1" applyBorder="1" applyAlignment="1">
      <alignment horizontal="center" vertical="center"/>
    </xf>
    <xf numFmtId="0" fontId="14" fillId="2" borderId="100" xfId="0" applyFont="1" applyFill="1" applyBorder="1" applyAlignment="1">
      <alignment horizontal="distributed" vertical="center" indent="2"/>
    </xf>
    <xf numFmtId="0" fontId="14" fillId="0" borderId="28" xfId="0" applyFont="1" applyBorder="1" applyAlignment="1">
      <alignment horizontal="center" vertical="center"/>
    </xf>
    <xf numFmtId="0" fontId="14" fillId="0" borderId="35" xfId="0" applyFont="1" applyBorder="1" applyAlignment="1">
      <alignment horizontal="center" vertical="center"/>
    </xf>
    <xf numFmtId="0" fontId="14" fillId="0" borderId="89" xfId="0" applyNumberFormat="1" applyFont="1" applyBorder="1" applyAlignment="1">
      <alignment horizontal="center" vertical="center"/>
    </xf>
    <xf numFmtId="0" fontId="14" fillId="0" borderId="90" xfId="0" applyNumberFormat="1" applyFont="1" applyBorder="1" applyAlignment="1">
      <alignment horizontal="center" vertical="center"/>
    </xf>
    <xf numFmtId="0" fontId="14" fillId="0" borderId="92" xfId="0" applyNumberFormat="1" applyFont="1" applyBorder="1" applyAlignment="1">
      <alignment horizontal="center" vertical="center"/>
    </xf>
    <xf numFmtId="0" fontId="14" fillId="0" borderId="91" xfId="0" applyNumberFormat="1" applyFont="1" applyBorder="1" applyAlignment="1">
      <alignment horizontal="center" vertical="center"/>
    </xf>
    <xf numFmtId="0" fontId="14" fillId="0" borderId="93" xfId="0" applyNumberFormat="1" applyFont="1" applyBorder="1" applyAlignment="1">
      <alignment horizontal="center" vertical="center"/>
    </xf>
    <xf numFmtId="181" fontId="17" fillId="0" borderId="2" xfId="0" applyNumberFormat="1" applyFont="1" applyBorder="1" applyAlignment="1">
      <alignment horizontal="center" vertical="center"/>
    </xf>
    <xf numFmtId="181" fontId="17" fillId="0" borderId="101" xfId="0" applyNumberFormat="1" applyFont="1" applyBorder="1" applyAlignment="1">
      <alignment horizontal="center" vertical="center"/>
    </xf>
    <xf numFmtId="181" fontId="17" fillId="0" borderId="1" xfId="0" applyNumberFormat="1" applyFont="1" applyBorder="1" applyAlignment="1">
      <alignment horizontal="center" vertical="center"/>
    </xf>
    <xf numFmtId="181" fontId="17" fillId="0" borderId="47" xfId="0" applyNumberFormat="1" applyFont="1" applyBorder="1" applyAlignment="1">
      <alignment horizontal="center" vertical="center"/>
    </xf>
    <xf numFmtId="181" fontId="17" fillId="0" borderId="32" xfId="0" applyNumberFormat="1" applyFont="1" applyBorder="1" applyAlignment="1">
      <alignment horizontal="center" vertical="center"/>
    </xf>
    <xf numFmtId="181" fontId="17" fillId="0" borderId="102" xfId="0" applyNumberFormat="1" applyFont="1" applyBorder="1" applyAlignment="1">
      <alignment horizontal="center" vertical="center"/>
    </xf>
    <xf numFmtId="10" fontId="14" fillId="0" borderId="23" xfId="7" applyNumberFormat="1" applyFont="1" applyBorder="1" applyAlignment="1">
      <alignment horizontal="center" vertical="center"/>
    </xf>
    <xf numFmtId="10" fontId="14" fillId="0" borderId="4" xfId="7" applyNumberFormat="1" applyFont="1" applyBorder="1" applyAlignment="1">
      <alignment horizontal="center" vertical="center"/>
    </xf>
    <xf numFmtId="186" fontId="14" fillId="0" borderId="23" xfId="23" applyNumberFormat="1" applyFont="1" applyBorder="1" applyAlignment="1">
      <alignment horizontal="center" vertical="center"/>
    </xf>
    <xf numFmtId="186" fontId="14" fillId="0" borderId="279" xfId="23" applyNumberFormat="1" applyFont="1" applyBorder="1" applyAlignment="1">
      <alignment horizontal="center" vertical="center"/>
    </xf>
    <xf numFmtId="186" fontId="14" fillId="0" borderId="313" xfId="23" applyNumberFormat="1" applyFont="1" applyBorder="1" applyAlignment="1">
      <alignment horizontal="center" vertical="center"/>
    </xf>
    <xf numFmtId="186" fontId="14" fillId="0" borderId="329" xfId="23" applyNumberFormat="1" applyFont="1" applyBorder="1" applyAlignment="1">
      <alignment horizontal="center" vertical="center"/>
    </xf>
    <xf numFmtId="0" fontId="14" fillId="0" borderId="292" xfId="0" applyNumberFormat="1" applyFont="1" applyBorder="1" applyAlignment="1">
      <alignment horizontal="center" vertical="center"/>
    </xf>
    <xf numFmtId="0" fontId="14" fillId="0" borderId="293" xfId="0" applyNumberFormat="1" applyFont="1" applyBorder="1" applyAlignment="1">
      <alignment horizontal="center" vertical="center"/>
    </xf>
    <xf numFmtId="49" fontId="14" fillId="0" borderId="293" xfId="0" applyNumberFormat="1" applyFont="1" applyBorder="1" applyAlignment="1">
      <alignment horizontal="left" vertical="top" wrapText="1"/>
    </xf>
    <xf numFmtId="49" fontId="14" fillId="0" borderId="294" xfId="0" applyNumberFormat="1" applyFont="1" applyBorder="1" applyAlignment="1">
      <alignment horizontal="left" vertical="top" wrapText="1"/>
    </xf>
    <xf numFmtId="49" fontId="14" fillId="0" borderId="285" xfId="0" applyNumberFormat="1" applyFont="1" applyBorder="1" applyAlignment="1">
      <alignment horizontal="left" vertical="top" wrapText="1"/>
    </xf>
    <xf numFmtId="49" fontId="14" fillId="0" borderId="296" xfId="0" applyNumberFormat="1" applyFont="1" applyBorder="1" applyAlignment="1">
      <alignment horizontal="left" vertical="top" wrapText="1"/>
    </xf>
    <xf numFmtId="0" fontId="14" fillId="0" borderId="295" xfId="0" applyNumberFormat="1" applyFont="1" applyBorder="1" applyAlignment="1">
      <alignment horizontal="right" vertical="center"/>
    </xf>
    <xf numFmtId="0" fontId="14" fillId="0" borderId="286" xfId="0" applyNumberFormat="1" applyFont="1" applyBorder="1" applyAlignment="1">
      <alignment horizontal="right" vertical="center"/>
    </xf>
    <xf numFmtId="49" fontId="14" fillId="0" borderId="291" xfId="0" applyNumberFormat="1" applyFont="1" applyBorder="1" applyAlignment="1">
      <alignment horizontal="left" vertical="center"/>
    </xf>
    <xf numFmtId="49" fontId="14" fillId="0" borderId="285" xfId="0" applyNumberFormat="1" applyFont="1" applyBorder="1" applyAlignment="1">
      <alignment horizontal="left" vertical="center"/>
    </xf>
    <xf numFmtId="0" fontId="14" fillId="0" borderId="297" xfId="0" applyNumberFormat="1" applyFont="1" applyBorder="1" applyAlignment="1">
      <alignment horizontal="center" vertical="center"/>
    </xf>
    <xf numFmtId="0" fontId="14" fillId="0" borderId="285" xfId="0" applyNumberFormat="1" applyFont="1" applyBorder="1" applyAlignment="1">
      <alignment horizontal="center" vertical="center"/>
    </xf>
    <xf numFmtId="0" fontId="14" fillId="0" borderId="297" xfId="0" applyNumberFormat="1" applyFont="1" applyBorder="1" applyAlignment="1">
      <alignment horizontal="right" vertical="center"/>
    </xf>
    <xf numFmtId="0" fontId="14" fillId="0" borderId="285" xfId="0" applyNumberFormat="1" applyFont="1" applyBorder="1" applyAlignment="1">
      <alignment horizontal="right" vertical="center"/>
    </xf>
    <xf numFmtId="0" fontId="14" fillId="0" borderId="289" xfId="0" applyNumberFormat="1" applyFont="1" applyBorder="1" applyAlignment="1">
      <alignment horizontal="right" vertical="center"/>
    </xf>
    <xf numFmtId="0" fontId="14" fillId="0" borderId="298" xfId="0" applyNumberFormat="1" applyFont="1" applyBorder="1" applyAlignment="1">
      <alignment horizontal="right" vertical="center"/>
    </xf>
    <xf numFmtId="0" fontId="14" fillId="0" borderId="299" xfId="0" applyNumberFormat="1" applyFont="1" applyBorder="1" applyAlignment="1">
      <alignment horizontal="right" vertical="center"/>
    </xf>
    <xf numFmtId="0" fontId="14" fillId="0" borderId="300" xfId="0" applyNumberFormat="1" applyFont="1" applyBorder="1" applyAlignment="1">
      <alignment horizontal="right" vertical="center"/>
    </xf>
    <xf numFmtId="49" fontId="14" fillId="0" borderId="301" xfId="0" applyNumberFormat="1" applyFont="1" applyBorder="1" applyAlignment="1">
      <alignment horizontal="left" vertical="center"/>
    </xf>
    <xf numFmtId="49" fontId="14" fillId="0" borderId="299" xfId="0" applyNumberFormat="1" applyFont="1" applyBorder="1" applyAlignment="1">
      <alignment horizontal="left" vertical="center"/>
    </xf>
    <xf numFmtId="0" fontId="14" fillId="0" borderId="82" xfId="0" applyFont="1" applyBorder="1" applyAlignment="1">
      <alignment horizontal="center" vertical="center"/>
    </xf>
    <xf numFmtId="186" fontId="17" fillId="0" borderId="37" xfId="23" applyNumberFormat="1" applyFont="1" applyBorder="1" applyAlignment="1">
      <alignment horizontal="center" vertical="center"/>
    </xf>
    <xf numFmtId="186" fontId="17" fillId="0" borderId="214" xfId="23" applyNumberFormat="1" applyFont="1" applyBorder="1" applyAlignment="1">
      <alignment horizontal="center" vertical="center"/>
    </xf>
    <xf numFmtId="186" fontId="17" fillId="0" borderId="118" xfId="23" applyNumberFormat="1" applyFont="1" applyBorder="1" applyAlignment="1">
      <alignment horizontal="center" vertical="center"/>
    </xf>
    <xf numFmtId="0" fontId="14" fillId="0" borderId="94" xfId="0" applyNumberFormat="1" applyFont="1" applyBorder="1" applyAlignment="1">
      <alignment horizontal="center" vertical="center"/>
    </xf>
    <xf numFmtId="0" fontId="14" fillId="0" borderId="95" xfId="0" applyNumberFormat="1" applyFont="1" applyBorder="1" applyAlignment="1">
      <alignment horizontal="center" vertical="center"/>
    </xf>
    <xf numFmtId="0" fontId="14" fillId="0" borderId="96" xfId="0" applyNumberFormat="1" applyFont="1" applyBorder="1" applyAlignment="1">
      <alignment horizontal="center" vertical="center"/>
    </xf>
    <xf numFmtId="10" fontId="14" fillId="0" borderId="26" xfId="7" applyNumberFormat="1" applyFont="1" applyBorder="1" applyAlignment="1">
      <alignment horizontal="center" vertical="center"/>
    </xf>
    <xf numFmtId="186" fontId="14" fillId="0" borderId="346" xfId="23" applyNumberFormat="1" applyFont="1" applyBorder="1" applyAlignment="1">
      <alignment horizontal="center" vertical="center"/>
    </xf>
    <xf numFmtId="186" fontId="14" fillId="0" borderId="336" xfId="23" applyNumberFormat="1" applyFont="1" applyBorder="1" applyAlignment="1">
      <alignment horizontal="center" vertical="center"/>
    </xf>
    <xf numFmtId="186" fontId="14" fillId="0" borderId="347" xfId="23" applyNumberFormat="1" applyFont="1" applyBorder="1" applyAlignment="1">
      <alignment horizontal="center" vertical="center"/>
    </xf>
    <xf numFmtId="49" fontId="14" fillId="0" borderId="299" xfId="0" applyNumberFormat="1" applyFont="1" applyBorder="1" applyAlignment="1">
      <alignment horizontal="left" vertical="top" wrapText="1"/>
    </xf>
    <xf numFmtId="49" fontId="14" fillId="0" borderId="302" xfId="0" applyNumberFormat="1" applyFont="1" applyBorder="1" applyAlignment="1">
      <alignment horizontal="left" vertical="top" wrapText="1"/>
    </xf>
    <xf numFmtId="0" fontId="14" fillId="0" borderId="0" xfId="0" applyFont="1" applyBorder="1" applyAlignment="1">
      <alignment horizontal="right" vertical="center"/>
    </xf>
    <xf numFmtId="0" fontId="14" fillId="2" borderId="40" xfId="0" applyFont="1" applyFill="1" applyBorder="1" applyAlignment="1">
      <alignment horizontal="center" vertical="center"/>
    </xf>
    <xf numFmtId="0" fontId="14" fillId="2" borderId="79" xfId="0" applyFont="1" applyFill="1" applyBorder="1" applyAlignment="1">
      <alignment horizontal="center" vertical="center" wrapText="1"/>
    </xf>
    <xf numFmtId="0" fontId="14" fillId="2" borderId="79" xfId="0" applyFont="1" applyFill="1" applyBorder="1" applyAlignment="1">
      <alignment horizontal="center" vertical="center"/>
    </xf>
    <xf numFmtId="0" fontId="14" fillId="2" borderId="72" xfId="0" applyFont="1" applyFill="1" applyBorder="1" applyAlignment="1">
      <alignment horizontal="center" vertical="center" wrapText="1"/>
    </xf>
    <xf numFmtId="10" fontId="14" fillId="0" borderId="145" xfId="7" applyNumberFormat="1" applyFont="1" applyBorder="1" applyAlignment="1">
      <alignment horizontal="center" vertical="center"/>
    </xf>
    <xf numFmtId="10" fontId="14" fillId="0" borderId="146" xfId="7" applyNumberFormat="1" applyFont="1" applyBorder="1" applyAlignment="1">
      <alignment horizontal="center" vertical="center"/>
    </xf>
    <xf numFmtId="10" fontId="14" fillId="0" borderId="147" xfId="7" applyNumberFormat="1" applyFont="1" applyBorder="1" applyAlignment="1">
      <alignment horizontal="center" vertical="center"/>
    </xf>
    <xf numFmtId="10" fontId="14" fillId="0" borderId="73" xfId="0" applyNumberFormat="1" applyFont="1" applyBorder="1" applyAlignment="1">
      <alignment horizontal="center" vertical="center"/>
    </xf>
    <xf numFmtId="10" fontId="14" fillId="0" borderId="77" xfId="0" applyNumberFormat="1" applyFont="1" applyBorder="1" applyAlignment="1">
      <alignment horizontal="center" vertical="center"/>
    </xf>
    <xf numFmtId="10" fontId="14" fillId="0" borderId="74" xfId="0" applyNumberFormat="1" applyFont="1" applyBorder="1" applyAlignment="1">
      <alignment horizontal="center" vertical="center"/>
    </xf>
    <xf numFmtId="10" fontId="14" fillId="0" borderId="73" xfId="24" applyNumberFormat="1" applyFont="1" applyBorder="1" applyAlignment="1">
      <alignment horizontal="center" vertical="center"/>
    </xf>
    <xf numFmtId="10" fontId="14" fillId="0" borderId="77" xfId="24" applyNumberFormat="1" applyFont="1" applyBorder="1" applyAlignment="1">
      <alignment horizontal="center" vertical="center"/>
    </xf>
    <xf numFmtId="10" fontId="14" fillId="0" borderId="74" xfId="24" applyNumberFormat="1" applyFont="1" applyBorder="1" applyAlignment="1">
      <alignment horizontal="center" vertical="center"/>
    </xf>
    <xf numFmtId="10" fontId="14" fillId="0" borderId="219" xfId="0" applyNumberFormat="1" applyFont="1" applyBorder="1" applyAlignment="1">
      <alignment horizontal="center" vertical="center"/>
    </xf>
    <xf numFmtId="10" fontId="14" fillId="0" borderId="22" xfId="0" applyNumberFormat="1" applyFont="1" applyBorder="1" applyAlignment="1">
      <alignment horizontal="center" vertical="center"/>
    </xf>
    <xf numFmtId="10" fontId="14" fillId="0" borderId="20" xfId="0" applyNumberFormat="1" applyFont="1" applyBorder="1" applyAlignment="1">
      <alignment horizontal="center" vertical="center"/>
    </xf>
    <xf numFmtId="10" fontId="14" fillId="0" borderId="219" xfId="24" applyNumberFormat="1" applyFont="1" applyBorder="1" applyAlignment="1">
      <alignment horizontal="center" vertical="center"/>
    </xf>
    <xf numFmtId="10" fontId="14" fillId="0" borderId="22" xfId="24" applyNumberFormat="1" applyFont="1" applyBorder="1" applyAlignment="1">
      <alignment horizontal="center" vertical="center"/>
    </xf>
    <xf numFmtId="10" fontId="14" fillId="0" borderId="20" xfId="24" applyNumberFormat="1" applyFont="1" applyBorder="1" applyAlignment="1">
      <alignment horizontal="center" vertical="center"/>
    </xf>
    <xf numFmtId="0" fontId="14" fillId="0" borderId="24" xfId="0" applyFont="1" applyBorder="1" applyAlignment="1">
      <alignment horizontal="center" vertical="center" wrapText="1"/>
    </xf>
    <xf numFmtId="0" fontId="14" fillId="0" borderId="4" xfId="0" applyFont="1" applyBorder="1" applyAlignment="1">
      <alignment horizontal="center" vertical="center" wrapText="1"/>
    </xf>
    <xf numFmtId="10" fontId="14" fillId="0" borderId="92" xfId="7" applyNumberFormat="1" applyFont="1" applyBorder="1" applyAlignment="1">
      <alignment horizontal="center" vertical="center"/>
    </xf>
    <xf numFmtId="10" fontId="14" fillId="0" borderId="93" xfId="7" applyNumberFormat="1" applyFont="1" applyBorder="1" applyAlignment="1">
      <alignment horizontal="center" vertical="center"/>
    </xf>
    <xf numFmtId="10" fontId="14" fillId="0" borderId="260" xfId="0" applyNumberFormat="1" applyFont="1" applyBorder="1" applyAlignment="1">
      <alignment horizontal="center" vertical="center"/>
    </xf>
    <xf numFmtId="10" fontId="14" fillId="0" borderId="4" xfId="0" applyNumberFormat="1" applyFont="1" applyBorder="1" applyAlignment="1">
      <alignment horizontal="center" vertical="center"/>
    </xf>
    <xf numFmtId="10" fontId="14" fillId="0" borderId="15" xfId="0" applyNumberFormat="1" applyFont="1" applyBorder="1" applyAlignment="1">
      <alignment horizontal="center" vertical="center"/>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10" fontId="14" fillId="0" borderId="143" xfId="7" applyNumberFormat="1" applyFont="1" applyBorder="1" applyAlignment="1">
      <alignment horizontal="center" vertical="center"/>
    </xf>
    <xf numFmtId="10" fontId="14" fillId="0" borderId="22" xfId="7" applyNumberFormat="1" applyFont="1" applyBorder="1" applyAlignment="1">
      <alignment horizontal="center" vertical="center"/>
    </xf>
    <xf numFmtId="10" fontId="14" fillId="0" borderId="144" xfId="7" applyNumberFormat="1" applyFont="1" applyBorder="1" applyAlignment="1">
      <alignment horizontal="center" vertical="center"/>
    </xf>
    <xf numFmtId="10" fontId="14" fillId="0" borderId="94" xfId="7" applyNumberFormat="1" applyFont="1" applyBorder="1" applyAlignment="1">
      <alignment horizontal="center" vertical="center"/>
    </xf>
    <xf numFmtId="10" fontId="14" fillId="0" borderId="95" xfId="7" applyNumberFormat="1" applyFont="1" applyBorder="1" applyAlignment="1">
      <alignment horizontal="center" vertical="center"/>
    </xf>
    <xf numFmtId="10" fontId="14" fillId="0" borderId="96" xfId="7" applyNumberFormat="1" applyFont="1" applyBorder="1" applyAlignment="1">
      <alignment horizontal="center" vertical="center"/>
    </xf>
    <xf numFmtId="10" fontId="17" fillId="0" borderId="335" xfId="24" applyNumberFormat="1" applyFont="1" applyBorder="1" applyAlignment="1">
      <alignment horizontal="center" vertical="center"/>
    </xf>
    <xf numFmtId="10" fontId="17" fillId="0" borderId="336" xfId="24" applyNumberFormat="1" applyFont="1" applyBorder="1" applyAlignment="1">
      <alignment horizontal="center" vertical="center"/>
    </xf>
    <xf numFmtId="10" fontId="17" fillId="0" borderId="337" xfId="24" applyNumberFormat="1" applyFont="1" applyBorder="1" applyAlignment="1">
      <alignment horizontal="center" vertical="center"/>
    </xf>
    <xf numFmtId="0" fontId="14" fillId="0" borderId="267" xfId="0" applyFont="1" applyBorder="1" applyAlignment="1">
      <alignment horizontal="center" vertical="center" wrapText="1"/>
    </xf>
    <xf numFmtId="0" fontId="14" fillId="0" borderId="215" xfId="0" applyFont="1" applyBorder="1" applyAlignment="1">
      <alignment horizontal="center" vertical="center" wrapText="1"/>
    </xf>
    <xf numFmtId="0" fontId="14" fillId="0" borderId="205" xfId="0" applyFont="1" applyBorder="1" applyAlignment="1">
      <alignment horizontal="center" vertical="center" wrapText="1"/>
    </xf>
    <xf numFmtId="10" fontId="17" fillId="0" borderId="214" xfId="7" applyNumberFormat="1" applyFont="1" applyBorder="1" applyAlignment="1">
      <alignment horizontal="center" vertical="center"/>
    </xf>
    <xf numFmtId="10" fontId="17" fillId="0" borderId="3" xfId="7" applyNumberFormat="1" applyFont="1" applyBorder="1" applyAlignment="1">
      <alignment horizontal="center" vertical="center"/>
    </xf>
    <xf numFmtId="10" fontId="17" fillId="0" borderId="118" xfId="7" applyNumberFormat="1" applyFont="1" applyBorder="1" applyAlignment="1">
      <alignment horizontal="center" vertical="center"/>
    </xf>
    <xf numFmtId="10" fontId="17" fillId="0" borderId="37" xfId="7" applyNumberFormat="1" applyFont="1" applyBorder="1" applyAlignment="1">
      <alignment horizontal="center" vertical="center"/>
    </xf>
    <xf numFmtId="10" fontId="17" fillId="0" borderId="215" xfId="7" applyNumberFormat="1" applyFont="1" applyBorder="1" applyAlignment="1">
      <alignment horizontal="center" vertical="center"/>
    </xf>
    <xf numFmtId="10" fontId="17" fillId="0" borderId="205" xfId="7" applyNumberFormat="1" applyFont="1" applyBorder="1" applyAlignment="1">
      <alignment horizontal="center" vertical="center"/>
    </xf>
    <xf numFmtId="0" fontId="14" fillId="0" borderId="0" xfId="0" quotePrefix="1" applyFont="1" applyAlignment="1">
      <alignment horizontal="left" vertical="center" wrapText="1"/>
    </xf>
    <xf numFmtId="0" fontId="202" fillId="0" borderId="0" xfId="46" applyFont="1" applyAlignment="1">
      <alignment horizontal="left" vertical="center"/>
    </xf>
    <xf numFmtId="0" fontId="138" fillId="0" borderId="0" xfId="48" applyFont="1" applyBorder="1" applyAlignment="1">
      <alignment horizontal="right" vertical="center"/>
    </xf>
    <xf numFmtId="0" fontId="84" fillId="19" borderId="42" xfId="48" applyFill="1" applyBorder="1" applyAlignment="1">
      <alignment horizontal="left" vertical="center"/>
    </xf>
    <xf numFmtId="0" fontId="84" fillId="19" borderId="0" xfId="48" applyFill="1" applyBorder="1" applyAlignment="1">
      <alignment horizontal="left" vertical="center"/>
    </xf>
    <xf numFmtId="0" fontId="84" fillId="19" borderId="43" xfId="48" applyFill="1" applyBorder="1" applyAlignment="1">
      <alignment horizontal="left" vertical="center"/>
    </xf>
    <xf numFmtId="0" fontId="84" fillId="19" borderId="44" xfId="48" applyFill="1" applyBorder="1" applyAlignment="1">
      <alignment horizontal="left" vertical="center"/>
    </xf>
    <xf numFmtId="0" fontId="84" fillId="19" borderId="45" xfId="48" applyFill="1" applyBorder="1" applyAlignment="1">
      <alignment horizontal="left" vertical="center"/>
    </xf>
    <xf numFmtId="0" fontId="84" fillId="19" borderId="46" xfId="48" applyFill="1" applyBorder="1" applyAlignment="1">
      <alignment horizontal="left" vertical="center"/>
    </xf>
    <xf numFmtId="0" fontId="109" fillId="10" borderId="0" xfId="44" applyFont="1" applyFill="1" applyBorder="1" applyAlignment="1" applyProtection="1">
      <alignment horizontal="center" vertical="center"/>
    </xf>
    <xf numFmtId="0" fontId="139" fillId="0" borderId="0" xfId="41" applyFont="1" applyAlignment="1">
      <alignment horizontal="center" vertical="center"/>
    </xf>
    <xf numFmtId="178" fontId="139" fillId="0" borderId="0" xfId="41" applyNumberFormat="1" applyFont="1" applyAlignment="1">
      <alignment horizontal="center" vertical="center"/>
    </xf>
    <xf numFmtId="0" fontId="138" fillId="0" borderId="313" xfId="41" applyFont="1" applyBorder="1" applyAlignment="1">
      <alignment horizontal="center" vertical="center" wrapText="1"/>
    </xf>
    <xf numFmtId="41" fontId="138" fillId="0" borderId="313" xfId="42" applyFont="1" applyBorder="1">
      <alignment vertical="center"/>
    </xf>
    <xf numFmtId="41" fontId="138" fillId="0" borderId="319" xfId="42" applyFont="1" applyBorder="1">
      <alignment vertical="center"/>
    </xf>
    <xf numFmtId="0" fontId="138" fillId="0" borderId="336" xfId="41" applyFont="1" applyBorder="1" applyAlignment="1">
      <alignment horizontal="center" vertical="center" wrapText="1"/>
    </xf>
    <xf numFmtId="41" fontId="138" fillId="0" borderId="336" xfId="42" applyFont="1" applyBorder="1">
      <alignment vertical="center"/>
    </xf>
    <xf numFmtId="41" fontId="138" fillId="0" borderId="337" xfId="42" applyFont="1" applyBorder="1">
      <alignment vertical="center"/>
    </xf>
    <xf numFmtId="0" fontId="135" fillId="0" borderId="0" xfId="41" applyFont="1">
      <alignment vertical="center"/>
    </xf>
    <xf numFmtId="0" fontId="137" fillId="0" borderId="0" xfId="41" applyFont="1" applyAlignment="1">
      <alignment horizontal="left" vertical="center"/>
    </xf>
    <xf numFmtId="0" fontId="14" fillId="2" borderId="77" xfId="41" applyFont="1" applyFill="1" applyBorder="1" applyAlignment="1">
      <alignment horizontal="center" vertical="center"/>
    </xf>
    <xf numFmtId="0" fontId="14" fillId="2" borderId="74" xfId="41" applyFont="1" applyFill="1" applyBorder="1" applyAlignment="1">
      <alignment horizontal="center" vertical="center"/>
    </xf>
    <xf numFmtId="0" fontId="138" fillId="0" borderId="22" xfId="41" applyFont="1" applyBorder="1" applyAlignment="1">
      <alignment horizontal="center" vertical="center" wrapText="1"/>
    </xf>
    <xf numFmtId="41" fontId="138" fillId="0" borderId="22" xfId="42" applyFont="1" applyBorder="1">
      <alignment vertical="center"/>
    </xf>
    <xf numFmtId="41" fontId="138" fillId="0" borderId="20" xfId="42" applyFont="1" applyBorder="1">
      <alignment vertical="center"/>
    </xf>
    <xf numFmtId="0" fontId="136" fillId="0" borderId="0" xfId="41" applyFont="1">
      <alignment vertical="center"/>
    </xf>
    <xf numFmtId="0" fontId="136" fillId="0" borderId="0" xfId="41" applyFont="1" applyAlignment="1">
      <alignment horizontal="left" vertical="center"/>
    </xf>
    <xf numFmtId="0" fontId="140" fillId="0" borderId="0" xfId="41" applyFont="1" applyAlignment="1">
      <alignment horizontal="center" vertical="center"/>
    </xf>
    <xf numFmtId="0" fontId="168" fillId="0" borderId="0" xfId="45" applyFont="1" applyAlignment="1">
      <alignment horizontal="center" vertical="center"/>
    </xf>
    <xf numFmtId="0" fontId="170" fillId="0" borderId="0" xfId="45" applyFont="1" applyAlignment="1">
      <alignment horizontal="center" vertical="center"/>
    </xf>
    <xf numFmtId="0" fontId="171" fillId="0" borderId="40" xfId="45" applyFont="1" applyBorder="1" applyAlignment="1">
      <alignment horizontal="center" vertical="center" wrapText="1"/>
    </xf>
    <xf numFmtId="0" fontId="161" fillId="0" borderId="40" xfId="45" applyFont="1" applyBorder="1" applyAlignment="1">
      <alignment horizontal="center" vertical="center" wrapText="1"/>
    </xf>
    <xf numFmtId="0" fontId="172" fillId="0" borderId="367" xfId="45" applyFont="1" applyBorder="1" applyAlignment="1">
      <alignment horizontal="left" vertical="center" wrapText="1"/>
    </xf>
    <xf numFmtId="0" fontId="160" fillId="15" borderId="368" xfId="45" applyFont="1" applyFill="1" applyBorder="1" applyAlignment="1">
      <alignment horizontal="justify" vertical="center" wrapText="1"/>
    </xf>
    <xf numFmtId="0" fontId="160" fillId="15" borderId="369" xfId="45" applyFont="1" applyFill="1" applyBorder="1" applyAlignment="1">
      <alignment horizontal="justify" vertical="center" wrapText="1"/>
    </xf>
    <xf numFmtId="0" fontId="160" fillId="15" borderId="370" xfId="45" applyFont="1" applyFill="1" applyBorder="1" applyAlignment="1">
      <alignment horizontal="justify" vertical="center" wrapText="1"/>
    </xf>
    <xf numFmtId="0" fontId="174" fillId="16" borderId="371" xfId="45" applyFont="1" applyFill="1" applyBorder="1" applyAlignment="1">
      <alignment horizontal="justify" vertical="center" wrapText="1"/>
    </xf>
    <xf numFmtId="0" fontId="174" fillId="16" borderId="372" xfId="45" applyFont="1" applyFill="1" applyBorder="1" applyAlignment="1">
      <alignment horizontal="justify" vertical="center" wrapText="1"/>
    </xf>
    <xf numFmtId="0" fontId="175" fillId="0" borderId="373" xfId="45" applyFont="1" applyBorder="1" applyAlignment="1">
      <alignment horizontal="center" vertical="center" wrapText="1"/>
    </xf>
    <xf numFmtId="0" fontId="175" fillId="0" borderId="374" xfId="45" applyFont="1" applyBorder="1" applyAlignment="1">
      <alignment horizontal="center" vertical="center" wrapText="1"/>
    </xf>
    <xf numFmtId="0" fontId="174" fillId="0" borderId="373" xfId="45" applyFont="1" applyBorder="1" applyAlignment="1">
      <alignment horizontal="center" vertical="center" wrapText="1"/>
    </xf>
    <xf numFmtId="0" fontId="174" fillId="0" borderId="374" xfId="45" applyFont="1" applyBorder="1" applyAlignment="1">
      <alignment horizontal="center" vertical="center" wrapText="1"/>
    </xf>
    <xf numFmtId="0" fontId="174" fillId="0" borderId="372" xfId="45" applyFont="1" applyBorder="1" applyAlignment="1">
      <alignment horizontal="center" vertical="center" wrapText="1"/>
    </xf>
    <xf numFmtId="0" fontId="175" fillId="0" borderId="375" xfId="45" applyFont="1" applyBorder="1" applyAlignment="1">
      <alignment horizontal="center" vertical="center" wrapText="1"/>
    </xf>
    <xf numFmtId="0" fontId="174" fillId="0" borderId="373" xfId="45" applyFont="1" applyBorder="1" applyAlignment="1">
      <alignment horizontal="justify" vertical="center" wrapText="1"/>
    </xf>
    <xf numFmtId="0" fontId="174" fillId="0" borderId="374" xfId="45" applyFont="1" applyBorder="1" applyAlignment="1">
      <alignment horizontal="justify" vertical="center" wrapText="1"/>
    </xf>
    <xf numFmtId="0" fontId="174" fillId="0" borderId="372" xfId="45" applyFont="1" applyBorder="1" applyAlignment="1">
      <alignment horizontal="justify" vertical="center" wrapText="1"/>
    </xf>
    <xf numFmtId="0" fontId="174" fillId="0" borderId="375" xfId="45" applyFont="1" applyBorder="1" applyAlignment="1">
      <alignment horizontal="justify" vertical="center" wrapText="1"/>
    </xf>
    <xf numFmtId="0" fontId="176" fillId="0" borderId="378" xfId="45" applyFont="1" applyBorder="1" applyAlignment="1">
      <alignment horizontal="center" vertical="center" wrapText="1"/>
    </xf>
    <xf numFmtId="0" fontId="176" fillId="0" borderId="384" xfId="45" applyFont="1" applyBorder="1" applyAlignment="1">
      <alignment horizontal="center" vertical="center" wrapText="1"/>
    </xf>
    <xf numFmtId="0" fontId="177" fillId="0" borderId="378" xfId="45" applyFont="1" applyBorder="1" applyAlignment="1">
      <alignment horizontal="center" vertical="center" wrapText="1"/>
    </xf>
    <xf numFmtId="0" fontId="177" fillId="0" borderId="384" xfId="45" applyFont="1" applyBorder="1" applyAlignment="1">
      <alignment horizontal="center" vertical="center" wrapText="1"/>
    </xf>
    <xf numFmtId="0" fontId="176" fillId="0" borderId="379" xfId="45" applyFont="1" applyBorder="1" applyAlignment="1">
      <alignment horizontal="center" vertical="center" wrapText="1"/>
    </xf>
    <xf numFmtId="0" fontId="176" fillId="0" borderId="385" xfId="45" applyFont="1" applyBorder="1" applyAlignment="1">
      <alignment horizontal="center" vertical="center" wrapText="1"/>
    </xf>
    <xf numFmtId="0" fontId="178" fillId="0" borderId="379" xfId="45" applyFont="1" applyBorder="1" applyAlignment="1">
      <alignment horizontal="center" vertical="center" wrapText="1"/>
    </xf>
    <xf numFmtId="0" fontId="178" fillId="0" borderId="380" xfId="45" applyFont="1" applyBorder="1" applyAlignment="1">
      <alignment horizontal="center" vertical="center" wrapText="1"/>
    </xf>
    <xf numFmtId="0" fontId="178" fillId="0" borderId="377" xfId="45" applyFont="1" applyBorder="1" applyAlignment="1">
      <alignment horizontal="center" vertical="center" wrapText="1"/>
    </xf>
    <xf numFmtId="0" fontId="179" fillId="0" borderId="379" xfId="45" applyFont="1" applyBorder="1" applyAlignment="1">
      <alignment horizontal="center" vertical="center" wrapText="1"/>
    </xf>
    <xf numFmtId="0" fontId="179" fillId="0" borderId="380" xfId="45" applyFont="1" applyBorder="1" applyAlignment="1">
      <alignment horizontal="center" vertical="center" wrapText="1"/>
    </xf>
    <xf numFmtId="0" fontId="179" fillId="0" borderId="381" xfId="45" applyFont="1" applyBorder="1" applyAlignment="1">
      <alignment horizontal="center" vertical="center" wrapText="1"/>
    </xf>
    <xf numFmtId="0" fontId="179" fillId="0" borderId="385" xfId="45" applyFont="1" applyBorder="1" applyAlignment="1">
      <alignment horizontal="center" vertical="center" wrapText="1"/>
    </xf>
    <xf numFmtId="0" fontId="179" fillId="0" borderId="386" xfId="45" applyFont="1" applyBorder="1" applyAlignment="1">
      <alignment horizontal="center" vertical="center" wrapText="1"/>
    </xf>
    <xf numFmtId="0" fontId="179" fillId="0" borderId="388" xfId="45" applyFont="1" applyBorder="1" applyAlignment="1">
      <alignment horizontal="center" vertical="center" wrapText="1"/>
    </xf>
    <xf numFmtId="0" fontId="180" fillId="0" borderId="385" xfId="45" applyFont="1" applyBorder="1" applyAlignment="1">
      <alignment horizontal="center" vertical="center" wrapText="1"/>
    </xf>
    <xf numFmtId="0" fontId="180" fillId="0" borderId="386" xfId="45" applyFont="1" applyBorder="1" applyAlignment="1">
      <alignment horizontal="center" vertical="center" wrapText="1"/>
    </xf>
    <xf numFmtId="0" fontId="180" fillId="0" borderId="387" xfId="45" applyFont="1" applyBorder="1" applyAlignment="1">
      <alignment horizontal="center" vertical="center" wrapText="1"/>
    </xf>
    <xf numFmtId="0" fontId="174" fillId="16" borderId="376" xfId="45" applyFont="1" applyFill="1" applyBorder="1" applyAlignment="1">
      <alignment horizontal="justify" vertical="center" wrapText="1"/>
    </xf>
    <xf numFmtId="0" fontId="174" fillId="16" borderId="377" xfId="45" applyFont="1" applyFill="1" applyBorder="1" applyAlignment="1">
      <alignment horizontal="justify" vertical="center" wrapText="1"/>
    </xf>
    <xf numFmtId="0" fontId="174" fillId="16" borderId="382" xfId="45" applyFont="1" applyFill="1" applyBorder="1" applyAlignment="1">
      <alignment horizontal="justify" vertical="center" wrapText="1"/>
    </xf>
    <xf numFmtId="0" fontId="174" fillId="16" borderId="383" xfId="45" applyFont="1" applyFill="1" applyBorder="1" applyAlignment="1">
      <alignment horizontal="justify" vertical="center" wrapText="1"/>
    </xf>
    <xf numFmtId="0" fontId="174" fillId="16" borderId="389" xfId="45" applyFont="1" applyFill="1" applyBorder="1" applyAlignment="1">
      <alignment horizontal="justify" vertical="center" wrapText="1"/>
    </xf>
    <xf numFmtId="0" fontId="174" fillId="16" borderId="387" xfId="45" applyFont="1" applyFill="1" applyBorder="1" applyAlignment="1">
      <alignment horizontal="justify" vertical="center" wrapText="1"/>
    </xf>
    <xf numFmtId="0" fontId="174" fillId="0" borderId="378" xfId="45" applyFont="1" applyBorder="1" applyAlignment="1">
      <alignment horizontal="center" vertical="center" wrapText="1"/>
    </xf>
    <xf numFmtId="0" fontId="174" fillId="0" borderId="384" xfId="45" applyFont="1" applyBorder="1" applyAlignment="1">
      <alignment horizontal="center" vertical="center" wrapText="1"/>
    </xf>
    <xf numFmtId="0" fontId="174" fillId="16" borderId="390" xfId="45" applyFont="1" applyFill="1" applyBorder="1" applyAlignment="1">
      <alignment horizontal="justify" vertical="center" wrapText="1"/>
    </xf>
    <xf numFmtId="0" fontId="174" fillId="16" borderId="391" xfId="45" applyFont="1" applyFill="1" applyBorder="1" applyAlignment="1">
      <alignment horizontal="justify" vertical="center" wrapText="1"/>
    </xf>
    <xf numFmtId="0" fontId="174" fillId="0" borderId="392" xfId="45" applyFont="1" applyBorder="1" applyAlignment="1">
      <alignment horizontal="left" vertical="center" wrapText="1"/>
    </xf>
    <xf numFmtId="0" fontId="174" fillId="0" borderId="393" xfId="45" applyFont="1" applyBorder="1" applyAlignment="1">
      <alignment horizontal="left" vertical="center" wrapText="1"/>
    </xf>
    <xf numFmtId="0" fontId="174" fillId="0" borderId="394" xfId="45" applyFont="1" applyBorder="1" applyAlignment="1">
      <alignment horizontal="left" vertical="center" wrapText="1"/>
    </xf>
    <xf numFmtId="0" fontId="174" fillId="0" borderId="373" xfId="45" applyFont="1" applyBorder="1" applyAlignment="1">
      <alignment horizontal="left" vertical="center" wrapText="1"/>
    </xf>
    <xf numFmtId="0" fontId="174" fillId="0" borderId="374" xfId="45" applyFont="1" applyBorder="1" applyAlignment="1">
      <alignment horizontal="left" vertical="center" wrapText="1"/>
    </xf>
    <xf numFmtId="0" fontId="174" fillId="0" borderId="375" xfId="45" applyFont="1" applyBorder="1" applyAlignment="1">
      <alignment horizontal="left" vertical="center" wrapText="1"/>
    </xf>
    <xf numFmtId="0" fontId="174" fillId="16" borderId="373" xfId="45" applyFont="1" applyFill="1" applyBorder="1" applyAlignment="1">
      <alignment horizontal="justify" vertical="center" wrapText="1"/>
    </xf>
    <xf numFmtId="0" fontId="174" fillId="16" borderId="374" xfId="45" applyFont="1" applyFill="1" applyBorder="1" applyAlignment="1">
      <alignment horizontal="justify" vertical="center" wrapText="1"/>
    </xf>
    <xf numFmtId="0" fontId="171" fillId="0" borderId="374" xfId="45" applyFont="1" applyBorder="1" applyAlignment="1">
      <alignment horizontal="center" vertical="center" wrapText="1"/>
    </xf>
    <xf numFmtId="0" fontId="171" fillId="0" borderId="375" xfId="45" applyFont="1" applyBorder="1" applyAlignment="1">
      <alignment horizontal="center" vertical="center" wrapText="1"/>
    </xf>
    <xf numFmtId="0" fontId="171" fillId="16" borderId="382" xfId="45" applyFont="1" applyFill="1" applyBorder="1" applyAlignment="1">
      <alignment horizontal="justify" vertical="center" wrapText="1"/>
    </xf>
    <xf numFmtId="0" fontId="171" fillId="16" borderId="383" xfId="45" applyFont="1" applyFill="1" applyBorder="1" applyAlignment="1">
      <alignment horizontal="justify" vertical="center" wrapText="1"/>
    </xf>
    <xf numFmtId="0" fontId="174" fillId="16" borderId="379" xfId="45" applyFont="1" applyFill="1" applyBorder="1" applyAlignment="1">
      <alignment horizontal="justify" vertical="center" wrapText="1"/>
    </xf>
    <xf numFmtId="0" fontId="174" fillId="16" borderId="380" xfId="45" applyFont="1" applyFill="1" applyBorder="1" applyAlignment="1">
      <alignment horizontal="justify" vertical="center" wrapText="1"/>
    </xf>
    <xf numFmtId="0" fontId="171" fillId="0" borderId="380" xfId="45" applyFont="1" applyBorder="1" applyAlignment="1">
      <alignment horizontal="center" vertical="center" wrapText="1"/>
    </xf>
    <xf numFmtId="0" fontId="171" fillId="0" borderId="381" xfId="45" applyFont="1" applyBorder="1" applyAlignment="1">
      <alignment horizontal="center" vertical="center" wrapText="1"/>
    </xf>
    <xf numFmtId="0" fontId="171" fillId="0" borderId="386" xfId="45" applyFont="1" applyBorder="1" applyAlignment="1">
      <alignment horizontal="center" vertical="center" wrapText="1"/>
    </xf>
    <xf numFmtId="0" fontId="171" fillId="0" borderId="388" xfId="45" applyFont="1" applyBorder="1" applyAlignment="1">
      <alignment horizontal="center" vertical="center" wrapText="1"/>
    </xf>
    <xf numFmtId="0" fontId="2" fillId="16" borderId="382" xfId="45" applyFill="1" applyBorder="1" applyAlignment="1">
      <alignment vertical="center" wrapText="1"/>
    </xf>
    <xf numFmtId="0" fontId="2" fillId="16" borderId="383" xfId="45" applyFill="1" applyBorder="1" applyAlignment="1">
      <alignment vertical="center" wrapText="1"/>
    </xf>
    <xf numFmtId="0" fontId="181" fillId="16" borderId="385" xfId="45" applyFont="1" applyFill="1" applyBorder="1" applyAlignment="1">
      <alignment horizontal="justify" vertical="center" wrapText="1"/>
    </xf>
    <xf numFmtId="0" fontId="181" fillId="16" borderId="386" xfId="45" applyFont="1" applyFill="1" applyBorder="1" applyAlignment="1">
      <alignment horizontal="justify" vertical="center" wrapText="1"/>
    </xf>
    <xf numFmtId="0" fontId="181" fillId="16" borderId="387" xfId="45" applyFont="1" applyFill="1" applyBorder="1" applyAlignment="1">
      <alignment horizontal="justify" vertical="center" wrapText="1"/>
    </xf>
    <xf numFmtId="0" fontId="174" fillId="0" borderId="386" xfId="45" applyFont="1" applyBorder="1" applyAlignment="1">
      <alignment horizontal="center" vertical="center" wrapText="1"/>
    </xf>
    <xf numFmtId="0" fontId="174" fillId="0" borderId="388" xfId="45" applyFont="1" applyBorder="1" applyAlignment="1">
      <alignment horizontal="center" vertical="center" wrapText="1"/>
    </xf>
    <xf numFmtId="0" fontId="2" fillId="16" borderId="395" xfId="45" applyFill="1" applyBorder="1" applyAlignment="1">
      <alignment vertical="center" wrapText="1"/>
    </xf>
    <xf numFmtId="0" fontId="2" fillId="16" borderId="396" xfId="45" applyFill="1" applyBorder="1" applyAlignment="1">
      <alignment vertical="center" wrapText="1"/>
    </xf>
    <xf numFmtId="0" fontId="174" fillId="16" borderId="392" xfId="45" applyFont="1" applyFill="1" applyBorder="1" applyAlignment="1">
      <alignment horizontal="justify" vertical="center" wrapText="1"/>
    </xf>
    <xf numFmtId="0" fontId="174" fillId="16" borderId="393" xfId="45" applyFont="1" applyFill="1" applyBorder="1" applyAlignment="1">
      <alignment horizontal="justify" vertical="center" wrapText="1"/>
    </xf>
    <xf numFmtId="0" fontId="171" fillId="0" borderId="393" xfId="45" applyFont="1" applyBorder="1" applyAlignment="1">
      <alignment horizontal="left" vertical="center" wrapText="1"/>
    </xf>
    <xf numFmtId="0" fontId="171" fillId="0" borderId="394" xfId="45" applyFont="1" applyBorder="1" applyAlignment="1">
      <alignment horizontal="left" vertical="center" wrapText="1"/>
    </xf>
    <xf numFmtId="0" fontId="171" fillId="0" borderId="377" xfId="45" applyFont="1" applyBorder="1" applyAlignment="1">
      <alignment horizontal="left" vertical="center" wrapText="1"/>
    </xf>
    <xf numFmtId="0" fontId="171" fillId="0" borderId="387" xfId="45" applyFont="1" applyBorder="1" applyAlignment="1">
      <alignment horizontal="left" vertical="center" wrapText="1"/>
    </xf>
    <xf numFmtId="0" fontId="171" fillId="0" borderId="378" xfId="45" applyFont="1" applyBorder="1" applyAlignment="1">
      <alignment horizontal="left" vertical="center" wrapText="1"/>
    </xf>
    <xf numFmtId="0" fontId="171" fillId="0" borderId="384" xfId="45" applyFont="1" applyBorder="1" applyAlignment="1">
      <alignment horizontal="left" vertical="center" wrapText="1"/>
    </xf>
    <xf numFmtId="0" fontId="174" fillId="16" borderId="385" xfId="45" applyFont="1" applyFill="1" applyBorder="1" applyAlignment="1">
      <alignment horizontal="justify" vertical="center" wrapText="1"/>
    </xf>
    <xf numFmtId="0" fontId="174" fillId="16" borderId="386" xfId="45" applyFont="1" applyFill="1" applyBorder="1" applyAlignment="1">
      <alignment horizontal="justify" vertical="center" wrapText="1"/>
    </xf>
    <xf numFmtId="0" fontId="171" fillId="0" borderId="378" xfId="45" applyFont="1" applyBorder="1" applyAlignment="1">
      <alignment horizontal="center" vertical="center" wrapText="1"/>
    </xf>
    <xf numFmtId="0" fontId="171" fillId="0" borderId="384" xfId="45" applyFont="1" applyBorder="1" applyAlignment="1">
      <alignment horizontal="center" vertical="center" wrapText="1"/>
    </xf>
    <xf numFmtId="0" fontId="171" fillId="0" borderId="377" xfId="45" applyFont="1" applyBorder="1" applyAlignment="1">
      <alignment horizontal="center" vertical="center" wrapText="1"/>
    </xf>
    <xf numFmtId="0" fontId="171" fillId="0" borderId="387" xfId="45" applyFont="1" applyBorder="1" applyAlignment="1">
      <alignment horizontal="center" vertical="center" wrapText="1"/>
    </xf>
    <xf numFmtId="0" fontId="171" fillId="0" borderId="392" xfId="45" applyFont="1" applyBorder="1" applyAlignment="1">
      <alignment horizontal="justify" vertical="center" wrapText="1"/>
    </xf>
    <xf numFmtId="0" fontId="171" fillId="0" borderId="393" xfId="45" applyFont="1" applyBorder="1" applyAlignment="1">
      <alignment horizontal="justify" vertical="center" wrapText="1"/>
    </xf>
    <xf numFmtId="0" fontId="171" fillId="0" borderId="394" xfId="45" applyFont="1" applyBorder="1" applyAlignment="1">
      <alignment horizontal="justify" vertical="center" wrapText="1"/>
    </xf>
    <xf numFmtId="178" fontId="143" fillId="0" borderId="0" xfId="45" applyNumberFormat="1" applyFont="1" applyAlignment="1">
      <alignment horizontal="right" vertical="center"/>
    </xf>
    <xf numFmtId="0" fontId="156" fillId="0" borderId="0" xfId="45" applyFont="1" applyAlignment="1">
      <alignment horizontal="right" vertical="center"/>
    </xf>
    <xf numFmtId="0" fontId="143" fillId="0" borderId="0" xfId="45" applyFont="1" applyAlignment="1">
      <alignment horizontal="right" vertical="center"/>
    </xf>
    <xf numFmtId="0" fontId="171" fillId="0" borderId="373" xfId="45" applyFont="1" applyBorder="1" applyAlignment="1">
      <alignment horizontal="justify" vertical="center" wrapText="1"/>
    </xf>
    <xf numFmtId="0" fontId="171" fillId="0" borderId="374" xfId="45" applyFont="1" applyBorder="1" applyAlignment="1">
      <alignment horizontal="justify" vertical="center" wrapText="1"/>
    </xf>
    <xf numFmtId="0" fontId="174" fillId="16" borderId="373" xfId="45" applyFont="1" applyFill="1" applyBorder="1" applyAlignment="1">
      <alignment horizontal="center" vertical="center" wrapText="1"/>
    </xf>
    <xf numFmtId="0" fontId="174" fillId="16" borderId="374" xfId="45" applyFont="1" applyFill="1" applyBorder="1" applyAlignment="1">
      <alignment horizontal="center" vertical="center" wrapText="1"/>
    </xf>
    <xf numFmtId="0" fontId="171" fillId="0" borderId="372" xfId="45" applyFont="1" applyBorder="1" applyAlignment="1">
      <alignment horizontal="justify" vertical="center" wrapText="1"/>
    </xf>
    <xf numFmtId="0" fontId="174" fillId="16" borderId="372" xfId="45" applyFont="1" applyFill="1" applyBorder="1" applyAlignment="1">
      <alignment horizontal="center" vertical="center" wrapText="1"/>
    </xf>
    <xf numFmtId="0" fontId="174" fillId="0" borderId="373" xfId="45" applyFont="1" applyBorder="1" applyAlignment="1">
      <alignment vertical="center" wrapText="1"/>
    </xf>
    <xf numFmtId="0" fontId="174" fillId="0" borderId="374" xfId="45" applyFont="1" applyBorder="1" applyAlignment="1">
      <alignment vertical="center" wrapText="1"/>
    </xf>
    <xf numFmtId="0" fontId="174" fillId="0" borderId="372" xfId="45" applyFont="1" applyBorder="1" applyAlignment="1">
      <alignment vertical="center" wrapText="1"/>
    </xf>
    <xf numFmtId="0" fontId="171" fillId="0" borderId="379" xfId="45" applyFont="1" applyBorder="1" applyAlignment="1">
      <alignment horizontal="justify" vertical="center" wrapText="1"/>
    </xf>
    <xf numFmtId="0" fontId="171" fillId="0" borderId="380" xfId="45" applyFont="1" applyBorder="1" applyAlignment="1">
      <alignment horizontal="justify" vertical="center" wrapText="1"/>
    </xf>
    <xf numFmtId="0" fontId="171" fillId="0" borderId="381" xfId="45" applyFont="1" applyBorder="1" applyAlignment="1">
      <alignment horizontal="justify" vertical="center" wrapText="1"/>
    </xf>
    <xf numFmtId="0" fontId="171" fillId="0" borderId="385" xfId="45" applyFont="1" applyBorder="1" applyAlignment="1">
      <alignment horizontal="justify" vertical="center" wrapText="1"/>
    </xf>
    <xf numFmtId="0" fontId="171" fillId="0" borderId="386" xfId="45" applyFont="1" applyBorder="1" applyAlignment="1">
      <alignment horizontal="justify" vertical="center" wrapText="1"/>
    </xf>
    <xf numFmtId="0" fontId="171" fillId="0" borderId="388" xfId="45" applyFont="1" applyBorder="1" applyAlignment="1">
      <alignment horizontal="justify" vertical="center" wrapText="1"/>
    </xf>
    <xf numFmtId="0" fontId="114" fillId="0" borderId="0" xfId="43" applyFont="1" applyAlignment="1">
      <alignment horizontal="center" vertical="center"/>
    </xf>
    <xf numFmtId="0" fontId="113" fillId="0" borderId="0" xfId="43" applyFont="1" applyAlignment="1">
      <alignment horizontal="center" vertical="center"/>
    </xf>
    <xf numFmtId="0" fontId="14" fillId="2" borderId="40" xfId="43" applyFont="1" applyFill="1" applyBorder="1" applyAlignment="1">
      <alignment horizontal="center" vertical="center"/>
    </xf>
    <xf numFmtId="0" fontId="14" fillId="2" borderId="40" xfId="43" applyFont="1" applyFill="1" applyBorder="1" applyAlignment="1">
      <alignment horizontal="center" vertical="center" wrapText="1"/>
    </xf>
    <xf numFmtId="0" fontId="174" fillId="0" borderId="380" xfId="45" applyFont="1" applyBorder="1" applyAlignment="1">
      <alignment horizontal="center" vertical="center" wrapText="1"/>
    </xf>
    <xf numFmtId="0" fontId="174" fillId="0" borderId="381" xfId="45" applyFont="1" applyBorder="1" applyAlignment="1">
      <alignment horizontal="center" vertical="center" wrapText="1"/>
    </xf>
    <xf numFmtId="0" fontId="171" fillId="0" borderId="373" xfId="45" applyFont="1" applyBorder="1" applyAlignment="1">
      <alignment horizontal="center" vertical="center" wrapText="1"/>
    </xf>
    <xf numFmtId="0" fontId="171" fillId="0" borderId="392" xfId="45" applyFont="1" applyBorder="1" applyAlignment="1">
      <alignment vertical="center" wrapText="1"/>
    </xf>
    <xf numFmtId="0" fontId="171" fillId="0" borderId="393" xfId="45" applyFont="1" applyBorder="1" applyAlignment="1">
      <alignment vertical="center" wrapText="1"/>
    </xf>
    <xf numFmtId="0" fontId="174" fillId="16" borderId="392" xfId="45" applyFont="1" applyFill="1" applyBorder="1" applyAlignment="1">
      <alignment horizontal="left" vertical="center" wrapText="1"/>
    </xf>
    <xf numFmtId="0" fontId="174" fillId="16" borderId="393" xfId="45" applyFont="1" applyFill="1" applyBorder="1" applyAlignment="1">
      <alignment horizontal="left" vertical="center" wrapText="1"/>
    </xf>
    <xf numFmtId="0" fontId="174" fillId="16" borderId="391" xfId="45" applyFont="1" applyFill="1" applyBorder="1" applyAlignment="1">
      <alignment horizontal="left" vertical="center" wrapText="1"/>
    </xf>
    <xf numFmtId="0" fontId="171" fillId="0" borderId="392" xfId="45" applyFont="1" applyBorder="1" applyAlignment="1">
      <alignment horizontal="left" vertical="center" wrapText="1"/>
    </xf>
    <xf numFmtId="0" fontId="104" fillId="0" borderId="40" xfId="43" applyFont="1" applyBorder="1" applyAlignment="1">
      <alignment horizontal="center" vertical="center" wrapText="1"/>
    </xf>
    <xf numFmtId="0" fontId="104" fillId="0" borderId="0" xfId="43" applyFont="1" applyAlignment="1">
      <alignment horizontal="left" vertical="center" wrapText="1"/>
    </xf>
    <xf numFmtId="0" fontId="84" fillId="0" borderId="409" xfId="48" applyBorder="1" applyAlignment="1">
      <alignment horizontal="left" vertical="center" wrapText="1"/>
    </xf>
    <xf numFmtId="0" fontId="84" fillId="0" borderId="410" xfId="48" applyBorder="1" applyAlignment="1">
      <alignment horizontal="left" vertical="center" wrapText="1"/>
    </xf>
    <xf numFmtId="0" fontId="84" fillId="0" borderId="411" xfId="48" applyBorder="1" applyAlignment="1">
      <alignment horizontal="left" vertical="center" wrapText="1"/>
    </xf>
    <xf numFmtId="0" fontId="84" fillId="0" borderId="412" xfId="48" applyBorder="1" applyAlignment="1">
      <alignment horizontal="left" vertical="center" wrapText="1"/>
    </xf>
    <xf numFmtId="0" fontId="84" fillId="0" borderId="0" xfId="48" applyBorder="1" applyAlignment="1">
      <alignment horizontal="left" vertical="center" wrapText="1"/>
    </xf>
    <xf numFmtId="0" fontId="84" fillId="0" borderId="413" xfId="48" applyBorder="1" applyAlignment="1">
      <alignment horizontal="left" vertical="center" wrapText="1"/>
    </xf>
    <xf numFmtId="0" fontId="84" fillId="0" borderId="414" xfId="48" applyBorder="1" applyAlignment="1">
      <alignment horizontal="left" vertical="center" wrapText="1"/>
    </xf>
    <xf numFmtId="0" fontId="84" fillId="0" borderId="415" xfId="48" applyBorder="1" applyAlignment="1">
      <alignment horizontal="left" vertical="center" wrapText="1"/>
    </xf>
    <xf numFmtId="0" fontId="84" fillId="0" borderId="416" xfId="48" applyBorder="1" applyAlignment="1">
      <alignment horizontal="left" vertical="center" wrapText="1"/>
    </xf>
    <xf numFmtId="0" fontId="198" fillId="0" borderId="0" xfId="48" applyFont="1" applyAlignment="1">
      <alignment horizontal="center" vertical="center"/>
    </xf>
    <xf numFmtId="0" fontId="190" fillId="0" borderId="0" xfId="48" applyFont="1" applyAlignment="1">
      <alignment horizontal="left" vertical="center"/>
    </xf>
    <xf numFmtId="0" fontId="84" fillId="0" borderId="0" xfId="48" applyBorder="1" applyAlignment="1">
      <alignment horizontal="left" vertical="center"/>
    </xf>
  </cellXfs>
  <cellStyles count="51">
    <cellStyle name="Comma [0]_ SG&amp;A Bridge " xfId="1"/>
    <cellStyle name="Comma_ SG&amp;A Bridge " xfId="2"/>
    <cellStyle name="Currency [0]_ SG&amp;A Bridge " xfId="3"/>
    <cellStyle name="Currency_ SG&amp;A Bridge " xfId="4"/>
    <cellStyle name="Normal_ SG&amp;A Bridge " xfId="5"/>
    <cellStyle name="뒤에 오는 하이퍼링크_고속철도-이미지송부" xfId="6"/>
    <cellStyle name="백분율" xfId="7" builtinId="5"/>
    <cellStyle name="백분율 2" xfId="24"/>
    <cellStyle name="백분율 3" xfId="50"/>
    <cellStyle name="쉼표 [0]" xfId="8" builtinId="6"/>
    <cellStyle name="쉼표 [0] 10" xfId="47"/>
    <cellStyle name="쉼표 [0] 2" xfId="9"/>
    <cellStyle name="쉼표 [0] 2 2" xfId="31"/>
    <cellStyle name="쉼표 [0] 2 3" xfId="49"/>
    <cellStyle name="쉼표 [0] 3" xfId="10"/>
    <cellStyle name="쉼표 [0] 3 2" xfId="26"/>
    <cellStyle name="쉼표 [0] 3 2 2" xfId="39"/>
    <cellStyle name="쉼표 [0] 3 3" xfId="32"/>
    <cellStyle name="쉼표 [0] 4" xfId="11"/>
    <cellStyle name="쉼표 [0] 4 2" xfId="33"/>
    <cellStyle name="쉼표 [0] 5" xfId="12"/>
    <cellStyle name="쉼표 [0] 5 2" xfId="34"/>
    <cellStyle name="쉼표 [0] 6" xfId="13"/>
    <cellStyle name="쉼표 [0] 6 2" xfId="27"/>
    <cellStyle name="쉼표 [0] 6 2 2" xfId="40"/>
    <cellStyle name="쉼표 [0] 6 3" xfId="35"/>
    <cellStyle name="쉼표 [0] 7" xfId="23"/>
    <cellStyle name="쉼표 [0] 7 2" xfId="37"/>
    <cellStyle name="쉼표 [0] 8" xfId="30"/>
    <cellStyle name="쉼표 [0] 9" xfId="42"/>
    <cellStyle name="스타일 1" xfId="14"/>
    <cellStyle name="콤마 [0]_2000년도전기철재시설(계획)" xfId="15"/>
    <cellStyle name="콤마_2000년도전기철재시설(계획)" xfId="16"/>
    <cellStyle name="통화 [0]" xfId="17" builtinId="7"/>
    <cellStyle name="통화 [0] 2" xfId="25"/>
    <cellStyle name="통화 [0] 2 2" xfId="38"/>
    <cellStyle name="통화 [0] 3" xfId="36"/>
    <cellStyle name="표준" xfId="0" builtinId="0"/>
    <cellStyle name="표준 2" xfId="18"/>
    <cellStyle name="표준 2 2" xfId="19"/>
    <cellStyle name="표준 2 2 2" xfId="28"/>
    <cellStyle name="표준 3" xfId="20"/>
    <cellStyle name="표준 3 2" xfId="29"/>
    <cellStyle name="표준 3 3" xfId="48"/>
    <cellStyle name="표준 4" xfId="21"/>
    <cellStyle name="표준 5" xfId="43"/>
    <cellStyle name="표준 6" xfId="41"/>
    <cellStyle name="표준 7" xfId="45"/>
    <cellStyle name="표준 8" xfId="46"/>
    <cellStyle name="하이퍼링크" xfId="22" builtinId="8"/>
    <cellStyle name="하이퍼링크 2" xfId="44"/>
  </cellStyles>
  <dxfs count="0"/>
  <tableStyles count="0" defaultTableStyle="TableStyleMedium9" defaultPivotStyle="PivotStyleLight16"/>
  <colors>
    <mruColors>
      <color rgb="FF99CC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Radio" firstButton="1" fmlaLink="E$15" lockText="1" noThreeD="1"/>
</file>

<file path=xl/ctrlProps/ctrlProp67.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457200</xdr:colOff>
          <xdr:row>26</xdr:row>
          <xdr:rowOff>180975</xdr:rowOff>
        </xdr:from>
        <xdr:to>
          <xdr:col>6</xdr:col>
          <xdr:colOff>657225</xdr:colOff>
          <xdr:row>28</xdr:row>
          <xdr:rowOff>19050</xdr:rowOff>
        </xdr:to>
        <xdr:sp macro="" textlink="">
          <xdr:nvSpPr>
            <xdr:cNvPr id="700417" name="Check Box 1" hidden="1">
              <a:extLst>
                <a:ext uri="{63B3BB69-23CF-44E3-9099-C40C66FF867C}">
                  <a14:compatExt spid="_x0000_s700417"/>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33</xdr:row>
          <xdr:rowOff>180975</xdr:rowOff>
        </xdr:from>
        <xdr:to>
          <xdr:col>6</xdr:col>
          <xdr:colOff>647700</xdr:colOff>
          <xdr:row>35</xdr:row>
          <xdr:rowOff>19050</xdr:rowOff>
        </xdr:to>
        <xdr:sp macro="" textlink="">
          <xdr:nvSpPr>
            <xdr:cNvPr id="700418" name="Check Box 2" hidden="1">
              <a:extLst>
                <a:ext uri="{63B3BB69-23CF-44E3-9099-C40C66FF867C}">
                  <a14:compatExt spid="_x0000_s700418"/>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27</xdr:row>
          <xdr:rowOff>190500</xdr:rowOff>
        </xdr:from>
        <xdr:to>
          <xdr:col>6</xdr:col>
          <xdr:colOff>657225</xdr:colOff>
          <xdr:row>29</xdr:row>
          <xdr:rowOff>28575</xdr:rowOff>
        </xdr:to>
        <xdr:sp macro="" textlink="">
          <xdr:nvSpPr>
            <xdr:cNvPr id="700419" name="Check Box 3" hidden="1">
              <a:extLst>
                <a:ext uri="{63B3BB69-23CF-44E3-9099-C40C66FF867C}">
                  <a14:compatExt spid="_x0000_s700419"/>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26</xdr:row>
          <xdr:rowOff>171450</xdr:rowOff>
        </xdr:from>
        <xdr:to>
          <xdr:col>9</xdr:col>
          <xdr:colOff>400050</xdr:colOff>
          <xdr:row>28</xdr:row>
          <xdr:rowOff>9525</xdr:rowOff>
        </xdr:to>
        <xdr:sp macro="" textlink="">
          <xdr:nvSpPr>
            <xdr:cNvPr id="700420" name="Check Box 4" hidden="1">
              <a:extLst>
                <a:ext uri="{63B3BB69-23CF-44E3-9099-C40C66FF867C}">
                  <a14:compatExt spid="_x0000_s700420"/>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27</xdr:row>
          <xdr:rowOff>171450</xdr:rowOff>
        </xdr:from>
        <xdr:to>
          <xdr:col>9</xdr:col>
          <xdr:colOff>400050</xdr:colOff>
          <xdr:row>29</xdr:row>
          <xdr:rowOff>9525</xdr:rowOff>
        </xdr:to>
        <xdr:sp macro="" textlink="">
          <xdr:nvSpPr>
            <xdr:cNvPr id="700421" name="Check Box 5" hidden="1">
              <a:extLst>
                <a:ext uri="{63B3BB69-23CF-44E3-9099-C40C66FF867C}">
                  <a14:compatExt spid="_x0000_s700421"/>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171450</xdr:rowOff>
        </xdr:from>
        <xdr:to>
          <xdr:col>9</xdr:col>
          <xdr:colOff>371475</xdr:colOff>
          <xdr:row>35</xdr:row>
          <xdr:rowOff>9525</xdr:rowOff>
        </xdr:to>
        <xdr:sp macro="" textlink="">
          <xdr:nvSpPr>
            <xdr:cNvPr id="700422" name="Check Box 6" hidden="1">
              <a:extLst>
                <a:ext uri="{63B3BB69-23CF-44E3-9099-C40C66FF867C}">
                  <a14:compatExt spid="_x0000_s700422"/>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19050</xdr:rowOff>
        </xdr:from>
        <xdr:to>
          <xdr:col>22</xdr:col>
          <xdr:colOff>371475</xdr:colOff>
          <xdr:row>24</xdr:row>
          <xdr:rowOff>190500</xdr:rowOff>
        </xdr:to>
        <xdr:sp macro="" textlink="">
          <xdr:nvSpPr>
            <xdr:cNvPr id="700423" name="Check Box 7" hidden="1">
              <a:extLst>
                <a:ext uri="{63B3BB69-23CF-44E3-9099-C40C66FF867C}">
                  <a14:compatExt spid="_x0000_s700423"/>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24</xdr:row>
          <xdr:rowOff>9525</xdr:rowOff>
        </xdr:from>
        <xdr:to>
          <xdr:col>21</xdr:col>
          <xdr:colOff>333375</xdr:colOff>
          <xdr:row>24</xdr:row>
          <xdr:rowOff>200025</xdr:rowOff>
        </xdr:to>
        <xdr:sp macro="" textlink="">
          <xdr:nvSpPr>
            <xdr:cNvPr id="700424" name="Check Box 8" hidden="1">
              <a:extLst>
                <a:ext uri="{63B3BB69-23CF-44E3-9099-C40C66FF867C}">
                  <a14:compatExt spid="_x0000_s700424"/>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32</xdr:row>
          <xdr:rowOff>523875</xdr:rowOff>
        </xdr:from>
        <xdr:to>
          <xdr:col>22</xdr:col>
          <xdr:colOff>381000</xdr:colOff>
          <xdr:row>32</xdr:row>
          <xdr:rowOff>762000</xdr:rowOff>
        </xdr:to>
        <xdr:sp macro="" textlink="">
          <xdr:nvSpPr>
            <xdr:cNvPr id="700425" name="Check Box 9" hidden="1">
              <a:extLst>
                <a:ext uri="{63B3BB69-23CF-44E3-9099-C40C66FF867C}">
                  <a14:compatExt spid="_x0000_s700425"/>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32</xdr:row>
          <xdr:rowOff>523875</xdr:rowOff>
        </xdr:from>
        <xdr:to>
          <xdr:col>21</xdr:col>
          <xdr:colOff>285750</xdr:colOff>
          <xdr:row>32</xdr:row>
          <xdr:rowOff>752475</xdr:rowOff>
        </xdr:to>
        <xdr:sp macro="" textlink="">
          <xdr:nvSpPr>
            <xdr:cNvPr id="700426" name="Check Box 10" hidden="1">
              <a:extLst>
                <a:ext uri="{63B3BB69-23CF-44E3-9099-C40C66FF867C}">
                  <a14:compatExt spid="_x0000_s700426"/>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25</xdr:row>
          <xdr:rowOff>0</xdr:rowOff>
        </xdr:from>
        <xdr:to>
          <xdr:col>21</xdr:col>
          <xdr:colOff>342900</xdr:colOff>
          <xdr:row>25</xdr:row>
          <xdr:rowOff>190500</xdr:rowOff>
        </xdr:to>
        <xdr:sp macro="" textlink="">
          <xdr:nvSpPr>
            <xdr:cNvPr id="700427" name="Check Box 11" hidden="1">
              <a:extLst>
                <a:ext uri="{63B3BB69-23CF-44E3-9099-C40C66FF867C}">
                  <a14:compatExt spid="_x0000_s700427"/>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25</xdr:row>
          <xdr:rowOff>9525</xdr:rowOff>
        </xdr:from>
        <xdr:to>
          <xdr:col>22</xdr:col>
          <xdr:colOff>419100</xdr:colOff>
          <xdr:row>25</xdr:row>
          <xdr:rowOff>200025</xdr:rowOff>
        </xdr:to>
        <xdr:sp macro="" textlink="">
          <xdr:nvSpPr>
            <xdr:cNvPr id="700428" name="Check Box 12" hidden="1">
              <a:extLst>
                <a:ext uri="{63B3BB69-23CF-44E3-9099-C40C66FF867C}">
                  <a14:compatExt spid="_x0000_s700428"/>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76200</xdr:colOff>
          <xdr:row>18</xdr:row>
          <xdr:rowOff>95250</xdr:rowOff>
        </xdr:from>
        <xdr:to>
          <xdr:col>13</xdr:col>
          <xdr:colOff>38100</xdr:colOff>
          <xdr:row>18</xdr:row>
          <xdr:rowOff>209550</xdr:rowOff>
        </xdr:to>
        <xdr:sp macro="" textlink="">
          <xdr:nvSpPr>
            <xdr:cNvPr id="97292" name="Check Box 12" descr="대중교통 이용" hidden="1">
              <a:extLst>
                <a:ext uri="{63B3BB69-23CF-44E3-9099-C40C66FF867C}">
                  <a14:compatExt spid="_x0000_s9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대중교통 이용</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76200</xdr:colOff>
          <xdr:row>19</xdr:row>
          <xdr:rowOff>66675</xdr:rowOff>
        </xdr:from>
        <xdr:to>
          <xdr:col>13</xdr:col>
          <xdr:colOff>38100</xdr:colOff>
          <xdr:row>19</xdr:row>
          <xdr:rowOff>190500</xdr:rowOff>
        </xdr:to>
        <xdr:sp macro="" textlink="">
          <xdr:nvSpPr>
            <xdr:cNvPr id="97293" name="Check Box 13" descr="자가용 이용" hidden="1">
              <a:extLst>
                <a:ext uri="{63B3BB69-23CF-44E3-9099-C40C66FF867C}">
                  <a14:compatExt spid="_x0000_s9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자 가 용  이용</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76200</xdr:colOff>
          <xdr:row>20</xdr:row>
          <xdr:rowOff>66675</xdr:rowOff>
        </xdr:from>
        <xdr:to>
          <xdr:col>13</xdr:col>
          <xdr:colOff>38100</xdr:colOff>
          <xdr:row>20</xdr:row>
          <xdr:rowOff>180975</xdr:rowOff>
        </xdr:to>
        <xdr:sp macro="" textlink="">
          <xdr:nvSpPr>
            <xdr:cNvPr id="97294" name="Check Box 14" descr="항공기 이용" hidden="1">
              <a:extLst>
                <a:ext uri="{63B3BB69-23CF-44E3-9099-C40C66FF867C}">
                  <a14:compatExt spid="_x0000_s9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항 공 기  이용</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42</xdr:col>
          <xdr:colOff>57150</xdr:colOff>
          <xdr:row>19</xdr:row>
          <xdr:rowOff>47625</xdr:rowOff>
        </xdr:from>
        <xdr:to>
          <xdr:col>43</xdr:col>
          <xdr:colOff>123825</xdr:colOff>
          <xdr:row>19</xdr:row>
          <xdr:rowOff>190500</xdr:rowOff>
        </xdr:to>
        <xdr:sp macro="" textlink="">
          <xdr:nvSpPr>
            <xdr:cNvPr id="452609" name="Check Box 1" descr="미제공" hidden="1">
              <a:extLst>
                <a:ext uri="{63B3BB69-23CF-44E3-9099-C40C66FF867C}">
                  <a14:compatExt spid="_x0000_s452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46</xdr:col>
          <xdr:colOff>47625</xdr:colOff>
          <xdr:row>19</xdr:row>
          <xdr:rowOff>47625</xdr:rowOff>
        </xdr:from>
        <xdr:to>
          <xdr:col>47</xdr:col>
          <xdr:colOff>114300</xdr:colOff>
          <xdr:row>19</xdr:row>
          <xdr:rowOff>190500</xdr:rowOff>
        </xdr:to>
        <xdr:sp macro="" textlink="">
          <xdr:nvSpPr>
            <xdr:cNvPr id="452610" name="Check Box 2" descr="미제공" hidden="1">
              <a:extLst>
                <a:ext uri="{63B3BB69-23CF-44E3-9099-C40C66FF867C}">
                  <a14:compatExt spid="_x0000_s452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57150</xdr:colOff>
          <xdr:row>24</xdr:row>
          <xdr:rowOff>47625</xdr:rowOff>
        </xdr:from>
        <xdr:to>
          <xdr:col>43</xdr:col>
          <xdr:colOff>123825</xdr:colOff>
          <xdr:row>24</xdr:row>
          <xdr:rowOff>190500</xdr:rowOff>
        </xdr:to>
        <xdr:sp macro="" textlink="">
          <xdr:nvSpPr>
            <xdr:cNvPr id="452611" name="Check Box 3" descr="미제공" hidden="1">
              <a:extLst>
                <a:ext uri="{63B3BB69-23CF-44E3-9099-C40C66FF867C}">
                  <a14:compatExt spid="_x0000_s452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46</xdr:col>
          <xdr:colOff>47625</xdr:colOff>
          <xdr:row>24</xdr:row>
          <xdr:rowOff>47625</xdr:rowOff>
        </xdr:from>
        <xdr:to>
          <xdr:col>47</xdr:col>
          <xdr:colOff>114300</xdr:colOff>
          <xdr:row>24</xdr:row>
          <xdr:rowOff>190500</xdr:rowOff>
        </xdr:to>
        <xdr:sp macro="" textlink="">
          <xdr:nvSpPr>
            <xdr:cNvPr id="452612" name="Check Box 4" descr="미제공" hidden="1">
              <a:extLst>
                <a:ext uri="{63B3BB69-23CF-44E3-9099-C40C66FF867C}">
                  <a14:compatExt spid="_x0000_s452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42</xdr:col>
          <xdr:colOff>66675</xdr:colOff>
          <xdr:row>19</xdr:row>
          <xdr:rowOff>85725</xdr:rowOff>
        </xdr:from>
        <xdr:to>
          <xdr:col>43</xdr:col>
          <xdr:colOff>114300</xdr:colOff>
          <xdr:row>19</xdr:row>
          <xdr:rowOff>209550</xdr:rowOff>
        </xdr:to>
        <xdr:sp macro="" textlink="">
          <xdr:nvSpPr>
            <xdr:cNvPr id="116752" name="Check Box 16" descr="미제공" hidden="1">
              <a:extLst>
                <a:ext uri="{63B3BB69-23CF-44E3-9099-C40C66FF867C}">
                  <a14:compatExt spid="_x0000_s116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46</xdr:col>
          <xdr:colOff>38100</xdr:colOff>
          <xdr:row>19</xdr:row>
          <xdr:rowOff>85725</xdr:rowOff>
        </xdr:from>
        <xdr:to>
          <xdr:col>47</xdr:col>
          <xdr:colOff>85725</xdr:colOff>
          <xdr:row>19</xdr:row>
          <xdr:rowOff>209550</xdr:rowOff>
        </xdr:to>
        <xdr:sp macro="" textlink="">
          <xdr:nvSpPr>
            <xdr:cNvPr id="116775" name="Check Box 39" descr="미제공" hidden="1">
              <a:extLst>
                <a:ext uri="{63B3BB69-23CF-44E3-9099-C40C66FF867C}">
                  <a14:compatExt spid="_x0000_s116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66675</xdr:colOff>
          <xdr:row>24</xdr:row>
          <xdr:rowOff>76200</xdr:rowOff>
        </xdr:from>
        <xdr:to>
          <xdr:col>43</xdr:col>
          <xdr:colOff>114300</xdr:colOff>
          <xdr:row>24</xdr:row>
          <xdr:rowOff>200025</xdr:rowOff>
        </xdr:to>
        <xdr:sp macro="" textlink="">
          <xdr:nvSpPr>
            <xdr:cNvPr id="116778" name="Check Box 42" descr="미제공" hidden="1">
              <a:extLst>
                <a:ext uri="{63B3BB69-23CF-44E3-9099-C40C66FF867C}">
                  <a14:compatExt spid="_x0000_s116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46</xdr:col>
          <xdr:colOff>38100</xdr:colOff>
          <xdr:row>24</xdr:row>
          <xdr:rowOff>76200</xdr:rowOff>
        </xdr:from>
        <xdr:to>
          <xdr:col>47</xdr:col>
          <xdr:colOff>85725</xdr:colOff>
          <xdr:row>24</xdr:row>
          <xdr:rowOff>200025</xdr:rowOff>
        </xdr:to>
        <xdr:sp macro="" textlink="">
          <xdr:nvSpPr>
            <xdr:cNvPr id="116779" name="Check Box 43" descr="미제공" hidden="1">
              <a:extLst>
                <a:ext uri="{63B3BB69-23CF-44E3-9099-C40C66FF867C}">
                  <a14:compatExt spid="_x0000_s116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19050</xdr:colOff>
          <xdr:row>25</xdr:row>
          <xdr:rowOff>123825</xdr:rowOff>
        </xdr:from>
        <xdr:to>
          <xdr:col>41</xdr:col>
          <xdr:colOff>47625</xdr:colOff>
          <xdr:row>25</xdr:row>
          <xdr:rowOff>295275</xdr:rowOff>
        </xdr:to>
        <xdr:sp macro="" textlink="">
          <xdr:nvSpPr>
            <xdr:cNvPr id="149506" name="Check Box 2" descr="2,000만원 이상 수의계약(증빙-객관적 증빙&lt;독점계약서, 특허증 등&gt; 및 수의계약 사유서)" hidden="1">
              <a:extLst>
                <a:ext uri="{63B3BB69-23CF-44E3-9099-C40C66FF867C}">
                  <a14:compatExt spid="_x0000_s14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수의계약(구매총액 2,000만원 이상 / 증빙-객관적 증빙&lt;독점계약서, 특허증 등&gt; 및 수의계약 사유서)</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19050</xdr:colOff>
          <xdr:row>24</xdr:row>
          <xdr:rowOff>104775</xdr:rowOff>
        </xdr:from>
        <xdr:to>
          <xdr:col>39</xdr:col>
          <xdr:colOff>133350</xdr:colOff>
          <xdr:row>24</xdr:row>
          <xdr:rowOff>276225</xdr:rowOff>
        </xdr:to>
        <xdr:sp macro="" textlink="">
          <xdr:nvSpPr>
            <xdr:cNvPr id="149507" name="Check Box 3" descr="2,000만원 이상 공개입찰산단구매" hidden="1">
              <a:extLst>
                <a:ext uri="{63B3BB69-23CF-44E3-9099-C40C66FF867C}">
                  <a14:compatExt spid="_x0000_s14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공개입찰(구매총액 2,000만원 이상)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19050</xdr:colOff>
          <xdr:row>26</xdr:row>
          <xdr:rowOff>85725</xdr:rowOff>
        </xdr:from>
        <xdr:to>
          <xdr:col>13</xdr:col>
          <xdr:colOff>57150</xdr:colOff>
          <xdr:row>26</xdr:row>
          <xdr:rowOff>266700</xdr:rowOff>
        </xdr:to>
        <xdr:sp macro="" textlink="">
          <xdr:nvSpPr>
            <xdr:cNvPr id="149508" name="Check Box 4" descr="내자" hidden="1">
              <a:extLst>
                <a:ext uri="{63B3BB69-23CF-44E3-9099-C40C66FF867C}">
                  <a14:compatExt spid="_x0000_s14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내 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57150</xdr:colOff>
          <xdr:row>26</xdr:row>
          <xdr:rowOff>85725</xdr:rowOff>
        </xdr:from>
        <xdr:to>
          <xdr:col>20</xdr:col>
          <xdr:colOff>95250</xdr:colOff>
          <xdr:row>26</xdr:row>
          <xdr:rowOff>266700</xdr:rowOff>
        </xdr:to>
        <xdr:sp macro="" textlink="">
          <xdr:nvSpPr>
            <xdr:cNvPr id="149509" name="Check Box 5" descr="외자" hidden="1">
              <a:extLst>
                <a:ext uri="{63B3BB69-23CF-44E3-9099-C40C66FF867C}">
                  <a14:compatExt spid="_x0000_s14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외 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26</xdr:row>
          <xdr:rowOff>85725</xdr:rowOff>
        </xdr:from>
        <xdr:to>
          <xdr:col>38</xdr:col>
          <xdr:colOff>0</xdr:colOff>
          <xdr:row>26</xdr:row>
          <xdr:rowOff>266700</xdr:rowOff>
        </xdr:to>
        <xdr:sp macro="" textlink="">
          <xdr:nvSpPr>
            <xdr:cNvPr id="149510" name="Check Box 6" descr="소모품" hidden="1">
              <a:extLst>
                <a:ext uri="{63B3BB69-23CF-44E3-9099-C40C66FF867C}">
                  <a14:compatExt spid="_x0000_s14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소모품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40</xdr:col>
          <xdr:colOff>57150</xdr:colOff>
          <xdr:row>26</xdr:row>
          <xdr:rowOff>85725</xdr:rowOff>
        </xdr:from>
        <xdr:to>
          <xdr:col>45</xdr:col>
          <xdr:colOff>95250</xdr:colOff>
          <xdr:row>26</xdr:row>
          <xdr:rowOff>266700</xdr:rowOff>
        </xdr:to>
        <xdr:sp macro="" textlink="">
          <xdr:nvSpPr>
            <xdr:cNvPr id="149511" name="Check Box 7" descr="비소모품" hidden="1">
              <a:extLst>
                <a:ext uri="{63B3BB69-23CF-44E3-9099-C40C66FF867C}">
                  <a14:compatExt spid="_x0000_s14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비소모품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19050</xdr:colOff>
          <xdr:row>27</xdr:row>
          <xdr:rowOff>76200</xdr:rowOff>
        </xdr:from>
        <xdr:to>
          <xdr:col>13</xdr:col>
          <xdr:colOff>57150</xdr:colOff>
          <xdr:row>27</xdr:row>
          <xdr:rowOff>266700</xdr:rowOff>
        </xdr:to>
        <xdr:sp macro="" textlink="">
          <xdr:nvSpPr>
            <xdr:cNvPr id="149512" name="Check Box 8" descr="신규" hidden="1">
              <a:extLst>
                <a:ext uri="{63B3BB69-23CF-44E3-9099-C40C66FF867C}">
                  <a14:compatExt spid="_x0000_s14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신 규</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57150</xdr:colOff>
          <xdr:row>27</xdr:row>
          <xdr:rowOff>76200</xdr:rowOff>
        </xdr:from>
        <xdr:to>
          <xdr:col>20</xdr:col>
          <xdr:colOff>95250</xdr:colOff>
          <xdr:row>27</xdr:row>
          <xdr:rowOff>266700</xdr:rowOff>
        </xdr:to>
        <xdr:sp macro="" textlink="">
          <xdr:nvSpPr>
            <xdr:cNvPr id="149513" name="Check Box 9" descr="업그레이드" hidden="1">
              <a:extLst>
                <a:ext uri="{63B3BB69-23CF-44E3-9099-C40C66FF867C}">
                  <a14:compatExt spid="_x0000_s14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업그레이드</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27</xdr:row>
          <xdr:rowOff>76200</xdr:rowOff>
        </xdr:from>
        <xdr:to>
          <xdr:col>29</xdr:col>
          <xdr:colOff>142875</xdr:colOff>
          <xdr:row>27</xdr:row>
          <xdr:rowOff>266700</xdr:rowOff>
        </xdr:to>
        <xdr:sp macro="" textlink="">
          <xdr:nvSpPr>
            <xdr:cNvPr id="149514" name="Check Box 10" descr="수리" hidden="1">
              <a:extLst>
                <a:ext uri="{63B3BB69-23CF-44E3-9099-C40C66FF867C}">
                  <a14:compatExt spid="_x0000_s14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수 리</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27</xdr:row>
          <xdr:rowOff>76200</xdr:rowOff>
        </xdr:from>
        <xdr:to>
          <xdr:col>38</xdr:col>
          <xdr:colOff>0</xdr:colOff>
          <xdr:row>27</xdr:row>
          <xdr:rowOff>266700</xdr:rowOff>
        </xdr:to>
        <xdr:sp macro="" textlink="">
          <xdr:nvSpPr>
            <xdr:cNvPr id="149515" name="Check Box 11" descr="유지보수" hidden="1">
              <a:extLst>
                <a:ext uri="{63B3BB69-23CF-44E3-9099-C40C66FF867C}">
                  <a14:compatExt spid="_x0000_s14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유지보수</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40</xdr:col>
          <xdr:colOff>57150</xdr:colOff>
          <xdr:row>27</xdr:row>
          <xdr:rowOff>76200</xdr:rowOff>
        </xdr:from>
        <xdr:to>
          <xdr:col>45</xdr:col>
          <xdr:colOff>95250</xdr:colOff>
          <xdr:row>27</xdr:row>
          <xdr:rowOff>266700</xdr:rowOff>
        </xdr:to>
        <xdr:sp macro="" textlink="">
          <xdr:nvSpPr>
            <xdr:cNvPr id="149516" name="Check Box 12" descr="기타" hidden="1">
              <a:extLst>
                <a:ext uri="{63B3BB69-23CF-44E3-9099-C40C66FF867C}">
                  <a14:compatExt spid="_x0000_s14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기 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19050</xdr:colOff>
          <xdr:row>28</xdr:row>
          <xdr:rowOff>85725</xdr:rowOff>
        </xdr:from>
        <xdr:to>
          <xdr:col>13</xdr:col>
          <xdr:colOff>57150</xdr:colOff>
          <xdr:row>28</xdr:row>
          <xdr:rowOff>276225</xdr:rowOff>
        </xdr:to>
        <xdr:sp macro="" textlink="">
          <xdr:nvSpPr>
            <xdr:cNvPr id="149517" name="Check Box 13" descr="등재" hidden="1">
              <a:extLst>
                <a:ext uri="{63B3BB69-23CF-44E3-9099-C40C66FF867C}">
                  <a14:compatExt spid="_x0000_s14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등 재</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57150</xdr:colOff>
          <xdr:row>28</xdr:row>
          <xdr:rowOff>85725</xdr:rowOff>
        </xdr:from>
        <xdr:to>
          <xdr:col>20</xdr:col>
          <xdr:colOff>95250</xdr:colOff>
          <xdr:row>28</xdr:row>
          <xdr:rowOff>276225</xdr:rowOff>
        </xdr:to>
        <xdr:sp macro="" textlink="">
          <xdr:nvSpPr>
            <xdr:cNvPr id="149518" name="Check Box 14" descr="비등재" hidden="1">
              <a:extLst>
                <a:ext uri="{63B3BB69-23CF-44E3-9099-C40C66FF867C}">
                  <a14:compatExt spid="_x0000_s14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비등재</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28</xdr:row>
          <xdr:rowOff>85725</xdr:rowOff>
        </xdr:from>
        <xdr:to>
          <xdr:col>38</xdr:col>
          <xdr:colOff>0</xdr:colOff>
          <xdr:row>28</xdr:row>
          <xdr:rowOff>276225</xdr:rowOff>
        </xdr:to>
        <xdr:sp macro="" textlink="">
          <xdr:nvSpPr>
            <xdr:cNvPr id="149519" name="Check Box 15" descr="등록" hidden="1">
              <a:extLst>
                <a:ext uri="{63B3BB69-23CF-44E3-9099-C40C66FF867C}">
                  <a14:compatExt spid="_x0000_s14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등 록</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40</xdr:col>
          <xdr:colOff>57150</xdr:colOff>
          <xdr:row>28</xdr:row>
          <xdr:rowOff>85725</xdr:rowOff>
        </xdr:from>
        <xdr:to>
          <xdr:col>45</xdr:col>
          <xdr:colOff>95250</xdr:colOff>
          <xdr:row>28</xdr:row>
          <xdr:rowOff>276225</xdr:rowOff>
        </xdr:to>
        <xdr:sp macro="" textlink="">
          <xdr:nvSpPr>
            <xdr:cNvPr id="149520" name="Check Box 16" descr="미등록" hidden="1">
              <a:extLst>
                <a:ext uri="{63B3BB69-23CF-44E3-9099-C40C66FF867C}">
                  <a14:compatExt spid="_x0000_s149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미등록</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19050</xdr:colOff>
          <xdr:row>23</xdr:row>
          <xdr:rowOff>85725</xdr:rowOff>
        </xdr:from>
        <xdr:to>
          <xdr:col>39</xdr:col>
          <xdr:colOff>133350</xdr:colOff>
          <xdr:row>23</xdr:row>
          <xdr:rowOff>257175</xdr:rowOff>
        </xdr:to>
        <xdr:sp macro="" textlink="">
          <xdr:nvSpPr>
            <xdr:cNvPr id="149521" name="Check Box 17" descr="300만원 이상 2,000만원 미만 중앙구매" hidden="1">
              <a:extLst>
                <a:ext uri="{63B3BB69-23CF-44E3-9099-C40C66FF867C}">
                  <a14:compatExt spid="_x0000_s149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중앙구매(단가 300만원 이상 구매총액 2,000만원 미만)</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11</xdr:col>
      <xdr:colOff>0</xdr:colOff>
      <xdr:row>0</xdr:row>
      <xdr:rowOff>0</xdr:rowOff>
    </xdr:from>
    <xdr:to>
      <xdr:col>18</xdr:col>
      <xdr:colOff>95250</xdr:colOff>
      <xdr:row>20</xdr:row>
      <xdr:rowOff>38100</xdr:rowOff>
    </xdr:to>
    <xdr:pic>
      <xdr:nvPicPr>
        <xdr:cNvPr id="5" name="_x196082832" descr="EMB00001a6c44d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7" b="90"/>
        <a:stretch>
          <a:fillRect/>
        </a:stretch>
      </xdr:blipFill>
      <xdr:spPr bwMode="auto">
        <a:xfrm>
          <a:off x="8296275" y="0"/>
          <a:ext cx="5429250" cy="661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641350</xdr:colOff>
      <xdr:row>20</xdr:row>
      <xdr:rowOff>0</xdr:rowOff>
    </xdr:from>
    <xdr:to>
      <xdr:col>18</xdr:col>
      <xdr:colOff>41275</xdr:colOff>
      <xdr:row>45</xdr:row>
      <xdr:rowOff>19050</xdr:rowOff>
    </xdr:to>
    <xdr:pic>
      <xdr:nvPicPr>
        <xdr:cNvPr id="6" name="_x196085872" descr="EMB00001a6c44db"/>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111" b="90"/>
        <a:stretch>
          <a:fillRect/>
        </a:stretch>
      </xdr:blipFill>
      <xdr:spPr bwMode="auto">
        <a:xfrm>
          <a:off x="9150350" y="6783917"/>
          <a:ext cx="5718175" cy="6220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47625</xdr:colOff>
          <xdr:row>27</xdr:row>
          <xdr:rowOff>0</xdr:rowOff>
        </xdr:from>
        <xdr:to>
          <xdr:col>34</xdr:col>
          <xdr:colOff>85725</xdr:colOff>
          <xdr:row>28</xdr:row>
          <xdr:rowOff>9525</xdr:rowOff>
        </xdr:to>
        <xdr:sp macro="" textlink="">
          <xdr:nvSpPr>
            <xdr:cNvPr id="518167" name="Check Box 23" hidden="1">
              <a:extLst>
                <a:ext uri="{63B3BB69-23CF-44E3-9099-C40C66FF867C}">
                  <a14:compatExt spid="_x0000_s518167"/>
                </a:ext>
                <a:ext uri="{FF2B5EF4-FFF2-40B4-BE49-F238E27FC236}">
                  <a16:creationId xmlns:a16="http://schemas.microsoft.com/office/drawing/2014/main" id="{00000000-0008-0000-09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27</xdr:row>
          <xdr:rowOff>238125</xdr:rowOff>
        </xdr:from>
        <xdr:to>
          <xdr:col>46</xdr:col>
          <xdr:colOff>85725</xdr:colOff>
          <xdr:row>29</xdr:row>
          <xdr:rowOff>9525</xdr:rowOff>
        </xdr:to>
        <xdr:sp macro="" textlink="">
          <xdr:nvSpPr>
            <xdr:cNvPr id="518168" name="Check Box 24" hidden="1">
              <a:extLst>
                <a:ext uri="{63B3BB69-23CF-44E3-9099-C40C66FF867C}">
                  <a14:compatExt spid="_x0000_s518168"/>
                </a:ext>
                <a:ext uri="{FF2B5EF4-FFF2-40B4-BE49-F238E27FC236}">
                  <a16:creationId xmlns:a16="http://schemas.microsoft.com/office/drawing/2014/main" id="{00000000-0008-0000-09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27</xdr:row>
          <xdr:rowOff>228600</xdr:rowOff>
        </xdr:from>
        <xdr:to>
          <xdr:col>34</xdr:col>
          <xdr:colOff>76200</xdr:colOff>
          <xdr:row>28</xdr:row>
          <xdr:rowOff>238125</xdr:rowOff>
        </xdr:to>
        <xdr:sp macro="" textlink="">
          <xdr:nvSpPr>
            <xdr:cNvPr id="518169" name="Check Box 25" hidden="1">
              <a:extLst>
                <a:ext uri="{63B3BB69-23CF-44E3-9099-C40C66FF867C}">
                  <a14:compatExt spid="_x0000_s518169"/>
                </a:ext>
                <a:ext uri="{FF2B5EF4-FFF2-40B4-BE49-F238E27FC236}">
                  <a16:creationId xmlns:a16="http://schemas.microsoft.com/office/drawing/2014/main" id="{00000000-0008-0000-09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27</xdr:row>
          <xdr:rowOff>0</xdr:rowOff>
        </xdr:from>
        <xdr:to>
          <xdr:col>46</xdr:col>
          <xdr:colOff>76200</xdr:colOff>
          <xdr:row>28</xdr:row>
          <xdr:rowOff>9525</xdr:rowOff>
        </xdr:to>
        <xdr:sp macro="" textlink="">
          <xdr:nvSpPr>
            <xdr:cNvPr id="518170" name="Check Box 26" hidden="1">
              <a:extLst>
                <a:ext uri="{63B3BB69-23CF-44E3-9099-C40C66FF867C}">
                  <a14:compatExt spid="_x0000_s518170"/>
                </a:ext>
                <a:ext uri="{FF2B5EF4-FFF2-40B4-BE49-F238E27FC236}">
                  <a16:creationId xmlns:a16="http://schemas.microsoft.com/office/drawing/2014/main" id="{00000000-0008-0000-09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37</xdr:row>
          <xdr:rowOff>38100</xdr:rowOff>
        </xdr:from>
        <xdr:to>
          <xdr:col>34</xdr:col>
          <xdr:colOff>85725</xdr:colOff>
          <xdr:row>37</xdr:row>
          <xdr:rowOff>295275</xdr:rowOff>
        </xdr:to>
        <xdr:sp macro="" textlink="">
          <xdr:nvSpPr>
            <xdr:cNvPr id="518171" name="Check Box 27" hidden="1">
              <a:extLst>
                <a:ext uri="{63B3BB69-23CF-44E3-9099-C40C66FF867C}">
                  <a14:compatExt spid="_x0000_s518171"/>
                </a:ext>
                <a:ext uri="{FF2B5EF4-FFF2-40B4-BE49-F238E27FC236}">
                  <a16:creationId xmlns:a16="http://schemas.microsoft.com/office/drawing/2014/main" id="{00000000-0008-0000-09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37</xdr:row>
          <xdr:rowOff>38100</xdr:rowOff>
        </xdr:from>
        <xdr:to>
          <xdr:col>46</xdr:col>
          <xdr:colOff>76200</xdr:colOff>
          <xdr:row>37</xdr:row>
          <xdr:rowOff>295275</xdr:rowOff>
        </xdr:to>
        <xdr:sp macro="" textlink="">
          <xdr:nvSpPr>
            <xdr:cNvPr id="518172" name="Check Box 28" hidden="1">
              <a:extLst>
                <a:ext uri="{63B3BB69-23CF-44E3-9099-C40C66FF867C}">
                  <a14:compatExt spid="_x0000_s518172"/>
                </a:ext>
                <a:ext uri="{FF2B5EF4-FFF2-40B4-BE49-F238E27FC236}">
                  <a16:creationId xmlns:a16="http://schemas.microsoft.com/office/drawing/2014/main" id="{00000000-0008-0000-09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28575</xdr:colOff>
          <xdr:row>29</xdr:row>
          <xdr:rowOff>19050</xdr:rowOff>
        </xdr:from>
        <xdr:to>
          <xdr:col>97</xdr:col>
          <xdr:colOff>66675</xdr:colOff>
          <xdr:row>30</xdr:row>
          <xdr:rowOff>28575</xdr:rowOff>
        </xdr:to>
        <xdr:sp macro="" textlink="">
          <xdr:nvSpPr>
            <xdr:cNvPr id="518193" name="Check Box 49" hidden="1">
              <a:extLst>
                <a:ext uri="{63B3BB69-23CF-44E3-9099-C40C66FF867C}">
                  <a14:compatExt spid="_x0000_s51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28575</xdr:colOff>
          <xdr:row>29</xdr:row>
          <xdr:rowOff>228600</xdr:rowOff>
        </xdr:from>
        <xdr:to>
          <xdr:col>97</xdr:col>
          <xdr:colOff>66675</xdr:colOff>
          <xdr:row>30</xdr:row>
          <xdr:rowOff>238125</xdr:rowOff>
        </xdr:to>
        <xdr:sp macro="" textlink="">
          <xdr:nvSpPr>
            <xdr:cNvPr id="518194" name="Check Box 50" hidden="1">
              <a:extLst>
                <a:ext uri="{63B3BB69-23CF-44E3-9099-C40C66FF867C}">
                  <a14:compatExt spid="_x0000_s51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xdr:col>
          <xdr:colOff>9525</xdr:colOff>
          <xdr:row>29</xdr:row>
          <xdr:rowOff>9525</xdr:rowOff>
        </xdr:from>
        <xdr:to>
          <xdr:col>104</xdr:col>
          <xdr:colOff>47625</xdr:colOff>
          <xdr:row>30</xdr:row>
          <xdr:rowOff>19050</xdr:rowOff>
        </xdr:to>
        <xdr:sp macro="" textlink="">
          <xdr:nvSpPr>
            <xdr:cNvPr id="518195" name="Check Box 51" hidden="1">
              <a:extLst>
                <a:ext uri="{63B3BB69-23CF-44E3-9099-C40C66FF867C}">
                  <a14:compatExt spid="_x0000_s51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xdr:col>
          <xdr:colOff>9525</xdr:colOff>
          <xdr:row>29</xdr:row>
          <xdr:rowOff>238125</xdr:rowOff>
        </xdr:from>
        <xdr:to>
          <xdr:col>104</xdr:col>
          <xdr:colOff>47625</xdr:colOff>
          <xdr:row>31</xdr:row>
          <xdr:rowOff>0</xdr:rowOff>
        </xdr:to>
        <xdr:sp macro="" textlink="">
          <xdr:nvSpPr>
            <xdr:cNvPr id="518196" name="Check Box 52" hidden="1">
              <a:extLst>
                <a:ext uri="{63B3BB69-23CF-44E3-9099-C40C66FF867C}">
                  <a14:compatExt spid="_x0000_s51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xdr:col>
          <xdr:colOff>19050</xdr:colOff>
          <xdr:row>37</xdr:row>
          <xdr:rowOff>28575</xdr:rowOff>
        </xdr:from>
        <xdr:to>
          <xdr:col>104</xdr:col>
          <xdr:colOff>57150</xdr:colOff>
          <xdr:row>37</xdr:row>
          <xdr:rowOff>276225</xdr:rowOff>
        </xdr:to>
        <xdr:sp macro="" textlink="">
          <xdr:nvSpPr>
            <xdr:cNvPr id="518197" name="Check Box 53" hidden="1">
              <a:extLst>
                <a:ext uri="{63B3BB69-23CF-44E3-9099-C40C66FF867C}">
                  <a14:compatExt spid="_x0000_s51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28575</xdr:colOff>
          <xdr:row>37</xdr:row>
          <xdr:rowOff>47625</xdr:rowOff>
        </xdr:from>
        <xdr:to>
          <xdr:col>97</xdr:col>
          <xdr:colOff>66675</xdr:colOff>
          <xdr:row>37</xdr:row>
          <xdr:rowOff>295275</xdr:rowOff>
        </xdr:to>
        <xdr:sp macro="" textlink="">
          <xdr:nvSpPr>
            <xdr:cNvPr id="518198" name="Check Box 54" hidden="1">
              <a:extLst>
                <a:ext uri="{63B3BB69-23CF-44E3-9099-C40C66FF867C}">
                  <a14:compatExt spid="_x0000_s51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400050</xdr:colOff>
          <xdr:row>15</xdr:row>
          <xdr:rowOff>9525</xdr:rowOff>
        </xdr:from>
        <xdr:to>
          <xdr:col>2</xdr:col>
          <xdr:colOff>600075</xdr:colOff>
          <xdr:row>15</xdr:row>
          <xdr:rowOff>171450</xdr:rowOff>
        </xdr:to>
        <xdr:sp macro="" textlink="">
          <xdr:nvSpPr>
            <xdr:cNvPr id="699393" name="Check Box 1" hidden="1">
              <a:extLst>
                <a:ext uri="{63B3BB69-23CF-44E3-9099-C40C66FF867C}">
                  <a14:compatExt spid="_x0000_s69939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9525</xdr:rowOff>
        </xdr:from>
        <xdr:to>
          <xdr:col>9</xdr:col>
          <xdr:colOff>219075</xdr:colOff>
          <xdr:row>15</xdr:row>
          <xdr:rowOff>171450</xdr:rowOff>
        </xdr:to>
        <xdr:sp macro="" textlink="">
          <xdr:nvSpPr>
            <xdr:cNvPr id="699394" name="Check Box 2" hidden="1">
              <a:extLst>
                <a:ext uri="{63B3BB69-23CF-44E3-9099-C40C66FF867C}">
                  <a14:compatExt spid="_x0000_s699394"/>
                </a:ext>
                <a:ext uri="{FF2B5EF4-FFF2-40B4-BE49-F238E27FC236}">
                  <a16:creationId xmlns:a16="http://schemas.microsoft.com/office/drawing/2014/main" id="{00000000-0008-0000-0C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9525</xdr:rowOff>
        </xdr:from>
        <xdr:to>
          <xdr:col>6</xdr:col>
          <xdr:colOff>47625</xdr:colOff>
          <xdr:row>15</xdr:row>
          <xdr:rowOff>171450</xdr:rowOff>
        </xdr:to>
        <xdr:sp macro="" textlink="">
          <xdr:nvSpPr>
            <xdr:cNvPr id="699395" name="Check Box 3" hidden="1">
              <a:extLst>
                <a:ext uri="{63B3BB69-23CF-44E3-9099-C40C66FF867C}">
                  <a14:compatExt spid="_x0000_s699395"/>
                </a:ext>
                <a:ext uri="{FF2B5EF4-FFF2-40B4-BE49-F238E27FC236}">
                  <a16:creationId xmlns:a16="http://schemas.microsoft.com/office/drawing/2014/main" id="{00000000-0008-0000-0C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15</xdr:row>
          <xdr:rowOff>9525</xdr:rowOff>
        </xdr:from>
        <xdr:to>
          <xdr:col>16</xdr:col>
          <xdr:colOff>638175</xdr:colOff>
          <xdr:row>15</xdr:row>
          <xdr:rowOff>171450</xdr:rowOff>
        </xdr:to>
        <xdr:sp macro="" textlink="">
          <xdr:nvSpPr>
            <xdr:cNvPr id="699396" name="Check Box 4" hidden="1">
              <a:extLst>
                <a:ext uri="{63B3BB69-23CF-44E3-9099-C40C66FF867C}">
                  <a14:compatExt spid="_x0000_s699396"/>
                </a:ext>
                <a:ext uri="{FF2B5EF4-FFF2-40B4-BE49-F238E27FC236}">
                  <a16:creationId xmlns:a16="http://schemas.microsoft.com/office/drawing/2014/main" id="{00000000-0008-0000-0C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15</xdr:row>
          <xdr:rowOff>0</xdr:rowOff>
        </xdr:from>
        <xdr:to>
          <xdr:col>18</xdr:col>
          <xdr:colOff>76200</xdr:colOff>
          <xdr:row>15</xdr:row>
          <xdr:rowOff>171450</xdr:rowOff>
        </xdr:to>
        <xdr:sp macro="" textlink="">
          <xdr:nvSpPr>
            <xdr:cNvPr id="699397" name="Check Box 5" hidden="1">
              <a:extLst>
                <a:ext uri="{63B3BB69-23CF-44E3-9099-C40C66FF867C}">
                  <a14:compatExt spid="_x0000_s699397"/>
                </a:ext>
                <a:ext uri="{FF2B5EF4-FFF2-40B4-BE49-F238E27FC236}">
                  <a16:creationId xmlns:a16="http://schemas.microsoft.com/office/drawing/2014/main" id="{00000000-0008-0000-0C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xdr:row>
          <xdr:rowOff>38100</xdr:rowOff>
        </xdr:from>
        <xdr:to>
          <xdr:col>16</xdr:col>
          <xdr:colOff>257175</xdr:colOff>
          <xdr:row>17</xdr:row>
          <xdr:rowOff>209550</xdr:rowOff>
        </xdr:to>
        <xdr:sp macro="" textlink="">
          <xdr:nvSpPr>
            <xdr:cNvPr id="699398" name="Check Box 6" hidden="1">
              <a:extLst>
                <a:ext uri="{63B3BB69-23CF-44E3-9099-C40C66FF867C}">
                  <a14:compatExt spid="_x0000_s699398"/>
                </a:ext>
                <a:ext uri="{FF2B5EF4-FFF2-40B4-BE49-F238E27FC236}">
                  <a16:creationId xmlns:a16="http://schemas.microsoft.com/office/drawing/2014/main" id="{00000000-0008-0000-0C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30</xdr:row>
          <xdr:rowOff>0</xdr:rowOff>
        </xdr:from>
        <xdr:to>
          <xdr:col>14</xdr:col>
          <xdr:colOff>76200</xdr:colOff>
          <xdr:row>30</xdr:row>
          <xdr:rowOff>171450</xdr:rowOff>
        </xdr:to>
        <xdr:sp macro="" textlink="">
          <xdr:nvSpPr>
            <xdr:cNvPr id="699399" name="Check Box 7" hidden="1">
              <a:extLst>
                <a:ext uri="{63B3BB69-23CF-44E3-9099-C40C66FF867C}">
                  <a14:compatExt spid="_x0000_s699399"/>
                </a:ext>
                <a:ext uri="{FF2B5EF4-FFF2-40B4-BE49-F238E27FC236}">
                  <a16:creationId xmlns:a16="http://schemas.microsoft.com/office/drawing/2014/main" id="{00000000-0008-0000-0C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30</xdr:row>
          <xdr:rowOff>9525</xdr:rowOff>
        </xdr:from>
        <xdr:to>
          <xdr:col>7</xdr:col>
          <xdr:colOff>171450</xdr:colOff>
          <xdr:row>30</xdr:row>
          <xdr:rowOff>171450</xdr:rowOff>
        </xdr:to>
        <xdr:sp macro="" textlink="">
          <xdr:nvSpPr>
            <xdr:cNvPr id="699400" name="Check Box 8" hidden="1">
              <a:extLst>
                <a:ext uri="{63B3BB69-23CF-44E3-9099-C40C66FF867C}">
                  <a14:compatExt spid="_x0000_s699400"/>
                </a:ext>
                <a:ext uri="{FF2B5EF4-FFF2-40B4-BE49-F238E27FC236}">
                  <a16:creationId xmlns:a16="http://schemas.microsoft.com/office/drawing/2014/main" id="{00000000-0008-0000-0C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9525</xdr:rowOff>
        </xdr:from>
        <xdr:to>
          <xdr:col>2</xdr:col>
          <xdr:colOff>257175</xdr:colOff>
          <xdr:row>30</xdr:row>
          <xdr:rowOff>171450</xdr:rowOff>
        </xdr:to>
        <xdr:sp macro="" textlink="">
          <xdr:nvSpPr>
            <xdr:cNvPr id="699401" name="Check Box 9" hidden="1">
              <a:extLst>
                <a:ext uri="{63B3BB69-23CF-44E3-9099-C40C66FF867C}">
                  <a14:compatExt spid="_x0000_s699401"/>
                </a:ext>
                <a:ext uri="{FF2B5EF4-FFF2-40B4-BE49-F238E27FC236}">
                  <a16:creationId xmlns:a16="http://schemas.microsoft.com/office/drawing/2014/main" id="{00000000-0008-0000-0C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17</xdr:row>
          <xdr:rowOff>38100</xdr:rowOff>
        </xdr:from>
        <xdr:to>
          <xdr:col>17</xdr:col>
          <xdr:colOff>504825</xdr:colOff>
          <xdr:row>18</xdr:row>
          <xdr:rowOff>0</xdr:rowOff>
        </xdr:to>
        <xdr:sp macro="" textlink="">
          <xdr:nvSpPr>
            <xdr:cNvPr id="699402" name="Check Box 10" hidden="1">
              <a:extLst>
                <a:ext uri="{63B3BB69-23CF-44E3-9099-C40C66FF867C}">
                  <a14:compatExt spid="_x0000_s699402"/>
                </a:ext>
                <a:ext uri="{FF2B5EF4-FFF2-40B4-BE49-F238E27FC236}">
                  <a16:creationId xmlns:a16="http://schemas.microsoft.com/office/drawing/2014/main" id="{00000000-0008-0000-0C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200025</xdr:rowOff>
        </xdr:from>
        <xdr:to>
          <xdr:col>2</xdr:col>
          <xdr:colOff>257175</xdr:colOff>
          <xdr:row>31</xdr:row>
          <xdr:rowOff>171450</xdr:rowOff>
        </xdr:to>
        <xdr:sp macro="" textlink="">
          <xdr:nvSpPr>
            <xdr:cNvPr id="699403" name="Check Box 11" hidden="1">
              <a:extLst>
                <a:ext uri="{63B3BB69-23CF-44E3-9099-C40C66FF867C}">
                  <a14:compatExt spid="_x0000_s699403"/>
                </a:ext>
                <a:ext uri="{FF2B5EF4-FFF2-40B4-BE49-F238E27FC236}">
                  <a16:creationId xmlns:a16="http://schemas.microsoft.com/office/drawing/2014/main" id="{00000000-0008-0000-0C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30</xdr:row>
          <xdr:rowOff>190500</xdr:rowOff>
        </xdr:from>
        <xdr:to>
          <xdr:col>7</xdr:col>
          <xdr:colOff>171450</xdr:colOff>
          <xdr:row>31</xdr:row>
          <xdr:rowOff>161925</xdr:rowOff>
        </xdr:to>
        <xdr:sp macro="" textlink="">
          <xdr:nvSpPr>
            <xdr:cNvPr id="699404" name="Check Box 12" hidden="1">
              <a:extLst>
                <a:ext uri="{63B3BB69-23CF-44E3-9099-C40C66FF867C}">
                  <a14:compatExt spid="_x0000_s699404"/>
                </a:ext>
                <a:ext uri="{FF2B5EF4-FFF2-40B4-BE49-F238E27FC236}">
                  <a16:creationId xmlns:a16="http://schemas.microsoft.com/office/drawing/2014/main" id="{00000000-0008-0000-0C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200025</xdr:rowOff>
        </xdr:from>
        <xdr:to>
          <xdr:col>11</xdr:col>
          <xdr:colOff>219075</xdr:colOff>
          <xdr:row>31</xdr:row>
          <xdr:rowOff>171450</xdr:rowOff>
        </xdr:to>
        <xdr:sp macro="" textlink="">
          <xdr:nvSpPr>
            <xdr:cNvPr id="699405" name="Check Box 13" hidden="1">
              <a:extLst>
                <a:ext uri="{63B3BB69-23CF-44E3-9099-C40C66FF867C}">
                  <a14:compatExt spid="_x0000_s699405"/>
                </a:ext>
                <a:ext uri="{FF2B5EF4-FFF2-40B4-BE49-F238E27FC236}">
                  <a16:creationId xmlns:a16="http://schemas.microsoft.com/office/drawing/2014/main" id="{00000000-0008-0000-0C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419100</xdr:colOff>
          <xdr:row>14</xdr:row>
          <xdr:rowOff>209550</xdr:rowOff>
        </xdr:from>
        <xdr:to>
          <xdr:col>18</xdr:col>
          <xdr:colOff>638175</xdr:colOff>
          <xdr:row>15</xdr:row>
          <xdr:rowOff>171450</xdr:rowOff>
        </xdr:to>
        <xdr:sp macro="" textlink="">
          <xdr:nvSpPr>
            <xdr:cNvPr id="699406" name="Check Box 14" hidden="1">
              <a:extLst>
                <a:ext uri="{63B3BB69-23CF-44E3-9099-C40C66FF867C}">
                  <a14:compatExt spid="_x0000_s699406"/>
                </a:ext>
                <a:ext uri="{FF2B5EF4-FFF2-40B4-BE49-F238E27FC236}">
                  <a16:creationId xmlns:a16="http://schemas.microsoft.com/office/drawing/2014/main" id="{00000000-0008-0000-0C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1076325</xdr:colOff>
          <xdr:row>13</xdr:row>
          <xdr:rowOff>200025</xdr:rowOff>
        </xdr:from>
        <xdr:to>
          <xdr:col>4</xdr:col>
          <xdr:colOff>1543050</xdr:colOff>
          <xdr:row>15</xdr:row>
          <xdr:rowOff>9525</xdr:rowOff>
        </xdr:to>
        <xdr:sp macro="" textlink="">
          <xdr:nvSpPr>
            <xdr:cNvPr id="742401" name="Option Button 1" hidden="1">
              <a:extLst>
                <a:ext uri="{63B3BB69-23CF-44E3-9099-C40C66FF867C}">
                  <a14:compatExt spid="_x0000_s742401"/>
                </a:ext>
                <a:ext uri="{FF2B5EF4-FFF2-40B4-BE49-F238E27FC236}">
                  <a16:creationId xmlns:a16="http://schemas.microsoft.com/office/drawing/2014/main" id="{00000000-0008-0000-1A00-00000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총액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200025</xdr:rowOff>
        </xdr:from>
        <xdr:to>
          <xdr:col>4</xdr:col>
          <xdr:colOff>1095375</xdr:colOff>
          <xdr:row>15</xdr:row>
          <xdr:rowOff>9525</xdr:rowOff>
        </xdr:to>
        <xdr:sp macro="" textlink="">
          <xdr:nvSpPr>
            <xdr:cNvPr id="742402" name="Option Button 2" hidden="1">
              <a:extLst>
                <a:ext uri="{63B3BB69-23CF-44E3-9099-C40C66FF867C}">
                  <a14:compatExt spid="_x0000_s742402"/>
                </a:ext>
                <a:ext uri="{FF2B5EF4-FFF2-40B4-BE49-F238E27FC236}">
                  <a16:creationId xmlns:a16="http://schemas.microsoft.com/office/drawing/2014/main" id="{00000000-0008-0000-1A00-00000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인건비와직접비</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rnd\AppData\Local\Microsoft\Windows\INetCache\IE\3WGFO506\&#50808;&#48512;&#50672;&#44396;&#50896;&#46321;&#47197;_Samp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53685;&#54633;&#49436;&#49885;(&#52488;&#50504;)_2019.12.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629;&#47924;/06.&#51228;&#52636;/2020&#45380;/200214_&#49328;&#54617;&#54801;&#47141;&#45800;_&#54364;&#51456;%20&#50672;&#44396;&#48708;_&#52397;&#44396;&#49436;&#49885;(&#50504;)&#51032;&#44204;&#51228;&#52636;/200212_&#49328;&#54617;&#54801;&#47141;&#45800;%20&#50504;&#45236;%20&#44277;&#47928;/04.(&#48708;&#44368;&#52280;&#44256;&#50857;)&#53685;&#54633;%20&#50672;&#44396;&#48708;%20&#52397;&#44396;&#49436;&#49885;(&#505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ow r="2">
          <cell r="A2" t="str">
            <v>한국</v>
          </cell>
        </row>
        <row r="3">
          <cell r="A3" t="str">
            <v>미국</v>
          </cell>
        </row>
        <row r="4">
          <cell r="A4" t="str">
            <v>중국</v>
          </cell>
        </row>
        <row r="5">
          <cell r="A5" t="str">
            <v>일본</v>
          </cell>
        </row>
        <row r="6">
          <cell r="A6" t="str">
            <v>솔로몬</v>
          </cell>
        </row>
        <row r="7">
          <cell r="A7" t="str">
            <v>체코</v>
          </cell>
        </row>
        <row r="8">
          <cell r="A8" t="str">
            <v>인도</v>
          </cell>
        </row>
        <row r="9">
          <cell r="A9" t="str">
            <v>조지아</v>
          </cell>
        </row>
        <row r="10">
          <cell r="A10" t="str">
            <v>캐나다</v>
          </cell>
        </row>
        <row r="11">
          <cell r="A11" t="str">
            <v>스웨덴</v>
          </cell>
        </row>
        <row r="12">
          <cell r="A12" t="str">
            <v>캄보디아</v>
          </cell>
        </row>
        <row r="13">
          <cell r="A13" t="str">
            <v>몽골</v>
          </cell>
        </row>
        <row r="14">
          <cell r="A14" t="str">
            <v>감비아</v>
          </cell>
        </row>
        <row r="15">
          <cell r="A15" t="str">
            <v>안타티카</v>
          </cell>
        </row>
        <row r="16">
          <cell r="A16" t="str">
            <v>온두라스</v>
          </cell>
        </row>
        <row r="17">
          <cell r="A17" t="str">
            <v>말리</v>
          </cell>
        </row>
        <row r="18">
          <cell r="A18" t="str">
            <v>마샬군도</v>
          </cell>
        </row>
        <row r="19">
          <cell r="A19" t="str">
            <v>영령 인도양</v>
          </cell>
        </row>
        <row r="20">
          <cell r="A20" t="str">
            <v>투발루</v>
          </cell>
        </row>
        <row r="21">
          <cell r="A21" t="str">
            <v>세인트 피레 미켈론</v>
          </cell>
        </row>
        <row r="22">
          <cell r="A22" t="str">
            <v>스발비드 군도</v>
          </cell>
        </row>
        <row r="23">
          <cell r="A23" t="str">
            <v xml:space="preserve">파라과이 </v>
          </cell>
        </row>
        <row r="24">
          <cell r="A24" t="str">
            <v>아루바</v>
          </cell>
        </row>
        <row r="25">
          <cell r="A25" t="str">
            <v>발로</v>
          </cell>
        </row>
        <row r="26">
          <cell r="A26" t="str">
            <v>라오스</v>
          </cell>
        </row>
        <row r="27">
          <cell r="A27" t="str">
            <v>태국</v>
          </cell>
        </row>
        <row r="28">
          <cell r="A28" t="str">
            <v>마카오</v>
          </cell>
        </row>
        <row r="29">
          <cell r="A29" t="str">
            <v>가봉</v>
          </cell>
        </row>
        <row r="30">
          <cell r="A30" t="str">
            <v>말라위</v>
          </cell>
        </row>
        <row r="31">
          <cell r="A31" t="str">
            <v>불령 가이아나</v>
          </cell>
        </row>
        <row r="32">
          <cell r="A32" t="str">
            <v>세이쉘</v>
          </cell>
        </row>
        <row r="33">
          <cell r="A33" t="str">
            <v>폴란드</v>
          </cell>
        </row>
        <row r="34">
          <cell r="A34" t="str">
            <v>쿠웨이트</v>
          </cell>
        </row>
        <row r="35">
          <cell r="A35" t="str">
            <v>아이슬란드</v>
          </cell>
        </row>
        <row r="36">
          <cell r="A36" t="str">
            <v>자이레</v>
          </cell>
        </row>
        <row r="37">
          <cell r="A37" t="str">
            <v>레바논</v>
          </cell>
        </row>
        <row r="38">
          <cell r="A38" t="str">
            <v>레소토</v>
          </cell>
        </row>
        <row r="39">
          <cell r="A39" t="str">
            <v>북마리아나 군도</v>
          </cell>
        </row>
        <row r="40">
          <cell r="A40" t="str">
            <v xml:space="preserve">코트디부아르 </v>
          </cell>
        </row>
        <row r="41">
          <cell r="A41" t="str">
            <v xml:space="preserve">토켈라우 </v>
          </cell>
        </row>
        <row r="42">
          <cell r="A42" t="str">
            <v>포르투갈</v>
          </cell>
        </row>
        <row r="43">
          <cell r="A43" t="str">
            <v>벨기에</v>
          </cell>
        </row>
        <row r="44">
          <cell r="A44" t="str">
            <v>바베이도스</v>
          </cell>
        </row>
        <row r="45">
          <cell r="A45" t="str">
            <v>안도라</v>
          </cell>
        </row>
        <row r="46">
          <cell r="A46" t="str">
            <v>유고슬라비아</v>
          </cell>
        </row>
        <row r="47">
          <cell r="A47" t="str">
            <v>벨라루스</v>
          </cell>
        </row>
        <row r="48">
          <cell r="A48" t="str">
            <v>쿡 제도</v>
          </cell>
        </row>
        <row r="49">
          <cell r="A49" t="str">
            <v>남조지아 &amp; 남샌드위치 군도</v>
          </cell>
        </row>
        <row r="50">
          <cell r="A50" t="str">
            <v>아르메니아</v>
          </cell>
        </row>
        <row r="51">
          <cell r="A51" t="str">
            <v>요르단</v>
          </cell>
        </row>
        <row r="52">
          <cell r="A52" t="str">
            <v>이집트</v>
          </cell>
        </row>
        <row r="53">
          <cell r="A53" t="str">
            <v>인도네시아</v>
          </cell>
        </row>
        <row r="54">
          <cell r="A54" t="str">
            <v>카메룬</v>
          </cell>
        </row>
        <row r="55">
          <cell r="A55" t="str">
            <v>코모로</v>
          </cell>
        </row>
        <row r="56">
          <cell r="A56" t="str">
            <v>콜롬비아</v>
          </cell>
        </row>
        <row r="57">
          <cell r="A57" t="str">
            <v>쿠바</v>
          </cell>
        </row>
        <row r="58">
          <cell r="A58" t="str">
            <v>트리니다드토바고</v>
          </cell>
        </row>
        <row r="59">
          <cell r="A59" t="str">
            <v>파푸아뉴기니</v>
          </cell>
        </row>
        <row r="60">
          <cell r="A60" t="str">
            <v>프랑스</v>
          </cell>
        </row>
        <row r="61">
          <cell r="A61" t="str">
            <v>호주</v>
          </cell>
        </row>
        <row r="62">
          <cell r="A62" t="str">
            <v>과델로프</v>
          </cell>
        </row>
        <row r="63">
          <cell r="A63" t="str">
            <v>뉴 칼레도니아</v>
          </cell>
        </row>
        <row r="64">
          <cell r="A64" t="str">
            <v>바티칸 시티</v>
          </cell>
        </row>
        <row r="65">
          <cell r="A65" t="str">
            <v>보스니아헤르체고비나</v>
          </cell>
        </row>
        <row r="66">
          <cell r="A66" t="str">
            <v>세인트 키츠 네비스</v>
          </cell>
        </row>
        <row r="67">
          <cell r="A67" t="str">
            <v>싱가포르</v>
          </cell>
        </row>
        <row r="68">
          <cell r="A68" t="str">
            <v xml:space="preserve">아랍에미리트 </v>
          </cell>
        </row>
        <row r="69">
          <cell r="A69" t="str">
            <v>안굴리아</v>
          </cell>
        </row>
        <row r="70">
          <cell r="A70" t="str">
            <v>적도 기니</v>
          </cell>
        </row>
        <row r="71">
          <cell r="A71" t="str">
            <v>소말리아</v>
          </cell>
        </row>
        <row r="72">
          <cell r="A72" t="str">
            <v>룩셈브르크</v>
          </cell>
        </row>
        <row r="73">
          <cell r="A73" t="str">
            <v>홍콩</v>
          </cell>
        </row>
        <row r="74">
          <cell r="A74" t="str">
            <v>이란</v>
          </cell>
        </row>
        <row r="75">
          <cell r="A75" t="str">
            <v>이스라엘</v>
          </cell>
        </row>
        <row r="76">
          <cell r="A76" t="str">
            <v>크메르</v>
          </cell>
        </row>
        <row r="77">
          <cell r="A77" t="str">
            <v>몰디브</v>
          </cell>
        </row>
        <row r="78">
          <cell r="A78" t="str">
            <v>오만</v>
          </cell>
        </row>
        <row r="79">
          <cell r="A79" t="str">
            <v>필리핀</v>
          </cell>
        </row>
        <row r="80">
          <cell r="A80" t="str">
            <v>사우디아라비아</v>
          </cell>
        </row>
        <row r="81">
          <cell r="A81" t="str">
            <v>스리랑카</v>
          </cell>
        </row>
        <row r="82">
          <cell r="A82" t="str">
            <v>시리아</v>
          </cell>
        </row>
        <row r="83">
          <cell r="A83" t="str">
            <v>터키</v>
          </cell>
        </row>
        <row r="84">
          <cell r="A84" t="str">
            <v>예멘</v>
          </cell>
        </row>
        <row r="85">
          <cell r="A85" t="str">
            <v>미크로네시아</v>
          </cell>
        </row>
        <row r="86">
          <cell r="A86" t="str">
            <v>아르헨티나</v>
          </cell>
        </row>
        <row r="87">
          <cell r="A87" t="str">
            <v>바하마</v>
          </cell>
        </row>
        <row r="88">
          <cell r="A88" t="str">
            <v>브라질</v>
          </cell>
        </row>
        <row r="89">
          <cell r="A89" t="str">
            <v>칠레</v>
          </cell>
        </row>
        <row r="90">
          <cell r="A90" t="str">
            <v>코스타리카</v>
          </cell>
        </row>
        <row r="91">
          <cell r="A91" t="str">
            <v>엘살바도르</v>
          </cell>
        </row>
        <row r="92">
          <cell r="A92" t="str">
            <v>과테말라</v>
          </cell>
        </row>
        <row r="93">
          <cell r="A93" t="str">
            <v>아이티</v>
          </cell>
        </row>
        <row r="94">
          <cell r="A94" t="str">
            <v>멕시코</v>
          </cell>
        </row>
        <row r="95">
          <cell r="A95" t="str">
            <v>페루</v>
          </cell>
        </row>
        <row r="96">
          <cell r="A96" t="str">
            <v>베네수엘라</v>
          </cell>
        </row>
        <row r="97">
          <cell r="A97" t="str">
            <v>핀란드</v>
          </cell>
        </row>
        <row r="98">
          <cell r="A98" t="str">
            <v>그리스</v>
          </cell>
        </row>
        <row r="99">
          <cell r="A99" t="str">
            <v>네덜란드</v>
          </cell>
        </row>
        <row r="100">
          <cell r="A100" t="str">
            <v>산마리노</v>
          </cell>
        </row>
        <row r="101">
          <cell r="A101" t="str">
            <v>베나투</v>
          </cell>
        </row>
        <row r="102">
          <cell r="A102" t="str">
            <v>베냉</v>
          </cell>
        </row>
        <row r="103">
          <cell r="A103" t="str">
            <v>솔로몬제도</v>
          </cell>
        </row>
        <row r="104">
          <cell r="A104" t="str">
            <v>키리바시</v>
          </cell>
        </row>
        <row r="105">
          <cell r="A105" t="str">
            <v>대만</v>
          </cell>
        </row>
        <row r="106">
          <cell r="A106" t="str">
            <v>짐바브웨</v>
          </cell>
        </row>
        <row r="107">
          <cell r="A107" t="str">
            <v>파로에 군도</v>
          </cell>
        </row>
        <row r="108">
          <cell r="A108" t="str">
            <v>불가리아</v>
          </cell>
        </row>
        <row r="109">
          <cell r="A109" t="str">
            <v>르완다</v>
          </cell>
        </row>
        <row r="110">
          <cell r="A110" t="str">
            <v>시에라리온</v>
          </cell>
        </row>
        <row r="111">
          <cell r="A111" t="str">
            <v>수단</v>
          </cell>
        </row>
        <row r="112">
          <cell r="A112" t="str">
            <v>모나코</v>
          </cell>
        </row>
        <row r="113">
          <cell r="A113" t="str">
            <v>토고</v>
          </cell>
        </row>
        <row r="114">
          <cell r="A114" t="str">
            <v>우간다</v>
          </cell>
        </row>
        <row r="115">
          <cell r="A115" t="str">
            <v>가이네아</v>
          </cell>
        </row>
        <row r="116">
          <cell r="A116" t="str">
            <v>모리타니아</v>
          </cell>
        </row>
        <row r="117">
          <cell r="A117" t="str">
            <v>잠비아</v>
          </cell>
        </row>
        <row r="118">
          <cell r="A118" t="str">
            <v>미얀마(버마)</v>
          </cell>
        </row>
        <row r="119">
          <cell r="A119" t="str">
            <v>부르키나파소</v>
          </cell>
        </row>
        <row r="120">
          <cell r="A120" t="str">
            <v>슬로베니아</v>
          </cell>
        </row>
        <row r="121">
          <cell r="A121" t="str">
            <v>우즈베키스탄</v>
          </cell>
        </row>
        <row r="122">
          <cell r="A122" t="str">
            <v>차오</v>
          </cell>
        </row>
        <row r="123">
          <cell r="A123" t="str">
            <v>콩고</v>
          </cell>
        </row>
        <row r="124">
          <cell r="A124" t="str">
            <v>에스토니아</v>
          </cell>
        </row>
        <row r="125">
          <cell r="A125" t="str">
            <v>유럽연합</v>
          </cell>
        </row>
        <row r="126">
          <cell r="A126" t="str">
            <v>기니비사우</v>
          </cell>
        </row>
        <row r="127">
          <cell r="A127" t="str">
            <v>나우루</v>
          </cell>
        </row>
        <row r="128">
          <cell r="A128" t="str">
            <v>도미니카 공화국</v>
          </cell>
        </row>
        <row r="129">
          <cell r="A129" t="str">
            <v>리히텐슈타인</v>
          </cell>
        </row>
        <row r="130">
          <cell r="A130" t="str">
            <v>마이너 아우틀링 합중국 군도</v>
          </cell>
        </row>
        <row r="131">
          <cell r="A131" t="str">
            <v>보빗군도</v>
          </cell>
        </row>
        <row r="132">
          <cell r="A132" t="str">
            <v>불령 남부지역</v>
          </cell>
        </row>
        <row r="133">
          <cell r="A133" t="str">
            <v>서사하라</v>
          </cell>
        </row>
        <row r="134">
          <cell r="A134" t="str">
            <v>세인트 빈센트 그레나딘</v>
          </cell>
        </row>
        <row r="135">
          <cell r="A135" t="str">
            <v>세인트 헬레나</v>
          </cell>
        </row>
        <row r="136">
          <cell r="A136" t="str">
            <v>영령 버진군도</v>
          </cell>
        </row>
        <row r="137">
          <cell r="A137" t="str">
            <v>영령 캐이맨 군도</v>
          </cell>
        </row>
        <row r="138">
          <cell r="A138" t="str">
            <v>코스 군도</v>
          </cell>
        </row>
        <row r="139">
          <cell r="A139" t="str">
            <v>투르크 &amp; 카이코스 군도</v>
          </cell>
        </row>
        <row r="140">
          <cell r="A140" t="str">
            <v>팔레스타인</v>
          </cell>
        </row>
        <row r="141">
          <cell r="A141" t="str">
            <v>도미니카</v>
          </cell>
        </row>
        <row r="142">
          <cell r="A142" t="str">
            <v>우루과이</v>
          </cell>
        </row>
        <row r="143">
          <cell r="A143" t="str">
            <v>독일</v>
          </cell>
        </row>
        <row r="144">
          <cell r="A144" t="str">
            <v>키프로스</v>
          </cell>
        </row>
        <row r="145">
          <cell r="A145" t="str">
            <v>이라크</v>
          </cell>
        </row>
        <row r="146">
          <cell r="A146" t="str">
            <v>말레이지아</v>
          </cell>
        </row>
        <row r="147">
          <cell r="A147" t="str">
            <v>네팔</v>
          </cell>
        </row>
        <row r="148">
          <cell r="A148" t="str">
            <v>탄자니아</v>
          </cell>
        </row>
        <row r="149">
          <cell r="A149" t="str">
            <v>모잠비크</v>
          </cell>
        </row>
        <row r="150">
          <cell r="A150" t="str">
            <v>마다가스카르</v>
          </cell>
        </row>
        <row r="151">
          <cell r="A151" t="str">
            <v>스페인</v>
          </cell>
        </row>
        <row r="152">
          <cell r="A152" t="str">
            <v xml:space="preserve">동독 </v>
          </cell>
        </row>
        <row r="153">
          <cell r="A153" t="str">
            <v>파키스탄</v>
          </cell>
        </row>
        <row r="154">
          <cell r="A154" t="str">
            <v>카타르</v>
          </cell>
        </row>
        <row r="155">
          <cell r="A155" t="str">
            <v>베트남</v>
          </cell>
        </row>
        <row r="156">
          <cell r="A156" t="str">
            <v>남예멘</v>
          </cell>
        </row>
        <row r="157">
          <cell r="A157" t="str">
            <v>볼리비아</v>
          </cell>
        </row>
        <row r="158">
          <cell r="A158" t="str">
            <v xml:space="preserve">에콰도르 </v>
          </cell>
        </row>
        <row r="159">
          <cell r="A159" t="str">
            <v>그레나다</v>
          </cell>
        </row>
        <row r="160">
          <cell r="A160" t="str">
            <v>자메이카</v>
          </cell>
        </row>
        <row r="161">
          <cell r="A161" t="str">
            <v>파나마</v>
          </cell>
        </row>
        <row r="162">
          <cell r="A162" t="str">
            <v>수리남</v>
          </cell>
        </row>
        <row r="163">
          <cell r="A163" t="str">
            <v>오스트리아</v>
          </cell>
        </row>
        <row r="164">
          <cell r="A164" t="str">
            <v>영국</v>
          </cell>
        </row>
        <row r="165">
          <cell r="A165" t="str">
            <v>이탈리아</v>
          </cell>
        </row>
        <row r="166">
          <cell r="A166" t="str">
            <v>몰타</v>
          </cell>
        </row>
        <row r="167">
          <cell r="A167" t="str">
            <v>노르웨이</v>
          </cell>
        </row>
        <row r="168">
          <cell r="A168" t="str">
            <v>스위스</v>
          </cell>
        </row>
        <row r="169">
          <cell r="A169" t="str">
            <v>알바니아</v>
          </cell>
        </row>
        <row r="170">
          <cell r="A170" t="str">
            <v>소련</v>
          </cell>
        </row>
        <row r="171">
          <cell r="A171" t="str">
            <v>피지</v>
          </cell>
        </row>
        <row r="172">
          <cell r="A172" t="str">
            <v>칼레도니아</v>
          </cell>
        </row>
        <row r="173">
          <cell r="A173" t="str">
            <v>타이티</v>
          </cell>
        </row>
        <row r="174">
          <cell r="A174" t="str">
            <v>알제리</v>
          </cell>
        </row>
        <row r="175">
          <cell r="A175" t="str">
            <v>다오메이</v>
          </cell>
        </row>
        <row r="176">
          <cell r="A176" t="str">
            <v xml:space="preserve">에티오피아 </v>
          </cell>
        </row>
        <row r="177">
          <cell r="A177" t="str">
            <v>가나</v>
          </cell>
        </row>
        <row r="178">
          <cell r="A178" t="str">
            <v>케냐</v>
          </cell>
        </row>
        <row r="179">
          <cell r="A179" t="str">
            <v>리비아</v>
          </cell>
        </row>
        <row r="180">
          <cell r="A180" t="str">
            <v>모리셔스</v>
          </cell>
        </row>
        <row r="181">
          <cell r="A181" t="str">
            <v>니제르</v>
          </cell>
        </row>
        <row r="182">
          <cell r="A182" t="str">
            <v>기니</v>
          </cell>
        </row>
        <row r="183">
          <cell r="A183" t="str">
            <v>바레인</v>
          </cell>
        </row>
        <row r="184">
          <cell r="A184" t="str">
            <v>북한</v>
          </cell>
        </row>
        <row r="185">
          <cell r="A185" t="str">
            <v>가이아나</v>
          </cell>
        </row>
        <row r="186">
          <cell r="A186" t="str">
            <v>니카라과</v>
          </cell>
        </row>
        <row r="187">
          <cell r="A187" t="str">
            <v>푸에르토리코</v>
          </cell>
        </row>
        <row r="188">
          <cell r="A188" t="str">
            <v>덴마크</v>
          </cell>
        </row>
        <row r="189">
          <cell r="A189" t="str">
            <v>아일랜드</v>
          </cell>
        </row>
        <row r="190">
          <cell r="A190" t="str">
            <v>헝가리</v>
          </cell>
        </row>
        <row r="191">
          <cell r="A191" t="str">
            <v>오트볼타</v>
          </cell>
        </row>
        <row r="192">
          <cell r="A192" t="str">
            <v>부룬디</v>
          </cell>
        </row>
        <row r="193">
          <cell r="A193" t="str">
            <v>버진군도</v>
          </cell>
        </row>
        <row r="194">
          <cell r="A194" t="str">
            <v>쎄크레스</v>
          </cell>
        </row>
        <row r="195">
          <cell r="A195" t="str">
            <v>아제르바잔</v>
          </cell>
        </row>
        <row r="196">
          <cell r="A196" t="str">
            <v>지부티</v>
          </cell>
        </row>
        <row r="197">
          <cell r="A197" t="str">
            <v>투르크메니스탄</v>
          </cell>
        </row>
        <row r="198">
          <cell r="A198" t="str">
            <v xml:space="preserve">키르기스스탄 </v>
          </cell>
        </row>
        <row r="199">
          <cell r="A199" t="str">
            <v>그린란드</v>
          </cell>
        </row>
        <row r="200">
          <cell r="A200" t="str">
            <v>피트카이른</v>
          </cell>
        </row>
        <row r="201">
          <cell r="A201" t="str">
            <v>아프가니스탄</v>
          </cell>
        </row>
        <row r="202">
          <cell r="A202" t="str">
            <v>방글라데시</v>
          </cell>
        </row>
        <row r="203">
          <cell r="A203" t="str">
            <v>부탄</v>
          </cell>
        </row>
        <row r="204">
          <cell r="A204" t="str">
            <v>브루나이</v>
          </cell>
        </row>
        <row r="205">
          <cell r="A205" t="str">
            <v>루마니아</v>
          </cell>
        </row>
        <row r="206">
          <cell r="A206" t="str">
            <v>세르비아</v>
          </cell>
        </row>
        <row r="207">
          <cell r="A207" t="str">
            <v>코소보</v>
          </cell>
        </row>
        <row r="208">
          <cell r="A208" t="str">
            <v>사모아</v>
          </cell>
        </row>
        <row r="209">
          <cell r="A209" t="str">
            <v>괌</v>
          </cell>
        </row>
        <row r="210">
          <cell r="A210" t="str">
            <v>헤브리테스</v>
          </cell>
        </row>
        <row r="211">
          <cell r="A211" t="str">
            <v>뉴질랜드</v>
          </cell>
        </row>
        <row r="212">
          <cell r="A212" t="str">
            <v>서사모아</v>
          </cell>
        </row>
        <row r="213">
          <cell r="A213" t="str">
            <v>보츠와나</v>
          </cell>
        </row>
        <row r="214">
          <cell r="A214" t="str">
            <v>중앙아프리카공화국</v>
          </cell>
        </row>
        <row r="215">
          <cell r="A215" t="str">
            <v>차드</v>
          </cell>
        </row>
        <row r="216">
          <cell r="A216" t="str">
            <v>아이보리코스트</v>
          </cell>
        </row>
        <row r="217">
          <cell r="A217" t="str">
            <v>라이베리아</v>
          </cell>
        </row>
        <row r="218">
          <cell r="A218" t="str">
            <v>모로코</v>
          </cell>
        </row>
        <row r="219">
          <cell r="A219" t="str">
            <v>나이지리아</v>
          </cell>
        </row>
        <row r="220">
          <cell r="A220" t="str">
            <v>로디지아</v>
          </cell>
        </row>
        <row r="221">
          <cell r="A221" t="str">
            <v>세네갈</v>
          </cell>
        </row>
        <row r="222">
          <cell r="A222" t="str">
            <v>남아프리카공화국</v>
          </cell>
        </row>
        <row r="223">
          <cell r="A223" t="str">
            <v>서남아프리카</v>
          </cell>
        </row>
        <row r="224">
          <cell r="A224" t="str">
            <v>스와질랜드</v>
          </cell>
        </row>
        <row r="225">
          <cell r="A225" t="str">
            <v>튀니지</v>
          </cell>
        </row>
        <row r="226">
          <cell r="A226" t="str">
            <v>콩고민주공화국</v>
          </cell>
        </row>
        <row r="227">
          <cell r="A227" t="str">
            <v>앙골라</v>
          </cell>
        </row>
        <row r="228">
          <cell r="A228" t="str">
            <v>말비나소</v>
          </cell>
        </row>
        <row r="229">
          <cell r="A229" t="str">
            <v>몰도바</v>
          </cell>
        </row>
        <row r="230">
          <cell r="A230" t="str">
            <v>버뮤다</v>
          </cell>
        </row>
        <row r="231">
          <cell r="A231" t="str">
            <v>벨리즈</v>
          </cell>
        </row>
        <row r="232">
          <cell r="A232" t="str">
            <v>벨라루시아</v>
          </cell>
        </row>
        <row r="233">
          <cell r="A233" t="str">
            <v>러시아</v>
          </cell>
        </row>
        <row r="234">
          <cell r="A234" t="str">
            <v>시칠리스</v>
          </cell>
        </row>
        <row r="235">
          <cell r="A235" t="str">
            <v>우크라이나</v>
          </cell>
        </row>
        <row r="236">
          <cell r="A236" t="str">
            <v>지브랄타</v>
          </cell>
        </row>
        <row r="237">
          <cell r="A237" t="str">
            <v>포클랜드 군도</v>
          </cell>
        </row>
        <row r="238">
          <cell r="A238" t="str">
            <v>카페버디</v>
          </cell>
        </row>
        <row r="239">
          <cell r="A239" t="str">
            <v>타지키스탄</v>
          </cell>
        </row>
        <row r="240">
          <cell r="A240" t="str">
            <v>통가</v>
          </cell>
        </row>
        <row r="241">
          <cell r="A241" t="str">
            <v>파카리안</v>
          </cell>
        </row>
        <row r="242">
          <cell r="A242" t="str">
            <v>카자흐스탄</v>
          </cell>
        </row>
        <row r="243">
          <cell r="A243" t="str">
            <v>그루지아</v>
          </cell>
        </row>
        <row r="244">
          <cell r="A244" t="str">
            <v>나미비아</v>
          </cell>
        </row>
        <row r="245">
          <cell r="A245" t="str">
            <v>네덜란드령앤틸리스제도</v>
          </cell>
        </row>
        <row r="246">
          <cell r="A246" t="str">
            <v>노폴크 아일랜드</v>
          </cell>
        </row>
        <row r="247">
          <cell r="A247" t="str">
            <v>니우에</v>
          </cell>
        </row>
        <row r="248">
          <cell r="A248" t="str">
            <v>라트비아</v>
          </cell>
        </row>
        <row r="249">
          <cell r="A249" t="str">
            <v>리투아니아</v>
          </cell>
        </row>
        <row r="250">
          <cell r="A250" t="str">
            <v>마케도니아</v>
          </cell>
        </row>
        <row r="251">
          <cell r="A251" t="str">
            <v>마티니크</v>
          </cell>
        </row>
        <row r="252">
          <cell r="A252" t="str">
            <v>메요트</v>
          </cell>
        </row>
        <row r="253">
          <cell r="A253" t="str">
            <v>몬트세라트</v>
          </cell>
        </row>
        <row r="254">
          <cell r="A254" t="str">
            <v>불령 리유니온,코모도 제도</v>
          </cell>
        </row>
        <row r="255">
          <cell r="A255" t="str">
            <v>불령 폴리네시아</v>
          </cell>
        </row>
        <row r="256">
          <cell r="A256" t="str">
            <v xml:space="preserve">상투메프린시페 </v>
          </cell>
        </row>
        <row r="257">
          <cell r="A257" t="str">
            <v>세인트 루시아</v>
          </cell>
        </row>
        <row r="258">
          <cell r="A258" t="str">
            <v>슬로바키아</v>
          </cell>
        </row>
        <row r="259">
          <cell r="A259" t="str">
            <v>안티가 바부다</v>
          </cell>
        </row>
        <row r="260">
          <cell r="A260" t="str">
            <v>에리트리아</v>
          </cell>
        </row>
        <row r="261">
          <cell r="A261" t="str">
            <v>왈라스 &amp; 퓨투나 군도</v>
          </cell>
        </row>
        <row r="262">
          <cell r="A262" t="str">
            <v>크로아티아</v>
          </cell>
        </row>
        <row r="263">
          <cell r="A263" t="str">
            <v>크리스마스 아일랜드</v>
          </cell>
        </row>
        <row r="264">
          <cell r="A264" t="str">
            <v>동티모르</v>
          </cell>
        </row>
        <row r="265">
          <cell r="A265" t="str">
            <v>팔라우</v>
          </cell>
        </row>
        <row r="266">
          <cell r="A266" t="str">
            <v>허드 앤 맥도날드 군도</v>
          </cell>
        </row>
        <row r="267">
          <cell r="A267" t="str">
            <v>몬테네그로</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목차"/>
      <sheetName val="1"/>
      <sheetName val="2"/>
      <sheetName val="3"/>
      <sheetName val="4"/>
      <sheetName val="5"/>
      <sheetName val="6"/>
      <sheetName val="7"/>
      <sheetName val="8"/>
      <sheetName val="9"/>
      <sheetName val="10"/>
      <sheetName val="11"/>
      <sheetName val="12"/>
      <sheetName val="13-1"/>
      <sheetName val="13-2"/>
      <sheetName val="14"/>
      <sheetName val="15"/>
      <sheetName val="16"/>
      <sheetName val="17"/>
      <sheetName val="18"/>
      <sheetName val="19"/>
      <sheetName val="20"/>
      <sheetName val="21"/>
      <sheetName val="22"/>
      <sheetName val="23"/>
      <sheetName val="24"/>
      <sheetName val="참조2"/>
      <sheetName val="참고"/>
      <sheetName val="출장비"/>
      <sheetName val="출장지"/>
      <sheetName val="통상거리"/>
    </sheetNames>
    <sheetDataSet>
      <sheetData sheetId="0"/>
      <sheetData sheetId="1"/>
      <sheetData sheetId="2"/>
      <sheetData sheetId="3">
        <row r="12">
          <cell r="B12" t="str">
            <v>연구원1</v>
          </cell>
        </row>
        <row r="13">
          <cell r="B13" t="str">
            <v>연구원2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
          <cell r="D2" t="str">
            <v>인천</v>
          </cell>
          <cell r="E2">
            <v>60</v>
          </cell>
          <cell r="F2">
            <v>74</v>
          </cell>
        </row>
        <row r="3">
          <cell r="D3" t="str">
            <v>과천</v>
          </cell>
          <cell r="E3">
            <v>20</v>
          </cell>
          <cell r="F3">
            <v>42</v>
          </cell>
        </row>
        <row r="4">
          <cell r="D4" t="str">
            <v>수원</v>
          </cell>
          <cell r="E4">
            <v>64</v>
          </cell>
          <cell r="F4">
            <v>88</v>
          </cell>
        </row>
        <row r="5">
          <cell r="D5" t="str">
            <v>군포</v>
          </cell>
          <cell r="E5">
            <v>34</v>
          </cell>
          <cell r="F5">
            <v>62</v>
          </cell>
        </row>
        <row r="6">
          <cell r="D6" t="str">
            <v>성남</v>
          </cell>
          <cell r="E6">
            <v>44</v>
          </cell>
          <cell r="F6">
            <v>50</v>
          </cell>
        </row>
        <row r="7">
          <cell r="D7" t="str">
            <v>용인</v>
          </cell>
          <cell r="E7">
            <v>84</v>
          </cell>
          <cell r="F7">
            <v>98</v>
          </cell>
        </row>
        <row r="8">
          <cell r="D8" t="str">
            <v>안산</v>
          </cell>
          <cell r="E8">
            <v>50</v>
          </cell>
          <cell r="F8">
            <v>80</v>
          </cell>
        </row>
        <row r="9">
          <cell r="D9" t="str">
            <v>안양</v>
          </cell>
          <cell r="E9">
            <v>28</v>
          </cell>
          <cell r="F9">
            <v>50</v>
          </cell>
        </row>
        <row r="10">
          <cell r="D10" t="str">
            <v>안성</v>
          </cell>
          <cell r="E10">
            <v>160</v>
          </cell>
          <cell r="F10">
            <v>166</v>
          </cell>
        </row>
        <row r="11">
          <cell r="D11" t="str">
            <v>평택</v>
          </cell>
          <cell r="E11">
            <v>142</v>
          </cell>
          <cell r="F11">
            <v>150</v>
          </cell>
        </row>
        <row r="12">
          <cell r="D12" t="str">
            <v>오산</v>
          </cell>
          <cell r="E12">
            <v>98</v>
          </cell>
          <cell r="F12">
            <v>106</v>
          </cell>
        </row>
        <row r="13">
          <cell r="D13" t="str">
            <v>시흥</v>
          </cell>
          <cell r="E13">
            <v>46</v>
          </cell>
          <cell r="F13">
            <v>74</v>
          </cell>
        </row>
        <row r="14">
          <cell r="D14" t="str">
            <v>고양</v>
          </cell>
          <cell r="E14">
            <v>60</v>
          </cell>
          <cell r="F14">
            <v>36</v>
          </cell>
        </row>
        <row r="15">
          <cell r="D15" t="str">
            <v>파주</v>
          </cell>
          <cell r="E15">
            <v>102</v>
          </cell>
          <cell r="F15">
            <v>64</v>
          </cell>
        </row>
        <row r="16">
          <cell r="D16" t="str">
            <v>동두천</v>
          </cell>
          <cell r="E16">
            <v>118</v>
          </cell>
          <cell r="F16">
            <v>78</v>
          </cell>
        </row>
        <row r="17">
          <cell r="D17" t="str">
            <v>의정부</v>
          </cell>
          <cell r="E17">
            <v>82</v>
          </cell>
          <cell r="F17">
            <v>38</v>
          </cell>
        </row>
        <row r="18">
          <cell r="D18" t="str">
            <v>남양주</v>
          </cell>
          <cell r="E18">
            <v>74</v>
          </cell>
          <cell r="F18">
            <v>46</v>
          </cell>
        </row>
        <row r="19">
          <cell r="D19" t="str">
            <v>구리</v>
          </cell>
          <cell r="E19">
            <v>56</v>
          </cell>
          <cell r="F19">
            <v>32</v>
          </cell>
        </row>
        <row r="20">
          <cell r="D20" t="str">
            <v>김포</v>
          </cell>
          <cell r="E20">
            <v>66</v>
          </cell>
          <cell r="F20">
            <v>60</v>
          </cell>
        </row>
        <row r="21">
          <cell r="D21" t="str">
            <v>부천</v>
          </cell>
          <cell r="E21">
            <v>40</v>
          </cell>
          <cell r="F21">
            <v>52</v>
          </cell>
        </row>
        <row r="22">
          <cell r="D22" t="str">
            <v>광명</v>
          </cell>
          <cell r="E22">
            <v>20</v>
          </cell>
          <cell r="F22">
            <v>34</v>
          </cell>
        </row>
        <row r="23">
          <cell r="D23" t="str">
            <v>이천</v>
          </cell>
          <cell r="E23">
            <v>122</v>
          </cell>
          <cell r="F23">
            <v>134</v>
          </cell>
        </row>
        <row r="24">
          <cell r="D24" t="str">
            <v>대전</v>
          </cell>
          <cell r="E24">
            <v>316</v>
          </cell>
          <cell r="F24">
            <v>322</v>
          </cell>
        </row>
        <row r="25">
          <cell r="D25" t="str">
            <v>천안</v>
          </cell>
          <cell r="E25">
            <v>184</v>
          </cell>
          <cell r="F25">
            <v>192</v>
          </cell>
        </row>
        <row r="26">
          <cell r="D26" t="str">
            <v>세종</v>
          </cell>
          <cell r="E26">
            <v>278</v>
          </cell>
          <cell r="F26">
            <v>284</v>
          </cell>
        </row>
        <row r="27">
          <cell r="D27" t="str">
            <v>공주</v>
          </cell>
          <cell r="E27">
            <v>268</v>
          </cell>
          <cell r="F27">
            <v>274</v>
          </cell>
        </row>
        <row r="28">
          <cell r="D28" t="str">
            <v>논산</v>
          </cell>
          <cell r="E28">
            <v>328</v>
          </cell>
          <cell r="F28">
            <v>336</v>
          </cell>
        </row>
        <row r="29">
          <cell r="D29" t="str">
            <v>계룡</v>
          </cell>
          <cell r="E29">
            <v>328</v>
          </cell>
          <cell r="F29">
            <v>336</v>
          </cell>
        </row>
        <row r="30">
          <cell r="D30" t="str">
            <v>보령</v>
          </cell>
          <cell r="E30">
            <v>316</v>
          </cell>
          <cell r="F30">
            <v>350</v>
          </cell>
        </row>
        <row r="31">
          <cell r="D31" t="str">
            <v>아산</v>
          </cell>
          <cell r="E31">
            <v>188</v>
          </cell>
          <cell r="F31">
            <v>204</v>
          </cell>
        </row>
        <row r="32">
          <cell r="D32" t="str">
            <v>서산</v>
          </cell>
          <cell r="E32">
            <v>220</v>
          </cell>
          <cell r="F32">
            <v>252</v>
          </cell>
        </row>
        <row r="33">
          <cell r="D33" t="str">
            <v>당진</v>
          </cell>
          <cell r="E33">
            <v>178</v>
          </cell>
          <cell r="F33">
            <v>206</v>
          </cell>
        </row>
        <row r="34">
          <cell r="D34" t="str">
            <v>제천</v>
          </cell>
          <cell r="E34">
            <v>308</v>
          </cell>
          <cell r="F34">
            <v>314</v>
          </cell>
        </row>
        <row r="35">
          <cell r="D35" t="str">
            <v>청주</v>
          </cell>
          <cell r="E35">
            <v>266</v>
          </cell>
          <cell r="F35">
            <v>274</v>
          </cell>
        </row>
        <row r="36">
          <cell r="D36" t="str">
            <v>충주</v>
          </cell>
          <cell r="E36">
            <v>252</v>
          </cell>
          <cell r="F36">
            <v>258</v>
          </cell>
        </row>
        <row r="37">
          <cell r="D37" t="str">
            <v>전주</v>
          </cell>
          <cell r="E37">
            <v>422</v>
          </cell>
          <cell r="F37">
            <v>430</v>
          </cell>
        </row>
        <row r="38">
          <cell r="D38" t="str">
            <v>남원</v>
          </cell>
          <cell r="E38">
            <v>520</v>
          </cell>
          <cell r="F38">
            <v>528</v>
          </cell>
        </row>
        <row r="39">
          <cell r="D39" t="str">
            <v>김제</v>
          </cell>
          <cell r="E39">
            <v>444</v>
          </cell>
          <cell r="F39">
            <v>452</v>
          </cell>
        </row>
        <row r="40">
          <cell r="D40" t="str">
            <v>광주</v>
          </cell>
          <cell r="E40">
            <v>594</v>
          </cell>
          <cell r="F40">
            <v>1188</v>
          </cell>
        </row>
        <row r="41">
          <cell r="D41" t="str">
            <v>정읍</v>
          </cell>
          <cell r="E41">
            <v>488</v>
          </cell>
          <cell r="F41">
            <v>496</v>
          </cell>
        </row>
        <row r="42">
          <cell r="D42" t="str">
            <v>익산</v>
          </cell>
          <cell r="E42">
            <v>394</v>
          </cell>
          <cell r="F42">
            <v>402</v>
          </cell>
        </row>
        <row r="43">
          <cell r="D43" t="str">
            <v>군산</v>
          </cell>
          <cell r="E43">
            <v>408</v>
          </cell>
          <cell r="F43">
            <v>416</v>
          </cell>
        </row>
        <row r="44">
          <cell r="D44" t="str">
            <v>목포</v>
          </cell>
          <cell r="E44">
            <v>694</v>
          </cell>
          <cell r="F44">
            <v>702</v>
          </cell>
        </row>
        <row r="45">
          <cell r="D45" t="str">
            <v>여수</v>
          </cell>
          <cell r="E45">
            <v>688</v>
          </cell>
          <cell r="F45">
            <v>694</v>
          </cell>
        </row>
        <row r="46">
          <cell r="D46" t="str">
            <v>광양</v>
          </cell>
          <cell r="E46">
            <v>660</v>
          </cell>
          <cell r="F46">
            <v>668</v>
          </cell>
        </row>
        <row r="47">
          <cell r="D47" t="str">
            <v>순천</v>
          </cell>
          <cell r="E47">
            <v>644</v>
          </cell>
          <cell r="F47">
            <v>652</v>
          </cell>
        </row>
        <row r="48">
          <cell r="D48" t="str">
            <v>나주</v>
          </cell>
          <cell r="E48">
            <v>632</v>
          </cell>
          <cell r="F48">
            <v>640</v>
          </cell>
        </row>
        <row r="49">
          <cell r="D49" t="str">
            <v>원주</v>
          </cell>
          <cell r="E49">
            <v>236</v>
          </cell>
          <cell r="F49">
            <v>250</v>
          </cell>
        </row>
        <row r="50">
          <cell r="D50" t="str">
            <v>강릉</v>
          </cell>
          <cell r="E50">
            <v>462</v>
          </cell>
          <cell r="F50">
            <v>470</v>
          </cell>
        </row>
        <row r="51">
          <cell r="D51" t="str">
            <v>태백</v>
          </cell>
          <cell r="E51">
            <v>496</v>
          </cell>
          <cell r="F51">
            <v>510</v>
          </cell>
        </row>
        <row r="52">
          <cell r="D52" t="str">
            <v>속초</v>
          </cell>
          <cell r="E52">
            <v>396</v>
          </cell>
          <cell r="F52">
            <v>378</v>
          </cell>
        </row>
        <row r="53">
          <cell r="D53" t="str">
            <v>삼척</v>
          </cell>
          <cell r="E53">
            <v>556</v>
          </cell>
          <cell r="F53">
            <v>564</v>
          </cell>
        </row>
        <row r="54">
          <cell r="D54" t="str">
            <v>춘천</v>
          </cell>
          <cell r="E54">
            <v>208</v>
          </cell>
          <cell r="F54">
            <v>190</v>
          </cell>
        </row>
        <row r="55">
          <cell r="D55" t="str">
            <v>동해</v>
          </cell>
          <cell r="E55">
            <v>534</v>
          </cell>
          <cell r="F55">
            <v>540</v>
          </cell>
        </row>
        <row r="56">
          <cell r="D56" t="str">
            <v>안동</v>
          </cell>
          <cell r="E56">
            <v>476</v>
          </cell>
          <cell r="F56">
            <v>482</v>
          </cell>
        </row>
        <row r="57">
          <cell r="D57" t="str">
            <v>구미</v>
          </cell>
          <cell r="E57">
            <v>486</v>
          </cell>
          <cell r="F57">
            <v>492</v>
          </cell>
        </row>
        <row r="58">
          <cell r="D58" t="str">
            <v>포항</v>
          </cell>
          <cell r="E58">
            <v>716</v>
          </cell>
          <cell r="F58">
            <v>724</v>
          </cell>
        </row>
        <row r="59">
          <cell r="D59" t="str">
            <v>영천</v>
          </cell>
          <cell r="E59">
            <v>644</v>
          </cell>
          <cell r="F59">
            <v>652</v>
          </cell>
        </row>
        <row r="60">
          <cell r="D60" t="str">
            <v>영주</v>
          </cell>
          <cell r="E60">
            <v>410</v>
          </cell>
          <cell r="F60">
            <v>424</v>
          </cell>
        </row>
        <row r="61">
          <cell r="D61" t="str">
            <v>경주</v>
          </cell>
          <cell r="E61">
            <v>704</v>
          </cell>
          <cell r="F61">
            <v>710</v>
          </cell>
        </row>
        <row r="62">
          <cell r="D62" t="str">
            <v>김천</v>
          </cell>
          <cell r="E62">
            <v>458</v>
          </cell>
          <cell r="F62">
            <v>466</v>
          </cell>
        </row>
        <row r="63">
          <cell r="D63" t="str">
            <v>경산</v>
          </cell>
          <cell r="E63">
            <v>604</v>
          </cell>
          <cell r="F63">
            <v>612</v>
          </cell>
        </row>
        <row r="64">
          <cell r="D64" t="str">
            <v>상주</v>
          </cell>
          <cell r="E64">
            <v>398</v>
          </cell>
          <cell r="F64">
            <v>406</v>
          </cell>
        </row>
        <row r="65">
          <cell r="D65" t="str">
            <v>문경</v>
          </cell>
          <cell r="E65">
            <v>360</v>
          </cell>
          <cell r="F65">
            <v>368</v>
          </cell>
        </row>
        <row r="66">
          <cell r="D66" t="str">
            <v>진주</v>
          </cell>
          <cell r="E66">
            <v>650</v>
          </cell>
          <cell r="F66">
            <v>658</v>
          </cell>
        </row>
        <row r="67">
          <cell r="D67" t="str">
            <v>통영</v>
          </cell>
          <cell r="E67">
            <v>746</v>
          </cell>
          <cell r="F67">
            <v>754</v>
          </cell>
        </row>
        <row r="68">
          <cell r="D68" t="str">
            <v>사천</v>
          </cell>
          <cell r="E68">
            <v>682</v>
          </cell>
          <cell r="F68">
            <v>690</v>
          </cell>
        </row>
        <row r="69">
          <cell r="D69" t="str">
            <v>김해</v>
          </cell>
          <cell r="E69">
            <v>764</v>
          </cell>
          <cell r="F69">
            <v>772</v>
          </cell>
        </row>
        <row r="70">
          <cell r="D70" t="str">
            <v>밀양</v>
          </cell>
          <cell r="E70">
            <v>682</v>
          </cell>
          <cell r="F70">
            <v>688</v>
          </cell>
        </row>
        <row r="71">
          <cell r="D71" t="str">
            <v>거제</v>
          </cell>
          <cell r="E71">
            <v>786</v>
          </cell>
          <cell r="F71">
            <v>794</v>
          </cell>
        </row>
        <row r="72">
          <cell r="D72" t="str">
            <v>창원</v>
          </cell>
          <cell r="E72">
            <v>726</v>
          </cell>
          <cell r="F72">
            <v>734</v>
          </cell>
        </row>
        <row r="73">
          <cell r="D73" t="str">
            <v>양산</v>
          </cell>
          <cell r="E73">
            <v>758</v>
          </cell>
          <cell r="F73">
            <v>766</v>
          </cell>
        </row>
        <row r="74">
          <cell r="D74" t="str">
            <v>부산</v>
          </cell>
          <cell r="E74">
            <v>782</v>
          </cell>
          <cell r="F74">
            <v>788</v>
          </cell>
        </row>
        <row r="75">
          <cell r="D75" t="str">
            <v>대구</v>
          </cell>
          <cell r="E75">
            <v>570</v>
          </cell>
          <cell r="F75">
            <v>576</v>
          </cell>
        </row>
        <row r="76">
          <cell r="D76" t="str">
            <v>울산</v>
          </cell>
          <cell r="E76">
            <v>784</v>
          </cell>
          <cell r="F76">
            <v>790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목차"/>
      <sheetName val="1"/>
      <sheetName val="2"/>
      <sheetName val="3"/>
      <sheetName val="4"/>
      <sheetName val="5"/>
      <sheetName val="6"/>
      <sheetName val="7"/>
      <sheetName val="8"/>
      <sheetName val="9"/>
      <sheetName val="10"/>
      <sheetName val="11-1"/>
      <sheetName val="11-2"/>
      <sheetName val="12"/>
      <sheetName val="13-1"/>
      <sheetName val="13-2"/>
      <sheetName val="14"/>
      <sheetName val="15"/>
      <sheetName val="16"/>
      <sheetName val="17"/>
      <sheetName val="18"/>
      <sheetName val="19"/>
      <sheetName val="20"/>
      <sheetName val="21"/>
      <sheetName val="22"/>
      <sheetName val="23"/>
      <sheetName val="24"/>
      <sheetName val="참조2"/>
      <sheetName val="참고"/>
      <sheetName val="출장비"/>
      <sheetName val="출장지"/>
      <sheetName val="통상거리"/>
    </sheetNames>
    <sheetDataSet>
      <sheetData sheetId="0" refreshError="1"/>
      <sheetData sheetId="1" refreshError="1"/>
      <sheetData sheetId="2" refreshError="1"/>
      <sheetData sheetId="3">
        <row r="12">
          <cell r="B12" t="str">
            <v>연구원1</v>
          </cell>
        </row>
        <row r="13">
          <cell r="B13" t="str">
            <v>연구원2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txDef>
      <a:spPr>
        <a:noFill/>
      </a:spPr>
      <a:bodyPr vertOverflow="clip" wrap="square" rtlCol="0" anchor="t">
        <a:noAutofit/>
      </a:bodyPr>
      <a:lstStyle>
        <a:defPPr>
          <a:defRPr sz="900">
            <a:solidFill>
              <a:schemeClr val="tx1"/>
            </a:solidFill>
            <a:latin typeface="맑은 고딕" pitchFamily="50" charset="-127"/>
            <a:ea typeface="맑은 고딕" pitchFamily="50" charset="-127"/>
            <a:cs typeface="+mn-cs"/>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6.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6.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2.xml"/><Relationship Id="rId1" Type="http://schemas.openxmlformats.org/officeDocument/2006/relationships/printerSettings" Target="../printerSettings/printerSettings1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hyperlink" Target="http://www.roadplus.com/" TargetMode="External"/><Relationship Id="rId7" Type="http://schemas.openxmlformats.org/officeDocument/2006/relationships/vmlDrawing" Target="../drawings/vmlDrawing8.vml"/><Relationship Id="rId12" Type="http://schemas.openxmlformats.org/officeDocument/2006/relationships/comments" Target="../comments8.xml"/><Relationship Id="rId2" Type="http://schemas.openxmlformats.org/officeDocument/2006/relationships/hyperlink" Target="http://www.roadplus.com/" TargetMode="External"/><Relationship Id="rId1" Type="http://schemas.openxmlformats.org/officeDocument/2006/relationships/hyperlink" Target="http://www.opinet.co.kr/" TargetMode="External"/><Relationship Id="rId6" Type="http://schemas.openxmlformats.org/officeDocument/2006/relationships/drawing" Target="../drawings/drawing3.xml"/><Relationship Id="rId11" Type="http://schemas.openxmlformats.org/officeDocument/2006/relationships/ctrlProp" Target="../ctrlProps/ctrlProp19.xml"/><Relationship Id="rId5" Type="http://schemas.openxmlformats.org/officeDocument/2006/relationships/printerSettings" Target="../printerSettings/printerSettings18.bin"/><Relationship Id="rId10" Type="http://schemas.openxmlformats.org/officeDocument/2006/relationships/ctrlProp" Target="../ctrlProps/ctrlProp18.xml"/><Relationship Id="rId4" Type="http://schemas.openxmlformats.org/officeDocument/2006/relationships/hyperlink" Target="http://www.opinet.co.kr/" TargetMode="External"/><Relationship Id="rId9"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drawing" Target="../drawings/drawing4.xml"/><Relationship Id="rId7" Type="http://schemas.openxmlformats.org/officeDocument/2006/relationships/ctrlProp" Target="../ctrlProps/ctrlProp22.xml"/><Relationship Id="rId2" Type="http://schemas.openxmlformats.org/officeDocument/2006/relationships/printerSettings" Target="../printerSettings/printerSettings21.bin"/><Relationship Id="rId1" Type="http://schemas.openxmlformats.org/officeDocument/2006/relationships/hyperlink" Target="http://fx.kebhana.com/FER1101C.web?q=0AB6851A189E0014A66258BB3B312CCEDB0684F8C60973;mTvuaTB6JRgxM3xVWXKAvOB9j4gLIw9di/60Lv%2B%2BW/D1thH5/pzosrubtwfn1h15;gxjCcQs8G4tDn0dei1HWtStC6eU%3D" TargetMode="External"/><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vmlDrawing" Target="../drawings/vmlDrawing9.vml"/><Relationship Id="rId9" Type="http://schemas.openxmlformats.org/officeDocument/2006/relationships/comments" Target="../comments9.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24.bin"/><Relationship Id="rId1" Type="http://schemas.openxmlformats.org/officeDocument/2006/relationships/hyperlink" Target="http://www.g2b.go.kr:8051/search/classificationSearch.do" TargetMode="External"/><Relationship Id="rId4" Type="http://schemas.openxmlformats.org/officeDocument/2006/relationships/comments" Target="../comments11.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drawing" Target="../drawings/drawing5.xml"/><Relationship Id="rId21" Type="http://schemas.openxmlformats.org/officeDocument/2006/relationships/comments" Target="../comments12.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printerSettings" Target="../printerSettings/printerSettings25.bin"/><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hyperlink" Target="http://www.g2b.go.kr:8051/search/classificationSearch.do" TargetMode="Externa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vmlDrawing" Target="../drawings/vmlDrawing12.v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6.xml"/><Relationship Id="rId1" Type="http://schemas.openxmlformats.org/officeDocument/2006/relationships/printerSettings" Target="../printerSettings/printerSettings26.bin"/><Relationship Id="rId4" Type="http://schemas.openxmlformats.org/officeDocument/2006/relationships/comments" Target="../comments13.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vmlDrawing" Target="../drawings/vmlDrawing17.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7.xml"/><Relationship Id="rId16" Type="http://schemas.openxmlformats.org/officeDocument/2006/relationships/comments" Target="../comments17.xml"/><Relationship Id="rId1" Type="http://schemas.openxmlformats.org/officeDocument/2006/relationships/printerSettings" Target="../printerSettings/printerSettings33.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5" Type="http://schemas.openxmlformats.org/officeDocument/2006/relationships/ctrlProp" Target="../ctrlProps/ctrlProp5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_rels/sheet35.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omments" Target="../comments20.xml"/><Relationship Id="rId3" Type="http://schemas.openxmlformats.org/officeDocument/2006/relationships/vmlDrawing" Target="../drawings/vmlDrawing20.v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8.xml"/><Relationship Id="rId16" Type="http://schemas.openxmlformats.org/officeDocument/2006/relationships/ctrlProp" Target="../ctrlProps/ctrlProp64.xml"/><Relationship Id="rId1" Type="http://schemas.openxmlformats.org/officeDocument/2006/relationships/printerSettings" Target="../printerSettings/printerSettings38.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9.xml"/><Relationship Id="rId1" Type="http://schemas.openxmlformats.org/officeDocument/2006/relationships/printerSettings" Target="../printerSettings/printerSettings39.bin"/><Relationship Id="rId5" Type="http://schemas.openxmlformats.org/officeDocument/2006/relationships/ctrlProp" Target="../ctrlProps/ctrlProp67.xml"/><Relationship Id="rId4" Type="http://schemas.openxmlformats.org/officeDocument/2006/relationships/ctrlProp" Target="../ctrlProps/ctrlProp66.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G28"/>
  <sheetViews>
    <sheetView zoomScaleNormal="100" workbookViewId="0">
      <pane xSplit="4" ySplit="3" topLeftCell="E4" activePane="bottomRight" state="frozen"/>
      <selection sqref="A1:D1"/>
      <selection pane="topRight" sqref="A1:D1"/>
      <selection pane="bottomLeft" sqref="A1:D1"/>
      <selection pane="bottomRight" activeCell="E1" sqref="E1:F1"/>
    </sheetView>
  </sheetViews>
  <sheetFormatPr defaultRowHeight="24" customHeight="1"/>
  <cols>
    <col min="1" max="1" width="3.33203125" style="66" customWidth="1"/>
    <col min="2" max="2" width="14.21875" style="66" customWidth="1"/>
    <col min="3" max="3" width="45.5546875" style="67" bestFit="1" customWidth="1"/>
    <col min="4" max="4" width="42.77734375" style="144" customWidth="1"/>
    <col min="5" max="16384" width="8.88671875" style="67"/>
  </cols>
  <sheetData>
    <row r="1" spans="1:6" ht="42.75" customHeight="1">
      <c r="A1" s="915" t="s">
        <v>2212</v>
      </c>
      <c r="B1" s="915"/>
      <c r="C1" s="915"/>
      <c r="D1" s="915"/>
      <c r="E1" s="914" t="s">
        <v>1120</v>
      </c>
      <c r="F1" s="914"/>
    </row>
    <row r="2" spans="1:6" ht="23.25" customHeight="1">
      <c r="A2" s="440"/>
      <c r="B2" s="440"/>
      <c r="D2" s="909" t="s">
        <v>2213</v>
      </c>
    </row>
    <row r="3" spans="1:6" s="66" customFormat="1" ht="33" customHeight="1">
      <c r="A3" s="916" t="s">
        <v>1363</v>
      </c>
      <c r="B3" s="917"/>
      <c r="C3" s="910" t="s">
        <v>1364</v>
      </c>
      <c r="D3" s="911" t="s">
        <v>2214</v>
      </c>
    </row>
    <row r="4" spans="1:6" ht="120" customHeight="1">
      <c r="A4" s="918" t="s">
        <v>2208</v>
      </c>
      <c r="B4" s="919"/>
      <c r="C4" s="907" t="s">
        <v>2228</v>
      </c>
      <c r="D4" s="920" t="s">
        <v>2235</v>
      </c>
    </row>
    <row r="5" spans="1:6" ht="120" customHeight="1">
      <c r="A5" s="923" t="s">
        <v>2227</v>
      </c>
      <c r="B5" s="924"/>
      <c r="C5" s="906" t="s">
        <v>2229</v>
      </c>
      <c r="D5" s="921"/>
    </row>
    <row r="6" spans="1:6" ht="39.950000000000003" customHeight="1">
      <c r="A6" s="923" t="s">
        <v>9</v>
      </c>
      <c r="B6" s="924"/>
      <c r="C6" s="906" t="s">
        <v>2230</v>
      </c>
      <c r="D6" s="921"/>
    </row>
    <row r="7" spans="1:6" ht="39.950000000000003" customHeight="1">
      <c r="A7" s="923" t="s">
        <v>1452</v>
      </c>
      <c r="B7" s="924"/>
      <c r="C7" s="906" t="s">
        <v>2231</v>
      </c>
      <c r="D7" s="921"/>
    </row>
    <row r="8" spans="1:6" ht="39.950000000000003" customHeight="1">
      <c r="A8" s="923" t="s">
        <v>2209</v>
      </c>
      <c r="B8" s="924"/>
      <c r="C8" s="906" t="s">
        <v>2232</v>
      </c>
      <c r="D8" s="921"/>
    </row>
    <row r="9" spans="1:6" ht="110.25" customHeight="1">
      <c r="A9" s="923" t="s">
        <v>2210</v>
      </c>
      <c r="B9" s="924"/>
      <c r="C9" s="906" t="s">
        <v>2233</v>
      </c>
      <c r="D9" s="921"/>
    </row>
    <row r="10" spans="1:6" ht="42" customHeight="1">
      <c r="A10" s="925" t="s">
        <v>2211</v>
      </c>
      <c r="B10" s="926"/>
      <c r="C10" s="908" t="s">
        <v>2234</v>
      </c>
      <c r="D10" s="922"/>
    </row>
    <row r="19" spans="1:7" ht="24" customHeight="1">
      <c r="E19" s="604"/>
      <c r="F19"/>
      <c r="G19"/>
    </row>
    <row r="20" spans="1:7" ht="24" customHeight="1">
      <c r="E20"/>
      <c r="F20"/>
      <c r="G20" s="604"/>
    </row>
    <row r="21" spans="1:7" ht="24" customHeight="1">
      <c r="E21" s="604"/>
      <c r="F21"/>
      <c r="G21"/>
    </row>
    <row r="22" spans="1:7" ht="24" customHeight="1">
      <c r="E22" s="604"/>
      <c r="F22"/>
      <c r="G22"/>
    </row>
    <row r="23" spans="1:7" ht="24" customHeight="1">
      <c r="E23" s="605"/>
      <c r="F23"/>
      <c r="G23"/>
    </row>
    <row r="28" spans="1:7" s="66" customFormat="1" ht="24" customHeight="1">
      <c r="A28" s="16"/>
      <c r="B28" s="143"/>
      <c r="C28" s="67"/>
      <c r="D28" s="144"/>
    </row>
  </sheetData>
  <mergeCells count="11">
    <mergeCell ref="E1:F1"/>
    <mergeCell ref="A1:D1"/>
    <mergeCell ref="A3:B3"/>
    <mergeCell ref="A4:B4"/>
    <mergeCell ref="D4:D10"/>
    <mergeCell ref="A5:B5"/>
    <mergeCell ref="A6:B6"/>
    <mergeCell ref="A8:B8"/>
    <mergeCell ref="A9:B9"/>
    <mergeCell ref="A10:B10"/>
    <mergeCell ref="A7:B7"/>
  </mergeCells>
  <phoneticPr fontId="7" type="noConversion"/>
  <hyperlinks>
    <hyperlink ref="E1" location="목차!A1" display="▶목차바로가기"/>
  </hyperlinks>
  <printOptions horizontalCentered="1"/>
  <pageMargins left="0.19685039370078741" right="0.19685039370078741" top="0.78740157480314965" bottom="0.39370078740157483" header="0.39370078740157483" footer="0.19685039370078741"/>
  <pageSetup paperSize="9" scale="82" orientation="portrait" r:id="rId1"/>
  <headerFooter alignWithMargins="0">
    <oddFooter>&amp;C&amp;"맑은 고딕,보통"&amp;9&amp;P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5:O40"/>
  <sheetViews>
    <sheetView zoomScaleNormal="100" workbookViewId="0">
      <selection activeCell="H18" sqref="H18"/>
    </sheetView>
  </sheetViews>
  <sheetFormatPr defaultRowHeight="12"/>
  <cols>
    <col min="1" max="1" width="8.88671875" style="237"/>
    <col min="2" max="7" width="9.88671875" style="237" bestFit="1" customWidth="1"/>
    <col min="8" max="8" width="9.88671875" style="237" customWidth="1"/>
    <col min="9" max="9" width="9.88671875" style="237" bestFit="1" customWidth="1"/>
    <col min="10" max="10" width="9.88671875" style="237" customWidth="1"/>
    <col min="11" max="15" width="9.88671875" style="237" bestFit="1" customWidth="1"/>
    <col min="16" max="16384" width="8.88671875" style="237"/>
  </cols>
  <sheetData>
    <row r="5" spans="2:15" ht="20.100000000000001" customHeight="1"/>
    <row r="6" spans="2:15" ht="20.100000000000001" customHeight="1">
      <c r="B6" s="238" t="s">
        <v>761</v>
      </c>
      <c r="C6" s="238" t="s">
        <v>762</v>
      </c>
      <c r="D6" s="238" t="s">
        <v>763</v>
      </c>
      <c r="E6" s="238" t="s">
        <v>764</v>
      </c>
      <c r="F6" s="238" t="s">
        <v>765</v>
      </c>
      <c r="G6" s="238" t="s">
        <v>767</v>
      </c>
      <c r="H6" s="238" t="s">
        <v>1797</v>
      </c>
      <c r="I6" s="238" t="s">
        <v>766</v>
      </c>
      <c r="J6" s="238" t="s">
        <v>1785</v>
      </c>
      <c r="K6" s="238" t="s">
        <v>768</v>
      </c>
      <c r="L6" s="238" t="s">
        <v>769</v>
      </c>
      <c r="M6" s="238" t="s">
        <v>770</v>
      </c>
      <c r="N6" s="238" t="s">
        <v>771</v>
      </c>
      <c r="O6" s="238" t="s">
        <v>772</v>
      </c>
    </row>
    <row r="7" spans="2:15" ht="20.100000000000001" customHeight="1">
      <c r="B7" s="583">
        <v>9200000</v>
      </c>
      <c r="C7" s="583">
        <v>7800000</v>
      </c>
      <c r="D7" s="583">
        <v>6800000</v>
      </c>
      <c r="E7" s="583">
        <v>7000000</v>
      </c>
      <c r="F7" s="583">
        <v>6000000</v>
      </c>
      <c r="G7" s="583">
        <v>4000000</v>
      </c>
      <c r="H7" s="583">
        <v>2500000</v>
      </c>
      <c r="I7" s="583">
        <v>4000000</v>
      </c>
      <c r="J7" s="583">
        <v>2500000</v>
      </c>
      <c r="K7" s="583">
        <v>2500000</v>
      </c>
      <c r="L7" s="583">
        <v>2500000</v>
      </c>
      <c r="M7" s="583">
        <v>1800000</v>
      </c>
      <c r="N7" s="583">
        <v>1800000</v>
      </c>
      <c r="O7" s="583">
        <v>1000000</v>
      </c>
    </row>
    <row r="8" spans="2:15" ht="20.100000000000001" customHeight="1">
      <c r="B8" s="584"/>
      <c r="C8" s="584"/>
      <c r="D8" s="584"/>
      <c r="E8" s="583"/>
      <c r="F8" s="583"/>
      <c r="G8" s="583"/>
      <c r="H8" s="583"/>
      <c r="I8" s="584"/>
      <c r="J8" s="584"/>
      <c r="K8" s="584"/>
      <c r="L8" s="584"/>
      <c r="M8" s="584"/>
      <c r="N8" s="584"/>
      <c r="O8" s="584"/>
    </row>
    <row r="9" spans="2:15" ht="20.100000000000001" customHeight="1">
      <c r="B9" s="584"/>
      <c r="C9" s="584"/>
      <c r="D9" s="584"/>
      <c r="E9" s="583"/>
      <c r="F9" s="583"/>
      <c r="G9" s="583"/>
      <c r="H9" s="583"/>
      <c r="I9" s="584"/>
      <c r="J9" s="584"/>
      <c r="K9" s="584"/>
      <c r="L9" s="584"/>
      <c r="M9" s="584"/>
      <c r="N9" s="584"/>
      <c r="O9" s="584"/>
    </row>
    <row r="10" spans="2:15" ht="20.100000000000001" customHeight="1">
      <c r="B10" s="584"/>
      <c r="C10" s="584"/>
      <c r="D10" s="584"/>
      <c r="E10" s="583"/>
      <c r="F10" s="583"/>
      <c r="G10" s="583"/>
      <c r="H10" s="583"/>
      <c r="I10" s="584"/>
      <c r="J10" s="584"/>
      <c r="K10" s="584"/>
      <c r="L10" s="584"/>
      <c r="M10" s="584"/>
      <c r="N10" s="584"/>
      <c r="O10" s="584"/>
    </row>
    <row r="11" spans="2:15" ht="20.100000000000001" customHeight="1"/>
    <row r="12" spans="2:15" ht="20.100000000000001" customHeight="1"/>
    <row r="13" spans="2:15" ht="20.100000000000001" customHeight="1"/>
    <row r="14" spans="2:15" ht="20.100000000000001" customHeight="1"/>
    <row r="15" spans="2:15" ht="20.100000000000001" customHeight="1"/>
    <row r="16" spans="2:15"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40" ht="13.5" customHeight="1"/>
  </sheetData>
  <phoneticPr fontId="7" type="noConversion"/>
  <pageMargins left="0.7" right="0.7" top="0.75" bottom="0.75" header="0.3" footer="0.3"/>
  <pageSetup paperSize="9" scale="64"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CF130"/>
  <sheetViews>
    <sheetView topLeftCell="A6" zoomScale="95" zoomScaleNormal="95" workbookViewId="0">
      <selection activeCell="A54" sqref="A54:P54"/>
    </sheetView>
  </sheetViews>
  <sheetFormatPr defaultColWidth="1.77734375" defaultRowHeight="18" customHeight="1"/>
  <cols>
    <col min="1" max="1" width="1.77734375" style="12" customWidth="1"/>
    <col min="2" max="2" width="1.77734375" style="12"/>
    <col min="3" max="9" width="1.77734375" style="12" customWidth="1"/>
    <col min="10" max="15" width="1.77734375" style="12"/>
    <col min="16" max="29" width="1.77734375" style="12" customWidth="1"/>
    <col min="30" max="48" width="1.77734375" style="12"/>
    <col min="49" max="49" width="1.77734375" style="67"/>
    <col min="50" max="54" width="1.77734375" style="405"/>
    <col min="55" max="78" width="2.33203125" style="405" customWidth="1"/>
    <col min="79" max="82" width="2.33203125" style="400" customWidth="1"/>
    <col min="83" max="84" width="1.77734375" style="400"/>
    <col min="85" max="16384" width="1.77734375" style="12"/>
  </cols>
  <sheetData>
    <row r="1" spans="1:84" s="15" customFormat="1" ht="18" hidden="1" customHeight="1" thickBot="1">
      <c r="P1" s="18"/>
      <c r="AD1" s="18"/>
      <c r="AE1" s="18"/>
      <c r="AF1" s="22"/>
      <c r="AG1" s="22"/>
      <c r="AH1" s="1326" t="s">
        <v>26</v>
      </c>
      <c r="AI1" s="1327"/>
      <c r="AJ1" s="1328"/>
      <c r="AK1" s="1326" t="s">
        <v>27</v>
      </c>
      <c r="AL1" s="1327"/>
      <c r="AM1" s="1328"/>
      <c r="AN1" s="1326" t="s">
        <v>28</v>
      </c>
      <c r="AO1" s="1327"/>
      <c r="AP1" s="1328"/>
      <c r="AQ1" s="1326" t="s">
        <v>67</v>
      </c>
      <c r="AR1" s="1327"/>
      <c r="AS1" s="1327"/>
      <c r="AT1" s="1327"/>
      <c r="AU1" s="1327"/>
      <c r="AV1" s="1328"/>
      <c r="AW1" s="113"/>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639"/>
      <c r="BY1" s="639"/>
      <c r="BZ1" s="639"/>
      <c r="CA1" s="560"/>
      <c r="CB1" s="560"/>
      <c r="CC1" s="560"/>
      <c r="CD1" s="560"/>
      <c r="CE1" s="560"/>
      <c r="CF1" s="560"/>
    </row>
    <row r="2" spans="1:84" s="15" customFormat="1" ht="15" hidden="1" customHeight="1" thickTop="1">
      <c r="P2" s="18"/>
      <c r="AD2" s="18"/>
      <c r="AE2" s="18"/>
      <c r="AF2" s="22"/>
      <c r="AG2" s="22"/>
      <c r="AH2" s="1329"/>
      <c r="AI2" s="1330"/>
      <c r="AJ2" s="1331"/>
      <c r="AK2" s="1329"/>
      <c r="AL2" s="1330"/>
      <c r="AM2" s="1331"/>
      <c r="AN2" s="1329"/>
      <c r="AO2" s="1330"/>
      <c r="AP2" s="1331"/>
      <c r="AQ2" s="1329"/>
      <c r="AR2" s="1338"/>
      <c r="AS2" s="1338"/>
      <c r="AT2" s="1338"/>
      <c r="AU2" s="1330"/>
      <c r="AV2" s="1331"/>
      <c r="AW2" s="113"/>
      <c r="AX2" s="560"/>
      <c r="AY2" s="560"/>
      <c r="AZ2" s="560"/>
      <c r="BA2" s="560"/>
      <c r="BB2" s="560"/>
      <c r="BC2" s="560"/>
      <c r="BD2" s="560"/>
      <c r="BE2" s="560"/>
      <c r="BF2" s="560"/>
      <c r="BG2" s="560"/>
      <c r="BH2" s="560"/>
      <c r="BI2" s="560"/>
      <c r="BJ2" s="560"/>
      <c r="BK2" s="560"/>
      <c r="BL2" s="560"/>
      <c r="BM2" s="560"/>
      <c r="BN2" s="560"/>
      <c r="BO2" s="560"/>
      <c r="BP2" s="560"/>
      <c r="BQ2" s="560"/>
      <c r="BR2" s="560"/>
      <c r="BS2" s="560"/>
      <c r="BT2" s="560"/>
      <c r="BU2" s="560"/>
      <c r="BV2" s="560"/>
      <c r="BW2" s="560"/>
      <c r="BX2" s="639"/>
      <c r="BY2" s="639"/>
      <c r="BZ2" s="639"/>
      <c r="CA2" s="560"/>
      <c r="CB2" s="560"/>
      <c r="CC2" s="560"/>
      <c r="CD2" s="560"/>
      <c r="CE2" s="560"/>
      <c r="CF2" s="560"/>
    </row>
    <row r="3" spans="1:84" s="15" customFormat="1" ht="15" hidden="1" customHeight="1">
      <c r="P3" s="18"/>
      <c r="AD3" s="18"/>
      <c r="AE3" s="18"/>
      <c r="AF3" s="22"/>
      <c r="AG3" s="22"/>
      <c r="AH3" s="1332"/>
      <c r="AI3" s="1333"/>
      <c r="AJ3" s="1334"/>
      <c r="AK3" s="1249" t="s">
        <v>29</v>
      </c>
      <c r="AL3" s="1250"/>
      <c r="AM3" s="1251"/>
      <c r="AN3" s="1332"/>
      <c r="AO3" s="1333"/>
      <c r="AP3" s="1334"/>
      <c r="AQ3" s="1332"/>
      <c r="AR3" s="1339"/>
      <c r="AS3" s="1339"/>
      <c r="AT3" s="1339"/>
      <c r="AU3" s="1333"/>
      <c r="AV3" s="1334"/>
      <c r="AW3" s="113"/>
      <c r="AX3" s="560"/>
      <c r="AY3" s="560"/>
      <c r="AZ3" s="560"/>
      <c r="BA3" s="560"/>
      <c r="BB3" s="560"/>
      <c r="BC3" s="560"/>
      <c r="BD3" s="560"/>
      <c r="BE3" s="560"/>
      <c r="BF3" s="560"/>
      <c r="BG3" s="560"/>
      <c r="BH3" s="560"/>
      <c r="BI3" s="560"/>
      <c r="BJ3" s="560"/>
      <c r="BK3" s="560"/>
      <c r="BL3" s="560"/>
      <c r="BM3" s="560"/>
      <c r="BN3" s="560"/>
      <c r="BO3" s="560"/>
      <c r="BP3" s="560"/>
      <c r="BQ3" s="560"/>
      <c r="BR3" s="560"/>
      <c r="BS3" s="560"/>
      <c r="BT3" s="560"/>
      <c r="BU3" s="560"/>
      <c r="BV3" s="560"/>
      <c r="BW3" s="560"/>
      <c r="BX3" s="639"/>
      <c r="BY3" s="639"/>
      <c r="BZ3" s="639"/>
      <c r="CA3" s="560"/>
      <c r="CB3" s="560"/>
      <c r="CC3" s="560"/>
      <c r="CD3" s="560"/>
      <c r="CE3" s="560"/>
      <c r="CF3" s="560"/>
    </row>
    <row r="4" spans="1:84" s="15" customFormat="1" ht="15" hidden="1" customHeight="1">
      <c r="P4" s="18"/>
      <c r="AD4" s="18"/>
      <c r="AE4" s="18"/>
      <c r="AF4" s="22"/>
      <c r="AG4" s="22"/>
      <c r="AH4" s="1335"/>
      <c r="AI4" s="1336"/>
      <c r="AJ4" s="1337"/>
      <c r="AK4" s="1340"/>
      <c r="AL4" s="1336"/>
      <c r="AM4" s="1337"/>
      <c r="AN4" s="1335"/>
      <c r="AO4" s="1336"/>
      <c r="AP4" s="1337"/>
      <c r="AQ4" s="1335"/>
      <c r="AR4" s="1336"/>
      <c r="AS4" s="1336"/>
      <c r="AT4" s="1336"/>
      <c r="AU4" s="1336"/>
      <c r="AV4" s="1337"/>
      <c r="AW4" s="113"/>
      <c r="AX4" s="560"/>
      <c r="AY4" s="560"/>
      <c r="AZ4" s="560"/>
      <c r="BA4" s="560"/>
      <c r="BB4" s="560"/>
      <c r="BC4" s="560"/>
      <c r="BD4" s="560"/>
      <c r="BE4" s="560"/>
      <c r="BF4" s="560"/>
      <c r="BG4" s="560"/>
      <c r="BH4" s="560"/>
      <c r="BI4" s="560"/>
      <c r="BJ4" s="560"/>
      <c r="BK4" s="560"/>
      <c r="BL4" s="560"/>
      <c r="BM4" s="560"/>
      <c r="BN4" s="560"/>
      <c r="BO4" s="560"/>
      <c r="BP4" s="560"/>
      <c r="BQ4" s="560"/>
      <c r="BR4" s="560"/>
      <c r="BS4" s="560"/>
      <c r="BT4" s="560"/>
      <c r="BU4" s="560"/>
      <c r="BV4" s="560"/>
      <c r="BW4" s="560"/>
      <c r="BX4" s="639"/>
      <c r="BY4" s="639"/>
      <c r="BZ4" s="639"/>
      <c r="CA4" s="560"/>
      <c r="CB4" s="560"/>
      <c r="CC4" s="560"/>
      <c r="CD4" s="560"/>
      <c r="CE4" s="560"/>
      <c r="CF4" s="560"/>
    </row>
    <row r="5" spans="1:84" s="15" customFormat="1" ht="15" hidden="1" customHeight="1">
      <c r="AW5" s="113"/>
      <c r="AX5" s="560"/>
      <c r="AY5" s="560"/>
      <c r="AZ5" s="560"/>
      <c r="BA5" s="560"/>
      <c r="BB5" s="560"/>
      <c r="BC5" s="560"/>
      <c r="BD5" s="560"/>
      <c r="BE5" s="560"/>
      <c r="BF5" s="560"/>
      <c r="BG5" s="560"/>
      <c r="BH5" s="560"/>
      <c r="BI5" s="560"/>
      <c r="BJ5" s="560"/>
      <c r="BK5" s="560"/>
      <c r="BL5" s="560"/>
      <c r="BM5" s="560"/>
      <c r="BN5" s="560"/>
      <c r="BO5" s="560"/>
      <c r="BP5" s="560"/>
      <c r="BQ5" s="560"/>
      <c r="BR5" s="560"/>
      <c r="BS5" s="560"/>
      <c r="BT5" s="560"/>
      <c r="BU5" s="560"/>
      <c r="BV5" s="560"/>
      <c r="BW5" s="560"/>
      <c r="BX5" s="639"/>
      <c r="BY5" s="639"/>
      <c r="BZ5" s="639"/>
      <c r="CA5" s="560"/>
      <c r="CB5" s="560"/>
      <c r="CC5" s="560"/>
      <c r="CD5" s="560"/>
      <c r="CE5" s="560"/>
      <c r="CF5" s="560"/>
    </row>
    <row r="6" spans="1:84" s="21" customFormat="1" ht="31.5">
      <c r="A6" s="1115" t="s">
        <v>434</v>
      </c>
      <c r="B6" s="1115"/>
      <c r="C6" s="1115"/>
      <c r="D6" s="1115"/>
      <c r="E6" s="1115"/>
      <c r="F6" s="1115"/>
      <c r="G6" s="1115"/>
      <c r="H6" s="1115"/>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5"/>
      <c r="AL6" s="1115"/>
      <c r="AM6" s="1115"/>
      <c r="AN6" s="1115"/>
      <c r="AO6" s="1115"/>
      <c r="AP6" s="1115"/>
      <c r="AQ6" s="1115"/>
      <c r="AR6" s="1115"/>
      <c r="AS6" s="1115"/>
      <c r="AT6" s="1115"/>
      <c r="AU6" s="1115"/>
      <c r="AV6" s="1115"/>
      <c r="AW6" s="114"/>
    </row>
    <row r="7" spans="1:84" ht="13.5">
      <c r="A7" s="1179" t="s">
        <v>1144</v>
      </c>
      <c r="B7" s="1180"/>
      <c r="C7" s="1180"/>
      <c r="D7" s="1180"/>
      <c r="E7" s="1180"/>
      <c r="F7" s="1180"/>
      <c r="G7" s="1180"/>
      <c r="H7" s="1180"/>
      <c r="I7" s="1180"/>
      <c r="J7" s="1180"/>
      <c r="K7" s="1180"/>
      <c r="L7" s="1180"/>
      <c r="M7" s="1180"/>
      <c r="N7" s="1180"/>
      <c r="O7" s="1180"/>
      <c r="P7" s="1180"/>
      <c r="Q7" s="1180"/>
      <c r="R7" s="1180"/>
      <c r="S7" s="1180"/>
      <c r="T7" s="1180"/>
      <c r="U7" s="1180"/>
      <c r="V7" s="1180"/>
      <c r="W7" s="1180"/>
      <c r="X7" s="1180"/>
      <c r="Y7" s="1180"/>
      <c r="Z7" s="1180"/>
      <c r="AA7" s="1180"/>
      <c r="AB7" s="1180"/>
      <c r="AC7" s="1180"/>
      <c r="AD7" s="1180"/>
      <c r="AE7" s="1180"/>
      <c r="AF7" s="1180"/>
      <c r="AG7" s="1180"/>
      <c r="AH7" s="1180"/>
      <c r="AI7" s="1180"/>
      <c r="AJ7" s="1180"/>
      <c r="AK7" s="1180"/>
      <c r="AL7" s="1180"/>
      <c r="AM7" s="1180"/>
      <c r="AN7" s="1180"/>
      <c r="AO7" s="1180"/>
      <c r="AP7" s="1180"/>
      <c r="AQ7" s="1180"/>
      <c r="AR7" s="1180"/>
      <c r="AS7" s="1180"/>
      <c r="AT7" s="1180"/>
      <c r="AU7" s="1180"/>
      <c r="AV7" s="118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row>
    <row r="8" spans="1:84" s="13" customFormat="1" ht="18" customHeight="1">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W8" s="1272" t="s">
        <v>1120</v>
      </c>
      <c r="AX8" s="1272"/>
      <c r="AY8" s="1272"/>
      <c r="AZ8" s="1272"/>
      <c r="BA8" s="1272"/>
      <c r="BB8" s="1272"/>
      <c r="BC8" s="1272"/>
      <c r="BD8" s="1272"/>
      <c r="BE8" s="1272"/>
      <c r="BF8" s="1272"/>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557"/>
      <c r="CF8" s="557"/>
    </row>
    <row r="9" spans="1:84" s="105" customFormat="1" ht="18" customHeight="1">
      <c r="A9" s="1092" t="s">
        <v>135</v>
      </c>
      <c r="B9" s="1092"/>
      <c r="C9" s="1092"/>
      <c r="D9" s="1092"/>
      <c r="E9" s="1092"/>
      <c r="F9" s="1092"/>
      <c r="G9" s="1131"/>
      <c r="H9" s="1092">
        <f>'1'!$H$3:$V$3</f>
        <v>0</v>
      </c>
      <c r="I9" s="1092"/>
      <c r="J9" s="1092"/>
      <c r="K9" s="1092"/>
      <c r="L9" s="1092"/>
      <c r="M9" s="1092"/>
      <c r="N9" s="1092"/>
      <c r="O9" s="1092"/>
      <c r="P9" s="1092"/>
      <c r="Q9" s="1092"/>
      <c r="R9" s="1092"/>
      <c r="S9" s="1092"/>
      <c r="T9" s="1092"/>
      <c r="U9" s="1092"/>
      <c r="V9" s="1092"/>
      <c r="W9" s="1092" t="s">
        <v>1125</v>
      </c>
      <c r="X9" s="1092"/>
      <c r="Y9" s="1092"/>
      <c r="Z9" s="1092"/>
      <c r="AA9" s="1092"/>
      <c r="AB9" s="1092"/>
      <c r="AC9" s="1092">
        <f>'1'!$AC$3:$AI$3</f>
        <v>0</v>
      </c>
      <c r="AD9" s="1092"/>
      <c r="AE9" s="1092"/>
      <c r="AF9" s="1092"/>
      <c r="AG9" s="1092"/>
      <c r="AH9" s="1092"/>
      <c r="AI9" s="1092"/>
      <c r="AJ9" s="1092" t="s">
        <v>32</v>
      </c>
      <c r="AK9" s="1131"/>
      <c r="AL9" s="1131"/>
      <c r="AM9" s="1131"/>
      <c r="AN9" s="1131"/>
      <c r="AO9" s="422" t="s">
        <v>134</v>
      </c>
      <c r="AP9" s="1132">
        <f>'1'!$AP$3:$AV$3</f>
        <v>0</v>
      </c>
      <c r="AQ9" s="1131"/>
      <c r="AR9" s="1131"/>
      <c r="AS9" s="1131"/>
      <c r="AT9" s="1131"/>
      <c r="AU9" s="1131"/>
      <c r="AV9" s="1131"/>
      <c r="AW9" s="668"/>
      <c r="AX9" s="668"/>
      <c r="AY9" s="668"/>
      <c r="AZ9" s="668"/>
      <c r="BA9" s="668"/>
      <c r="BB9" s="668"/>
      <c r="BC9" s="668"/>
      <c r="BD9" s="668"/>
      <c r="BE9" s="668"/>
      <c r="BF9" s="668"/>
      <c r="BG9" s="668"/>
      <c r="BH9" s="668"/>
      <c r="BI9" s="668"/>
      <c r="BJ9" s="668"/>
      <c r="BK9" s="668"/>
      <c r="BL9" s="668"/>
      <c r="BM9" s="668"/>
      <c r="BN9" s="668"/>
      <c r="BO9" s="668"/>
      <c r="BP9" s="668"/>
      <c r="BQ9" s="668"/>
      <c r="BR9" s="668"/>
      <c r="BS9" s="668"/>
      <c r="BT9" s="668"/>
      <c r="BU9" s="668"/>
      <c r="BV9" s="668"/>
      <c r="BW9" s="668"/>
      <c r="BX9" s="668"/>
      <c r="BY9" s="668"/>
      <c r="BZ9" s="668"/>
      <c r="CA9" s="668"/>
      <c r="CB9" s="668"/>
      <c r="CC9" s="668"/>
      <c r="CD9" s="659"/>
      <c r="CE9" s="557"/>
      <c r="CF9" s="557"/>
    </row>
    <row r="10" spans="1:84" s="106" customFormat="1" ht="18" customHeight="1">
      <c r="A10" s="1092" t="s">
        <v>136</v>
      </c>
      <c r="B10" s="1092"/>
      <c r="C10" s="1092"/>
      <c r="D10" s="1092"/>
      <c r="E10" s="1092"/>
      <c r="F10" s="1092"/>
      <c r="G10" s="1131"/>
      <c r="H10" s="1092">
        <f>'1'!$H$4:$Y$4</f>
        <v>0</v>
      </c>
      <c r="I10" s="1092"/>
      <c r="J10" s="1092"/>
      <c r="K10" s="1092"/>
      <c r="L10" s="1092"/>
      <c r="M10" s="1092"/>
      <c r="N10" s="1092"/>
      <c r="O10" s="1092"/>
      <c r="P10" s="1092"/>
      <c r="Q10" s="1092"/>
      <c r="R10" s="1092"/>
      <c r="S10" s="1092"/>
      <c r="T10" s="1092"/>
      <c r="U10" s="1092"/>
      <c r="V10" s="1092"/>
      <c r="W10" s="1092" t="s">
        <v>137</v>
      </c>
      <c r="X10" s="1092"/>
      <c r="Y10" s="1092"/>
      <c r="Z10" s="1092"/>
      <c r="AA10" s="1092"/>
      <c r="AB10" s="1092"/>
      <c r="AC10" s="1092">
        <f>'1'!$AC$4:$AV$4</f>
        <v>0</v>
      </c>
      <c r="AD10" s="1092"/>
      <c r="AE10" s="1092"/>
      <c r="AF10" s="1092"/>
      <c r="AG10" s="1092"/>
      <c r="AH10" s="1092"/>
      <c r="AI10" s="1092"/>
      <c r="AJ10" s="1131"/>
      <c r="AK10" s="1131"/>
      <c r="AL10" s="1131"/>
      <c r="AM10" s="1131"/>
      <c r="AN10" s="1131"/>
      <c r="AO10" s="1131"/>
      <c r="AP10" s="1131"/>
      <c r="AQ10" s="1131"/>
      <c r="AR10" s="1131"/>
      <c r="AS10" s="1131"/>
      <c r="AT10" s="1131"/>
      <c r="AU10" s="1131"/>
      <c r="AV10" s="1131"/>
      <c r="AW10" s="660"/>
      <c r="AX10" s="669"/>
      <c r="AY10" s="672" t="s">
        <v>1822</v>
      </c>
      <c r="AZ10" s="669"/>
      <c r="BA10" s="669"/>
      <c r="BB10" s="669"/>
      <c r="BC10" s="669"/>
      <c r="BD10" s="669"/>
      <c r="BE10" s="669"/>
      <c r="BF10" s="669"/>
      <c r="BG10" s="669"/>
      <c r="BH10" s="669"/>
      <c r="BI10" s="669"/>
      <c r="BJ10" s="669"/>
      <c r="BK10" s="669"/>
      <c r="BL10" s="669"/>
      <c r="BM10" s="669"/>
      <c r="BN10" s="669"/>
      <c r="BO10" s="669"/>
      <c r="BP10" s="669"/>
      <c r="BQ10" s="669"/>
      <c r="BR10" s="669"/>
      <c r="BS10" s="669"/>
      <c r="BT10" s="669"/>
      <c r="BU10" s="669"/>
      <c r="BV10" s="669"/>
      <c r="BW10" s="669"/>
      <c r="BX10" s="669"/>
      <c r="BY10" s="669"/>
      <c r="BZ10" s="669"/>
      <c r="CA10" s="669"/>
      <c r="CB10" s="669"/>
      <c r="CC10" s="669"/>
      <c r="CD10" s="659"/>
      <c r="CE10" s="557"/>
      <c r="CF10" s="557"/>
    </row>
    <row r="11" spans="1:84" s="106" customFormat="1" ht="18" customHeight="1">
      <c r="A11" s="1092" t="s">
        <v>133</v>
      </c>
      <c r="B11" s="1092"/>
      <c r="C11" s="1092"/>
      <c r="D11" s="1092"/>
      <c r="E11" s="1092"/>
      <c r="F11" s="1092"/>
      <c r="G11" s="1131"/>
      <c r="H11" s="1092">
        <f>'1'!$H$5:$AV$5</f>
        <v>0</v>
      </c>
      <c r="I11" s="1133"/>
      <c r="J11" s="1133"/>
      <c r="K11" s="1133"/>
      <c r="L11" s="1133"/>
      <c r="M11" s="1133"/>
      <c r="N11" s="1133"/>
      <c r="O11" s="1133"/>
      <c r="P11" s="1133"/>
      <c r="Q11" s="1133"/>
      <c r="R11" s="1133"/>
      <c r="S11" s="1133"/>
      <c r="T11" s="1133"/>
      <c r="U11" s="1133"/>
      <c r="V11" s="1133"/>
      <c r="W11" s="1133"/>
      <c r="X11" s="1133"/>
      <c r="Y11" s="1133"/>
      <c r="Z11" s="1133"/>
      <c r="AA11" s="1133"/>
      <c r="AB11" s="1133"/>
      <c r="AC11" s="1133"/>
      <c r="AD11" s="1133"/>
      <c r="AE11" s="1133"/>
      <c r="AF11" s="1133"/>
      <c r="AG11" s="1133"/>
      <c r="AH11" s="1133"/>
      <c r="AI11" s="1133"/>
      <c r="AJ11" s="1133"/>
      <c r="AK11" s="1133"/>
      <c r="AL11" s="1133"/>
      <c r="AM11" s="1133"/>
      <c r="AN11" s="1133"/>
      <c r="AO11" s="1133"/>
      <c r="AP11" s="1133"/>
      <c r="AQ11" s="1133"/>
      <c r="AR11" s="1133"/>
      <c r="AS11" s="1133"/>
      <c r="AT11" s="1133"/>
      <c r="AU11" s="1133"/>
      <c r="AV11" s="1133"/>
      <c r="AW11" s="661"/>
      <c r="AX11" s="669"/>
      <c r="AY11" s="669"/>
      <c r="AZ11" s="669"/>
      <c r="BA11" s="669"/>
      <c r="BB11" s="669"/>
      <c r="BC11" s="669"/>
      <c r="BD11" s="669"/>
      <c r="BE11" s="669"/>
      <c r="BF11" s="669"/>
      <c r="BG11" s="669"/>
      <c r="BH11" s="669"/>
      <c r="BI11" s="669"/>
      <c r="BJ11" s="669"/>
      <c r="BK11" s="669"/>
      <c r="BL11" s="669"/>
      <c r="BM11" s="669"/>
      <c r="BN11" s="669"/>
      <c r="BO11" s="669"/>
      <c r="BP11" s="669"/>
      <c r="BQ11" s="669"/>
      <c r="BR11" s="669"/>
      <c r="BS11" s="669"/>
      <c r="BT11" s="669"/>
      <c r="BU11" s="669"/>
      <c r="BV11" s="669"/>
      <c r="BW11" s="669"/>
      <c r="BX11" s="669"/>
      <c r="BY11" s="669"/>
      <c r="BZ11" s="669"/>
      <c r="CA11" s="669"/>
      <c r="CB11" s="669"/>
      <c r="CC11" s="669"/>
      <c r="CD11" s="18"/>
      <c r="CE11" s="558"/>
      <c r="CF11" s="558"/>
    </row>
    <row r="12" spans="1:84" s="15" customFormat="1" ht="12.95" customHeight="1">
      <c r="AW12" s="18"/>
      <c r="AX12" s="18"/>
      <c r="AY12" s="18" t="s">
        <v>1816</v>
      </c>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558"/>
      <c r="CF12" s="558"/>
    </row>
    <row r="13" spans="1:84" s="15" customFormat="1" ht="27" customHeight="1">
      <c r="A13" s="1349" t="s">
        <v>778</v>
      </c>
      <c r="B13" s="1341"/>
      <c r="C13" s="1341" t="s">
        <v>31</v>
      </c>
      <c r="D13" s="1341"/>
      <c r="E13" s="1341"/>
      <c r="F13" s="1341"/>
      <c r="G13" s="1341"/>
      <c r="H13" s="1342" t="s">
        <v>78</v>
      </c>
      <c r="I13" s="1342"/>
      <c r="J13" s="1342"/>
      <c r="K13" s="1342"/>
      <c r="L13" s="1342" t="s">
        <v>779</v>
      </c>
      <c r="M13" s="1341"/>
      <c r="N13" s="1341"/>
      <c r="O13" s="1341"/>
      <c r="P13" s="1341"/>
      <c r="Q13" s="1341" t="s">
        <v>64</v>
      </c>
      <c r="R13" s="1341"/>
      <c r="S13" s="1341"/>
      <c r="T13" s="1341"/>
      <c r="U13" s="1341"/>
      <c r="V13" s="1342" t="s">
        <v>720</v>
      </c>
      <c r="W13" s="1341"/>
      <c r="X13" s="1341"/>
      <c r="Y13" s="1341"/>
      <c r="Z13" s="1341"/>
      <c r="AA13" s="1341"/>
      <c r="AB13" s="1341"/>
      <c r="AC13" s="1341"/>
      <c r="AD13" s="1341"/>
      <c r="AE13" s="1341" t="s">
        <v>780</v>
      </c>
      <c r="AF13" s="1341"/>
      <c r="AG13" s="1341"/>
      <c r="AH13" s="1306" t="s">
        <v>19</v>
      </c>
      <c r="AI13" s="1307"/>
      <c r="AJ13" s="1307"/>
      <c r="AK13" s="1307"/>
      <c r="AL13" s="1307"/>
      <c r="AM13" s="1307"/>
      <c r="AN13" s="1307"/>
      <c r="AO13" s="1307"/>
      <c r="AP13" s="1307"/>
      <c r="AQ13" s="1307"/>
      <c r="AR13" s="1321"/>
      <c r="AS13" s="1306" t="s">
        <v>781</v>
      </c>
      <c r="AT13" s="1307"/>
      <c r="AU13" s="1307"/>
      <c r="AV13" s="1308"/>
      <c r="AW13" s="662"/>
      <c r="AX13" s="651"/>
      <c r="AY13" s="1273" t="s">
        <v>1809</v>
      </c>
      <c r="AZ13" s="1273"/>
      <c r="BA13" s="1273"/>
      <c r="BB13" s="1273"/>
      <c r="BC13" s="1273"/>
      <c r="BD13" s="1273"/>
      <c r="BE13" s="1273"/>
      <c r="BF13" s="1273" t="s">
        <v>1810</v>
      </c>
      <c r="BG13" s="1273"/>
      <c r="BH13" s="1273"/>
      <c r="BI13" s="1273"/>
      <c r="BJ13" s="1273" t="s">
        <v>1811</v>
      </c>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558"/>
      <c r="CF13" s="558"/>
    </row>
    <row r="14" spans="1:84" s="23" customFormat="1" ht="12.75" customHeight="1">
      <c r="A14" s="1347">
        <v>1</v>
      </c>
      <c r="B14" s="1348"/>
      <c r="C14" s="1309" t="s">
        <v>1798</v>
      </c>
      <c r="D14" s="1310"/>
      <c r="E14" s="1310"/>
      <c r="F14" s="1310"/>
      <c r="G14" s="1311"/>
      <c r="H14" s="1312" t="e">
        <f>INDEX(직급.과정,MATCH(C14,성명,0))</f>
        <v>#N/A</v>
      </c>
      <c r="I14" s="1313"/>
      <c r="J14" s="1313"/>
      <c r="K14" s="1314"/>
      <c r="L14" s="1316" t="e">
        <f>HLOOKUP(H14,인건비지급단가!$B$6:$O$7,2,FALSE)</f>
        <v>#N/A</v>
      </c>
      <c r="M14" s="1317"/>
      <c r="N14" s="1317"/>
      <c r="O14" s="1317"/>
      <c r="P14" s="1318"/>
      <c r="Q14" s="1319"/>
      <c r="R14" s="1319"/>
      <c r="S14" s="1319"/>
      <c r="T14" s="1319"/>
      <c r="U14" s="1320"/>
      <c r="V14" s="1280"/>
      <c r="W14" s="1281"/>
      <c r="X14" s="1281"/>
      <c r="Y14" s="1281"/>
      <c r="Z14" s="671" t="s">
        <v>74</v>
      </c>
      <c r="AA14" s="1281"/>
      <c r="AB14" s="1281"/>
      <c r="AC14" s="1281"/>
      <c r="AD14" s="1282"/>
      <c r="AE14" s="1343" t="e">
        <f t="shared" ref="AE14:AE42" si="0">ROUNDUP(Q14/L14,4)</f>
        <v>#N/A</v>
      </c>
      <c r="AF14" s="1344"/>
      <c r="AG14" s="1345"/>
      <c r="AH14" s="1322" t="e">
        <f>INDEX(연구실계좌번호,MATCH(C14,성명,0))</f>
        <v>#N/A</v>
      </c>
      <c r="AI14" s="1323"/>
      <c r="AJ14" s="1323"/>
      <c r="AK14" s="1323"/>
      <c r="AL14" s="1323"/>
      <c r="AM14" s="1323"/>
      <c r="AN14" s="1323"/>
      <c r="AO14" s="1323"/>
      <c r="AP14" s="1323"/>
      <c r="AQ14" s="1323"/>
      <c r="AR14" s="1324"/>
      <c r="AS14" s="1312"/>
      <c r="AT14" s="1313"/>
      <c r="AU14" s="1313"/>
      <c r="AV14" s="1346"/>
      <c r="AW14" s="660"/>
      <c r="AX14" s="651"/>
      <c r="AY14" s="1267" t="s">
        <v>1802</v>
      </c>
      <c r="AZ14" s="1267"/>
      <c r="BA14" s="1267"/>
      <c r="BB14" s="1267"/>
      <c r="BC14" s="1267"/>
      <c r="BD14" s="1267"/>
      <c r="BE14" s="1267"/>
      <c r="BF14" s="1268">
        <v>9200000</v>
      </c>
      <c r="BG14" s="1268"/>
      <c r="BH14" s="1268"/>
      <c r="BI14" s="1268"/>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558"/>
      <c r="CF14" s="558"/>
    </row>
    <row r="15" spans="1:84" s="23" customFormat="1" ht="12.95" customHeight="1">
      <c r="A15" s="1294"/>
      <c r="B15" s="1295"/>
      <c r="C15" s="1274"/>
      <c r="D15" s="1275"/>
      <c r="E15" s="1275"/>
      <c r="F15" s="1275"/>
      <c r="G15" s="1276"/>
      <c r="H15" s="1264"/>
      <c r="I15" s="1265"/>
      <c r="J15" s="1265"/>
      <c r="K15" s="1315"/>
      <c r="L15" s="1277"/>
      <c r="M15" s="1278"/>
      <c r="N15" s="1278"/>
      <c r="O15" s="1278"/>
      <c r="P15" s="1279"/>
      <c r="Q15" s="1278"/>
      <c r="R15" s="1278"/>
      <c r="S15" s="1278"/>
      <c r="T15" s="1278"/>
      <c r="U15" s="1279"/>
      <c r="V15" s="1286"/>
      <c r="W15" s="1287"/>
      <c r="X15" s="500" t="s">
        <v>75</v>
      </c>
      <c r="Y15" s="1288" t="e">
        <f>DATEDIF(EOMONTH(V14,-1)-1,EOMONTH(AA14,0),"m")</f>
        <v>#NUM!</v>
      </c>
      <c r="Z15" s="1288"/>
      <c r="AA15" s="1288"/>
      <c r="AB15" s="1289" t="s">
        <v>460</v>
      </c>
      <c r="AC15" s="1289"/>
      <c r="AD15" s="1290"/>
      <c r="AE15" s="1283"/>
      <c r="AF15" s="1284"/>
      <c r="AG15" s="1285"/>
      <c r="AH15" s="1258"/>
      <c r="AI15" s="1325"/>
      <c r="AJ15" s="1325"/>
      <c r="AK15" s="1325"/>
      <c r="AL15" s="1325"/>
      <c r="AM15" s="1325"/>
      <c r="AN15" s="1325"/>
      <c r="AO15" s="1325"/>
      <c r="AP15" s="1325"/>
      <c r="AQ15" s="1325"/>
      <c r="AR15" s="1260"/>
      <c r="AS15" s="1264"/>
      <c r="AT15" s="1265"/>
      <c r="AU15" s="1265"/>
      <c r="AV15" s="1266"/>
      <c r="AW15" s="664"/>
      <c r="AX15" s="651"/>
      <c r="AY15" s="1267"/>
      <c r="AZ15" s="1267"/>
      <c r="BA15" s="1267"/>
      <c r="BB15" s="1267"/>
      <c r="BC15" s="1267"/>
      <c r="BD15" s="1267"/>
      <c r="BE15" s="1267"/>
      <c r="BF15" s="1268"/>
      <c r="BG15" s="1268"/>
      <c r="BH15" s="1268"/>
      <c r="BI15" s="1268"/>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560"/>
      <c r="CF15" s="560"/>
    </row>
    <row r="16" spans="1:84" s="23" customFormat="1" ht="12.75" customHeight="1">
      <c r="A16" s="1294">
        <v>2</v>
      </c>
      <c r="B16" s="1295"/>
      <c r="C16" s="1274" t="s">
        <v>1799</v>
      </c>
      <c r="D16" s="1275"/>
      <c r="E16" s="1275"/>
      <c r="F16" s="1275"/>
      <c r="G16" s="1276"/>
      <c r="H16" s="1291" t="e">
        <f>INDEX(직급.과정,MATCH(C16,성명,0))</f>
        <v>#N/A</v>
      </c>
      <c r="I16" s="1292"/>
      <c r="J16" s="1292"/>
      <c r="K16" s="1293"/>
      <c r="L16" s="1277" t="e">
        <f>HLOOKUP(H16,인건비지급단가!$B$6:$O$7,2,FALSE)</f>
        <v>#N/A</v>
      </c>
      <c r="M16" s="1278"/>
      <c r="N16" s="1278"/>
      <c r="O16" s="1278"/>
      <c r="P16" s="1279"/>
      <c r="Q16" s="1278"/>
      <c r="R16" s="1278"/>
      <c r="S16" s="1278"/>
      <c r="T16" s="1278"/>
      <c r="U16" s="1279"/>
      <c r="V16" s="1280"/>
      <c r="W16" s="1281"/>
      <c r="X16" s="1281"/>
      <c r="Y16" s="1281"/>
      <c r="Z16" s="671" t="s">
        <v>1129</v>
      </c>
      <c r="AA16" s="1281"/>
      <c r="AB16" s="1281"/>
      <c r="AC16" s="1281"/>
      <c r="AD16" s="1282"/>
      <c r="AE16" s="1283" t="e">
        <f t="shared" si="0"/>
        <v>#N/A</v>
      </c>
      <c r="AF16" s="1284"/>
      <c r="AG16" s="1285"/>
      <c r="AH16" s="1255" t="e">
        <f>INDEX(연구실계좌번호,MATCH(C16,성명,0))</f>
        <v>#N/A</v>
      </c>
      <c r="AI16" s="1256"/>
      <c r="AJ16" s="1256"/>
      <c r="AK16" s="1256"/>
      <c r="AL16" s="1256"/>
      <c r="AM16" s="1256"/>
      <c r="AN16" s="1256"/>
      <c r="AO16" s="1256"/>
      <c r="AP16" s="1256"/>
      <c r="AQ16" s="1256"/>
      <c r="AR16" s="1257"/>
      <c r="AS16" s="1261"/>
      <c r="AT16" s="1304"/>
      <c r="AU16" s="1304"/>
      <c r="AV16" s="1305"/>
      <c r="AW16" s="664"/>
      <c r="AX16" s="665"/>
      <c r="AY16" s="1267" t="s">
        <v>1803</v>
      </c>
      <c r="AZ16" s="1267"/>
      <c r="BA16" s="1267"/>
      <c r="BB16" s="1267"/>
      <c r="BC16" s="1267"/>
      <c r="BD16" s="1267"/>
      <c r="BE16" s="1267"/>
      <c r="BF16" s="1268">
        <v>7800000</v>
      </c>
      <c r="BG16" s="1268"/>
      <c r="BH16" s="1268"/>
      <c r="BI16" s="1268"/>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558"/>
      <c r="CF16" s="558"/>
    </row>
    <row r="17" spans="1:84" s="23" customFormat="1" ht="12.95" customHeight="1">
      <c r="A17" s="1294"/>
      <c r="B17" s="1295"/>
      <c r="C17" s="1274"/>
      <c r="D17" s="1275"/>
      <c r="E17" s="1275"/>
      <c r="F17" s="1275"/>
      <c r="G17" s="1276"/>
      <c r="H17" s="1291"/>
      <c r="I17" s="1292"/>
      <c r="J17" s="1292"/>
      <c r="K17" s="1293"/>
      <c r="L17" s="1277"/>
      <c r="M17" s="1278"/>
      <c r="N17" s="1278"/>
      <c r="O17" s="1278"/>
      <c r="P17" s="1279"/>
      <c r="Q17" s="1278"/>
      <c r="R17" s="1278"/>
      <c r="S17" s="1278"/>
      <c r="T17" s="1278"/>
      <c r="U17" s="1279"/>
      <c r="V17" s="1286"/>
      <c r="W17" s="1287"/>
      <c r="X17" s="500" t="s">
        <v>75</v>
      </c>
      <c r="Y17" s="1288" t="e">
        <f>DATEDIF(EOMONTH(V16,-1)-1,EOMONTH(AA16,0),"m")</f>
        <v>#NUM!</v>
      </c>
      <c r="Z17" s="1288"/>
      <c r="AA17" s="1288"/>
      <c r="AB17" s="1289" t="s">
        <v>460</v>
      </c>
      <c r="AC17" s="1289"/>
      <c r="AD17" s="1290"/>
      <c r="AE17" s="1283"/>
      <c r="AF17" s="1284"/>
      <c r="AG17" s="1285"/>
      <c r="AH17" s="1258"/>
      <c r="AI17" s="1259"/>
      <c r="AJ17" s="1259"/>
      <c r="AK17" s="1259"/>
      <c r="AL17" s="1259"/>
      <c r="AM17" s="1259"/>
      <c r="AN17" s="1259"/>
      <c r="AO17" s="1259"/>
      <c r="AP17" s="1259"/>
      <c r="AQ17" s="1259"/>
      <c r="AR17" s="1260"/>
      <c r="AS17" s="1264"/>
      <c r="AT17" s="1265"/>
      <c r="AU17" s="1265"/>
      <c r="AV17" s="1266"/>
      <c r="AW17" s="660"/>
      <c r="AX17" s="651"/>
      <c r="AY17" s="1267"/>
      <c r="AZ17" s="1267"/>
      <c r="BA17" s="1267"/>
      <c r="BB17" s="1267"/>
      <c r="BC17" s="1267"/>
      <c r="BD17" s="1267"/>
      <c r="BE17" s="1267"/>
      <c r="BF17" s="1268"/>
      <c r="BG17" s="1268"/>
      <c r="BH17" s="1268"/>
      <c r="BI17" s="1268"/>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400"/>
      <c r="CF17" s="400"/>
    </row>
    <row r="18" spans="1:84" s="23" customFormat="1" ht="12.75" customHeight="1">
      <c r="A18" s="1294">
        <v>3</v>
      </c>
      <c r="B18" s="1295"/>
      <c r="C18" s="1274" t="s">
        <v>1800</v>
      </c>
      <c r="D18" s="1275"/>
      <c r="E18" s="1275"/>
      <c r="F18" s="1275"/>
      <c r="G18" s="1276"/>
      <c r="H18" s="1291" t="e">
        <f>INDEX(직급.과정,MATCH(C18,성명,0))</f>
        <v>#N/A</v>
      </c>
      <c r="I18" s="1292"/>
      <c r="J18" s="1292"/>
      <c r="K18" s="1293"/>
      <c r="L18" s="1277" t="e">
        <f>HLOOKUP(H18,인건비지급단가!$B$6:$O$7,2,FALSE)</f>
        <v>#N/A</v>
      </c>
      <c r="M18" s="1278"/>
      <c r="N18" s="1278"/>
      <c r="O18" s="1278"/>
      <c r="P18" s="1279"/>
      <c r="Q18" s="1278"/>
      <c r="R18" s="1278"/>
      <c r="S18" s="1278"/>
      <c r="T18" s="1278"/>
      <c r="U18" s="1279"/>
      <c r="V18" s="1280"/>
      <c r="W18" s="1281"/>
      <c r="X18" s="1281"/>
      <c r="Y18" s="1281"/>
      <c r="Z18" s="671" t="s">
        <v>74</v>
      </c>
      <c r="AA18" s="1281"/>
      <c r="AB18" s="1281"/>
      <c r="AC18" s="1281"/>
      <c r="AD18" s="1282"/>
      <c r="AE18" s="1283" t="e">
        <f t="shared" si="0"/>
        <v>#N/A</v>
      </c>
      <c r="AF18" s="1284"/>
      <c r="AG18" s="1285"/>
      <c r="AH18" s="1255" t="e">
        <f>INDEX(연구실계좌번호,MATCH(C18,성명,0))</f>
        <v>#N/A</v>
      </c>
      <c r="AI18" s="1256"/>
      <c r="AJ18" s="1256"/>
      <c r="AK18" s="1256"/>
      <c r="AL18" s="1256"/>
      <c r="AM18" s="1256"/>
      <c r="AN18" s="1256"/>
      <c r="AO18" s="1256"/>
      <c r="AP18" s="1256"/>
      <c r="AQ18" s="1256"/>
      <c r="AR18" s="1257"/>
      <c r="AS18" s="1261"/>
      <c r="AT18" s="1262"/>
      <c r="AU18" s="1262"/>
      <c r="AV18" s="1263"/>
      <c r="AW18" s="664"/>
      <c r="AX18" s="651"/>
      <c r="AY18" s="1267" t="s">
        <v>1804</v>
      </c>
      <c r="AZ18" s="1267"/>
      <c r="BA18" s="1267"/>
      <c r="BB18" s="1267"/>
      <c r="BC18" s="1267"/>
      <c r="BD18" s="1267"/>
      <c r="BE18" s="1267"/>
      <c r="BF18" s="1268">
        <v>6800000</v>
      </c>
      <c r="BG18" s="1268"/>
      <c r="BH18" s="1268"/>
      <c r="BI18" s="1268"/>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400"/>
      <c r="CF18" s="400"/>
    </row>
    <row r="19" spans="1:84" s="23" customFormat="1" ht="12.95" customHeight="1">
      <c r="A19" s="1294"/>
      <c r="B19" s="1295"/>
      <c r="C19" s="1274"/>
      <c r="D19" s="1275"/>
      <c r="E19" s="1275"/>
      <c r="F19" s="1275"/>
      <c r="G19" s="1276"/>
      <c r="H19" s="1291"/>
      <c r="I19" s="1292"/>
      <c r="J19" s="1292"/>
      <c r="K19" s="1293"/>
      <c r="L19" s="1277"/>
      <c r="M19" s="1278"/>
      <c r="N19" s="1278"/>
      <c r="O19" s="1278"/>
      <c r="P19" s="1279"/>
      <c r="Q19" s="1278"/>
      <c r="R19" s="1278"/>
      <c r="S19" s="1278"/>
      <c r="T19" s="1278"/>
      <c r="U19" s="1279"/>
      <c r="V19" s="1286"/>
      <c r="W19" s="1287"/>
      <c r="X19" s="500" t="s">
        <v>75</v>
      </c>
      <c r="Y19" s="1288" t="e">
        <f>DATEDIF(EOMONTH(V18,-1)-1,EOMONTH(AA18,0),"m")</f>
        <v>#NUM!</v>
      </c>
      <c r="Z19" s="1288"/>
      <c r="AA19" s="1288"/>
      <c r="AB19" s="1289" t="s">
        <v>460</v>
      </c>
      <c r="AC19" s="1289"/>
      <c r="AD19" s="1290"/>
      <c r="AE19" s="1283"/>
      <c r="AF19" s="1284"/>
      <c r="AG19" s="1285"/>
      <c r="AH19" s="1258"/>
      <c r="AI19" s="1259"/>
      <c r="AJ19" s="1259"/>
      <c r="AK19" s="1259"/>
      <c r="AL19" s="1259"/>
      <c r="AM19" s="1259"/>
      <c r="AN19" s="1259"/>
      <c r="AO19" s="1259"/>
      <c r="AP19" s="1259"/>
      <c r="AQ19" s="1259"/>
      <c r="AR19" s="1260"/>
      <c r="AS19" s="1264"/>
      <c r="AT19" s="1265"/>
      <c r="AU19" s="1265"/>
      <c r="AV19" s="1266"/>
      <c r="AW19" s="664"/>
      <c r="AX19" s="651"/>
      <c r="AY19" s="1267"/>
      <c r="AZ19" s="1267"/>
      <c r="BA19" s="1267"/>
      <c r="BB19" s="1267"/>
      <c r="BC19" s="1267"/>
      <c r="BD19" s="1267"/>
      <c r="BE19" s="1267"/>
      <c r="BF19" s="1268"/>
      <c r="BG19" s="1268"/>
      <c r="BH19" s="1268"/>
      <c r="BI19" s="1268"/>
      <c r="BJ19" s="1271"/>
      <c r="BK19" s="1271"/>
      <c r="BL19" s="1271"/>
      <c r="BM19" s="1271"/>
      <c r="BN19" s="1271"/>
      <c r="BO19" s="1271"/>
      <c r="BP19" s="1271"/>
      <c r="BQ19" s="1271"/>
      <c r="BR19" s="1271"/>
      <c r="BS19" s="1271"/>
      <c r="BT19" s="1271"/>
      <c r="BU19" s="1271"/>
      <c r="BV19" s="1271"/>
      <c r="BW19" s="1271"/>
      <c r="BX19" s="1271"/>
      <c r="BY19" s="1271"/>
      <c r="BZ19" s="1271"/>
      <c r="CA19" s="1271"/>
      <c r="CB19" s="1271"/>
      <c r="CC19" s="1271"/>
      <c r="CD19" s="1271"/>
      <c r="CE19" s="400"/>
      <c r="CF19" s="400"/>
    </row>
    <row r="20" spans="1:84" s="23" customFormat="1" ht="12.75" customHeight="1">
      <c r="A20" s="1294">
        <v>4</v>
      </c>
      <c r="B20" s="1295"/>
      <c r="C20" s="1274" t="s">
        <v>1801</v>
      </c>
      <c r="D20" s="1275"/>
      <c r="E20" s="1275"/>
      <c r="F20" s="1275"/>
      <c r="G20" s="1276"/>
      <c r="H20" s="1291" t="e">
        <f>INDEX(직급.과정,MATCH(C20,성명,0))</f>
        <v>#N/A</v>
      </c>
      <c r="I20" s="1292"/>
      <c r="J20" s="1292"/>
      <c r="K20" s="1293"/>
      <c r="L20" s="1277" t="e">
        <f>HLOOKUP(H20,인건비지급단가!$B$6:$O$7,2,FALSE)</f>
        <v>#N/A</v>
      </c>
      <c r="M20" s="1278"/>
      <c r="N20" s="1278"/>
      <c r="O20" s="1278"/>
      <c r="P20" s="1279"/>
      <c r="Q20" s="1278"/>
      <c r="R20" s="1278"/>
      <c r="S20" s="1278"/>
      <c r="T20" s="1278"/>
      <c r="U20" s="1279"/>
      <c r="V20" s="1280"/>
      <c r="W20" s="1281"/>
      <c r="X20" s="1281"/>
      <c r="Y20" s="1281"/>
      <c r="Z20" s="671" t="s">
        <v>74</v>
      </c>
      <c r="AA20" s="1281"/>
      <c r="AB20" s="1281"/>
      <c r="AC20" s="1281"/>
      <c r="AD20" s="1282"/>
      <c r="AE20" s="1283" t="e">
        <f t="shared" si="0"/>
        <v>#N/A</v>
      </c>
      <c r="AF20" s="1284"/>
      <c r="AG20" s="1285"/>
      <c r="AH20" s="1255" t="e">
        <f>INDEX(연구실계좌번호,MATCH(C20,성명,0))</f>
        <v>#N/A</v>
      </c>
      <c r="AI20" s="1256"/>
      <c r="AJ20" s="1256"/>
      <c r="AK20" s="1256"/>
      <c r="AL20" s="1256"/>
      <c r="AM20" s="1256"/>
      <c r="AN20" s="1256"/>
      <c r="AO20" s="1256"/>
      <c r="AP20" s="1256"/>
      <c r="AQ20" s="1256"/>
      <c r="AR20" s="1257"/>
      <c r="AS20" s="1261"/>
      <c r="AT20" s="1262"/>
      <c r="AU20" s="1262"/>
      <c r="AV20" s="1263"/>
      <c r="AW20" s="664"/>
      <c r="AX20" s="640"/>
      <c r="AY20" s="1267" t="s">
        <v>1805</v>
      </c>
      <c r="AZ20" s="1267"/>
      <c r="BA20" s="1267"/>
      <c r="BB20" s="1267"/>
      <c r="BC20" s="1267"/>
      <c r="BD20" s="1267"/>
      <c r="BE20" s="1267"/>
      <c r="BF20" s="1268">
        <v>7000000</v>
      </c>
      <c r="BG20" s="1268"/>
      <c r="BH20" s="1268"/>
      <c r="BI20" s="1268"/>
      <c r="BJ20" s="1271" t="s">
        <v>1812</v>
      </c>
      <c r="BK20" s="1271"/>
      <c r="BL20" s="1271"/>
      <c r="BM20" s="1271"/>
      <c r="BN20" s="1271"/>
      <c r="BO20" s="1271"/>
      <c r="BP20" s="1271"/>
      <c r="BQ20" s="1271"/>
      <c r="BR20" s="1271"/>
      <c r="BS20" s="1271"/>
      <c r="BT20" s="1271"/>
      <c r="BU20" s="1271"/>
      <c r="BV20" s="1271"/>
      <c r="BW20" s="1271"/>
      <c r="BX20" s="1271"/>
      <c r="BY20" s="1271"/>
      <c r="BZ20" s="1271"/>
      <c r="CA20" s="1271"/>
      <c r="CB20" s="1271"/>
      <c r="CC20" s="1271"/>
      <c r="CD20" s="1271"/>
      <c r="CE20" s="400"/>
      <c r="CF20" s="400"/>
    </row>
    <row r="21" spans="1:84" s="23" customFormat="1" ht="12.95" customHeight="1">
      <c r="A21" s="1294"/>
      <c r="B21" s="1295"/>
      <c r="C21" s="1274"/>
      <c r="D21" s="1275"/>
      <c r="E21" s="1275"/>
      <c r="F21" s="1275"/>
      <c r="G21" s="1276"/>
      <c r="H21" s="1291"/>
      <c r="I21" s="1292"/>
      <c r="J21" s="1292"/>
      <c r="K21" s="1293"/>
      <c r="L21" s="1277"/>
      <c r="M21" s="1278"/>
      <c r="N21" s="1278"/>
      <c r="O21" s="1278"/>
      <c r="P21" s="1279"/>
      <c r="Q21" s="1278"/>
      <c r="R21" s="1278"/>
      <c r="S21" s="1278"/>
      <c r="T21" s="1278"/>
      <c r="U21" s="1279"/>
      <c r="V21" s="1286"/>
      <c r="W21" s="1287"/>
      <c r="X21" s="500" t="s">
        <v>75</v>
      </c>
      <c r="Y21" s="1288" t="e">
        <f>DATEDIF(EOMONTH(V20,-1)-1,EOMONTH(AA20,0),"m")</f>
        <v>#NUM!</v>
      </c>
      <c r="Z21" s="1288"/>
      <c r="AA21" s="1288"/>
      <c r="AB21" s="1289" t="s">
        <v>460</v>
      </c>
      <c r="AC21" s="1289"/>
      <c r="AD21" s="1290"/>
      <c r="AE21" s="1283"/>
      <c r="AF21" s="1284"/>
      <c r="AG21" s="1285"/>
      <c r="AH21" s="1258"/>
      <c r="AI21" s="1259"/>
      <c r="AJ21" s="1259"/>
      <c r="AK21" s="1259"/>
      <c r="AL21" s="1259"/>
      <c r="AM21" s="1259"/>
      <c r="AN21" s="1259"/>
      <c r="AO21" s="1259"/>
      <c r="AP21" s="1259"/>
      <c r="AQ21" s="1259"/>
      <c r="AR21" s="1260"/>
      <c r="AS21" s="1264"/>
      <c r="AT21" s="1265"/>
      <c r="AU21" s="1265"/>
      <c r="AV21" s="1266"/>
      <c r="AW21" s="664"/>
      <c r="AX21" s="640"/>
      <c r="AY21" s="1267"/>
      <c r="AZ21" s="1267"/>
      <c r="BA21" s="1267"/>
      <c r="BB21" s="1267"/>
      <c r="BC21" s="1267"/>
      <c r="BD21" s="1267"/>
      <c r="BE21" s="1267"/>
      <c r="BF21" s="1268"/>
      <c r="BG21" s="1268"/>
      <c r="BH21" s="1268"/>
      <c r="BI21" s="1268"/>
      <c r="BJ21" s="1271"/>
      <c r="BK21" s="1271"/>
      <c r="BL21" s="1271"/>
      <c r="BM21" s="1271"/>
      <c r="BN21" s="1271"/>
      <c r="BO21" s="1271"/>
      <c r="BP21" s="1271"/>
      <c r="BQ21" s="1271"/>
      <c r="BR21" s="1271"/>
      <c r="BS21" s="1271"/>
      <c r="BT21" s="1271"/>
      <c r="BU21" s="1271"/>
      <c r="BV21" s="1271"/>
      <c r="BW21" s="1271"/>
      <c r="BX21" s="1271"/>
      <c r="BY21" s="1271"/>
      <c r="BZ21" s="1271"/>
      <c r="CA21" s="1271"/>
      <c r="CB21" s="1271"/>
      <c r="CC21" s="1271"/>
      <c r="CD21" s="1271"/>
      <c r="CE21" s="400"/>
      <c r="CF21" s="400"/>
    </row>
    <row r="22" spans="1:84" s="23" customFormat="1" ht="12.75" customHeight="1">
      <c r="A22" s="1294">
        <v>5</v>
      </c>
      <c r="B22" s="1295"/>
      <c r="C22" s="1274" t="s">
        <v>1762</v>
      </c>
      <c r="D22" s="1275"/>
      <c r="E22" s="1275"/>
      <c r="F22" s="1275"/>
      <c r="G22" s="1276"/>
      <c r="H22" s="1291" t="e">
        <f>INDEX(직급.과정,MATCH(C22,성명,0))</f>
        <v>#N/A</v>
      </c>
      <c r="I22" s="1292"/>
      <c r="J22" s="1292"/>
      <c r="K22" s="1293"/>
      <c r="L22" s="1277" t="e">
        <f>HLOOKUP(H22,인건비지급단가!$B$6:$O$7,2,FALSE)</f>
        <v>#N/A</v>
      </c>
      <c r="M22" s="1278"/>
      <c r="N22" s="1278"/>
      <c r="O22" s="1278"/>
      <c r="P22" s="1279"/>
      <c r="Q22" s="1278"/>
      <c r="R22" s="1278"/>
      <c r="S22" s="1278"/>
      <c r="T22" s="1278"/>
      <c r="U22" s="1279"/>
      <c r="V22" s="1280"/>
      <c r="W22" s="1281"/>
      <c r="X22" s="1281"/>
      <c r="Y22" s="1281"/>
      <c r="Z22" s="671" t="s">
        <v>74</v>
      </c>
      <c r="AA22" s="1281"/>
      <c r="AB22" s="1281"/>
      <c r="AC22" s="1281"/>
      <c r="AD22" s="1282"/>
      <c r="AE22" s="1283" t="e">
        <f t="shared" si="0"/>
        <v>#N/A</v>
      </c>
      <c r="AF22" s="1284"/>
      <c r="AG22" s="1285"/>
      <c r="AH22" s="1255" t="e">
        <f>INDEX(연구실계좌번호,MATCH(C22,성명,0))</f>
        <v>#N/A</v>
      </c>
      <c r="AI22" s="1256"/>
      <c r="AJ22" s="1256"/>
      <c r="AK22" s="1256"/>
      <c r="AL22" s="1256"/>
      <c r="AM22" s="1256"/>
      <c r="AN22" s="1256"/>
      <c r="AO22" s="1256"/>
      <c r="AP22" s="1256"/>
      <c r="AQ22" s="1256"/>
      <c r="AR22" s="1257"/>
      <c r="AS22" s="1261"/>
      <c r="AT22" s="1262"/>
      <c r="AU22" s="1262"/>
      <c r="AV22" s="1263"/>
      <c r="AW22" s="664"/>
      <c r="AX22" s="640"/>
      <c r="AY22" s="1267" t="s">
        <v>1806</v>
      </c>
      <c r="AZ22" s="1267"/>
      <c r="BA22" s="1267"/>
      <c r="BB22" s="1267"/>
      <c r="BC22" s="1267"/>
      <c r="BD22" s="1267"/>
      <c r="BE22" s="1267"/>
      <c r="BF22" s="1268">
        <v>6000000</v>
      </c>
      <c r="BG22" s="1268"/>
      <c r="BH22" s="1268"/>
      <c r="BI22" s="1268"/>
      <c r="BJ22" s="1271" t="s">
        <v>1813</v>
      </c>
      <c r="BK22" s="1271"/>
      <c r="BL22" s="1271"/>
      <c r="BM22" s="1271"/>
      <c r="BN22" s="1271"/>
      <c r="BO22" s="1271"/>
      <c r="BP22" s="1271"/>
      <c r="BQ22" s="1271"/>
      <c r="BR22" s="1271"/>
      <c r="BS22" s="1271"/>
      <c r="BT22" s="1271"/>
      <c r="BU22" s="1271"/>
      <c r="BV22" s="1271"/>
      <c r="BW22" s="1271"/>
      <c r="BX22" s="1271"/>
      <c r="BY22" s="1271"/>
      <c r="BZ22" s="1271"/>
      <c r="CA22" s="1271"/>
      <c r="CB22" s="1271"/>
      <c r="CC22" s="1271"/>
      <c r="CD22" s="1271"/>
      <c r="CE22" s="400"/>
      <c r="CF22" s="400"/>
    </row>
    <row r="23" spans="1:84" s="23" customFormat="1" ht="12.95" customHeight="1">
      <c r="A23" s="1294"/>
      <c r="B23" s="1295"/>
      <c r="C23" s="1274"/>
      <c r="D23" s="1275"/>
      <c r="E23" s="1275"/>
      <c r="F23" s="1275"/>
      <c r="G23" s="1276"/>
      <c r="H23" s="1291"/>
      <c r="I23" s="1292"/>
      <c r="J23" s="1292"/>
      <c r="K23" s="1293"/>
      <c r="L23" s="1277"/>
      <c r="M23" s="1278"/>
      <c r="N23" s="1278"/>
      <c r="O23" s="1278"/>
      <c r="P23" s="1279"/>
      <c r="Q23" s="1278"/>
      <c r="R23" s="1278"/>
      <c r="S23" s="1278"/>
      <c r="T23" s="1278"/>
      <c r="U23" s="1279"/>
      <c r="V23" s="1286"/>
      <c r="W23" s="1287"/>
      <c r="X23" s="500" t="s">
        <v>75</v>
      </c>
      <c r="Y23" s="1288" t="e">
        <f>DATEDIF(EOMONTH(V22,-1)-1,EOMONTH(AA22,0),"m")</f>
        <v>#NUM!</v>
      </c>
      <c r="Z23" s="1288"/>
      <c r="AA23" s="1288"/>
      <c r="AB23" s="1289" t="s">
        <v>460</v>
      </c>
      <c r="AC23" s="1289"/>
      <c r="AD23" s="1290"/>
      <c r="AE23" s="1283"/>
      <c r="AF23" s="1284"/>
      <c r="AG23" s="1285"/>
      <c r="AH23" s="1258"/>
      <c r="AI23" s="1259"/>
      <c r="AJ23" s="1259"/>
      <c r="AK23" s="1259"/>
      <c r="AL23" s="1259"/>
      <c r="AM23" s="1259"/>
      <c r="AN23" s="1259"/>
      <c r="AO23" s="1259"/>
      <c r="AP23" s="1259"/>
      <c r="AQ23" s="1259"/>
      <c r="AR23" s="1260"/>
      <c r="AS23" s="1264"/>
      <c r="AT23" s="1265"/>
      <c r="AU23" s="1265"/>
      <c r="AV23" s="1266"/>
      <c r="AW23" s="664"/>
      <c r="AX23" s="640"/>
      <c r="AY23" s="1267"/>
      <c r="AZ23" s="1267"/>
      <c r="BA23" s="1267"/>
      <c r="BB23" s="1267"/>
      <c r="BC23" s="1267"/>
      <c r="BD23" s="1267"/>
      <c r="BE23" s="1267"/>
      <c r="BF23" s="1268"/>
      <c r="BG23" s="1268"/>
      <c r="BH23" s="1268"/>
      <c r="BI23" s="1268"/>
      <c r="BJ23" s="1271"/>
      <c r="BK23" s="1271"/>
      <c r="BL23" s="1271"/>
      <c r="BM23" s="1271"/>
      <c r="BN23" s="1271"/>
      <c r="BO23" s="1271"/>
      <c r="BP23" s="1271"/>
      <c r="BQ23" s="1271"/>
      <c r="BR23" s="1271"/>
      <c r="BS23" s="1271"/>
      <c r="BT23" s="1271"/>
      <c r="BU23" s="1271"/>
      <c r="BV23" s="1271"/>
      <c r="BW23" s="1271"/>
      <c r="BX23" s="1271"/>
      <c r="BY23" s="1271"/>
      <c r="BZ23" s="1271"/>
      <c r="CA23" s="1271"/>
      <c r="CB23" s="1271"/>
      <c r="CC23" s="1271"/>
      <c r="CD23" s="1271"/>
      <c r="CE23" s="400"/>
      <c r="CF23" s="400"/>
    </row>
    <row r="24" spans="1:84" s="23" customFormat="1" ht="12.75" customHeight="1">
      <c r="A24" s="1294">
        <v>6</v>
      </c>
      <c r="B24" s="1295"/>
      <c r="C24" s="1274" t="s">
        <v>1763</v>
      </c>
      <c r="D24" s="1275"/>
      <c r="E24" s="1275"/>
      <c r="F24" s="1275"/>
      <c r="G24" s="1276"/>
      <c r="H24" s="1291" t="e">
        <f>INDEX(직급.과정,MATCH(C24,성명,0))</f>
        <v>#N/A</v>
      </c>
      <c r="I24" s="1292"/>
      <c r="J24" s="1292"/>
      <c r="K24" s="1293"/>
      <c r="L24" s="1277" t="e">
        <f>HLOOKUP(H24,인건비지급단가!$B$6:$O$7,2,FALSE)</f>
        <v>#N/A</v>
      </c>
      <c r="M24" s="1278"/>
      <c r="N24" s="1278"/>
      <c r="O24" s="1278"/>
      <c r="P24" s="1279"/>
      <c r="Q24" s="1278"/>
      <c r="R24" s="1278"/>
      <c r="S24" s="1278"/>
      <c r="T24" s="1278"/>
      <c r="U24" s="1279"/>
      <c r="V24" s="1280"/>
      <c r="W24" s="1281"/>
      <c r="X24" s="1281"/>
      <c r="Y24" s="1281"/>
      <c r="Z24" s="671" t="s">
        <v>74</v>
      </c>
      <c r="AA24" s="1281"/>
      <c r="AB24" s="1281"/>
      <c r="AC24" s="1281"/>
      <c r="AD24" s="1282"/>
      <c r="AE24" s="1283" t="e">
        <f t="shared" si="0"/>
        <v>#N/A</v>
      </c>
      <c r="AF24" s="1284"/>
      <c r="AG24" s="1285"/>
      <c r="AH24" s="1255" t="e">
        <f>INDEX(연구실계좌번호,MATCH(C24,성명,0))</f>
        <v>#N/A</v>
      </c>
      <c r="AI24" s="1256"/>
      <c r="AJ24" s="1256"/>
      <c r="AK24" s="1256"/>
      <c r="AL24" s="1256"/>
      <c r="AM24" s="1256"/>
      <c r="AN24" s="1256"/>
      <c r="AO24" s="1256"/>
      <c r="AP24" s="1256"/>
      <c r="AQ24" s="1256"/>
      <c r="AR24" s="1257"/>
      <c r="AS24" s="1261"/>
      <c r="AT24" s="1262"/>
      <c r="AU24" s="1262"/>
      <c r="AV24" s="1263"/>
      <c r="AW24" s="664"/>
      <c r="AX24" s="640"/>
      <c r="AY24" s="1267" t="s">
        <v>1807</v>
      </c>
      <c r="AZ24" s="1267"/>
      <c r="BA24" s="1267"/>
      <c r="BB24" s="1267"/>
      <c r="BC24" s="1267"/>
      <c r="BD24" s="1267"/>
      <c r="BE24" s="1267"/>
      <c r="BF24" s="1268">
        <v>4000000</v>
      </c>
      <c r="BG24" s="1268"/>
      <c r="BH24" s="1268"/>
      <c r="BI24" s="1268"/>
      <c r="BJ24" s="1271" t="s">
        <v>1814</v>
      </c>
      <c r="BK24" s="1271"/>
      <c r="BL24" s="1271"/>
      <c r="BM24" s="1271"/>
      <c r="BN24" s="1271"/>
      <c r="BO24" s="1271"/>
      <c r="BP24" s="1271"/>
      <c r="BQ24" s="1271"/>
      <c r="BR24" s="1271"/>
      <c r="BS24" s="1271"/>
      <c r="BT24" s="1271"/>
      <c r="BU24" s="1271"/>
      <c r="BV24" s="1271"/>
      <c r="BW24" s="1271"/>
      <c r="BX24" s="1271"/>
      <c r="BY24" s="1271"/>
      <c r="BZ24" s="1271"/>
      <c r="CA24" s="1271"/>
      <c r="CB24" s="1271"/>
      <c r="CC24" s="1271"/>
      <c r="CD24" s="1271"/>
      <c r="CE24" s="400"/>
      <c r="CF24" s="400"/>
    </row>
    <row r="25" spans="1:84" s="23" customFormat="1" ht="12.95" customHeight="1">
      <c r="A25" s="1294"/>
      <c r="B25" s="1295"/>
      <c r="C25" s="1274"/>
      <c r="D25" s="1275"/>
      <c r="E25" s="1275"/>
      <c r="F25" s="1275"/>
      <c r="G25" s="1276"/>
      <c r="H25" s="1291"/>
      <c r="I25" s="1292"/>
      <c r="J25" s="1292"/>
      <c r="K25" s="1293"/>
      <c r="L25" s="1277"/>
      <c r="M25" s="1278"/>
      <c r="N25" s="1278"/>
      <c r="O25" s="1278"/>
      <c r="P25" s="1279"/>
      <c r="Q25" s="1278"/>
      <c r="R25" s="1278"/>
      <c r="S25" s="1278"/>
      <c r="T25" s="1278"/>
      <c r="U25" s="1279"/>
      <c r="V25" s="1286"/>
      <c r="W25" s="1287"/>
      <c r="X25" s="500" t="s">
        <v>75</v>
      </c>
      <c r="Y25" s="1288" t="e">
        <f>DATEDIF(EOMONTH(V24,-1)-1,EOMONTH(AA24,0),"m")</f>
        <v>#NUM!</v>
      </c>
      <c r="Z25" s="1288"/>
      <c r="AA25" s="1288"/>
      <c r="AB25" s="1289" t="s">
        <v>460</v>
      </c>
      <c r="AC25" s="1289"/>
      <c r="AD25" s="1290"/>
      <c r="AE25" s="1283"/>
      <c r="AF25" s="1284"/>
      <c r="AG25" s="1285"/>
      <c r="AH25" s="1258"/>
      <c r="AI25" s="1259"/>
      <c r="AJ25" s="1259"/>
      <c r="AK25" s="1259"/>
      <c r="AL25" s="1259"/>
      <c r="AM25" s="1259"/>
      <c r="AN25" s="1259"/>
      <c r="AO25" s="1259"/>
      <c r="AP25" s="1259"/>
      <c r="AQ25" s="1259"/>
      <c r="AR25" s="1260"/>
      <c r="AS25" s="1264"/>
      <c r="AT25" s="1265"/>
      <c r="AU25" s="1265"/>
      <c r="AV25" s="1266"/>
      <c r="AW25" s="664"/>
      <c r="AX25" s="640"/>
      <c r="AY25" s="1267"/>
      <c r="AZ25" s="1267"/>
      <c r="BA25" s="1267"/>
      <c r="BB25" s="1267"/>
      <c r="BC25" s="1267"/>
      <c r="BD25" s="1267"/>
      <c r="BE25" s="1267"/>
      <c r="BF25" s="1268"/>
      <c r="BG25" s="1268"/>
      <c r="BH25" s="1268"/>
      <c r="BI25" s="1268"/>
      <c r="BJ25" s="1271"/>
      <c r="BK25" s="1271"/>
      <c r="BL25" s="1271"/>
      <c r="BM25" s="1271"/>
      <c r="BN25" s="1271"/>
      <c r="BO25" s="1271"/>
      <c r="BP25" s="1271"/>
      <c r="BQ25" s="1271"/>
      <c r="BR25" s="1271"/>
      <c r="BS25" s="1271"/>
      <c r="BT25" s="1271"/>
      <c r="BU25" s="1271"/>
      <c r="BV25" s="1271"/>
      <c r="BW25" s="1271"/>
      <c r="BX25" s="1271"/>
      <c r="BY25" s="1271"/>
      <c r="BZ25" s="1271"/>
      <c r="CA25" s="1271"/>
      <c r="CB25" s="1271"/>
      <c r="CC25" s="1271"/>
      <c r="CD25" s="1271"/>
      <c r="CE25" s="400"/>
      <c r="CF25" s="400"/>
    </row>
    <row r="26" spans="1:84" s="23" customFormat="1" ht="12.75" customHeight="1">
      <c r="A26" s="1294">
        <v>7</v>
      </c>
      <c r="B26" s="1295"/>
      <c r="C26" s="1274" t="s">
        <v>1764</v>
      </c>
      <c r="D26" s="1275"/>
      <c r="E26" s="1275"/>
      <c r="F26" s="1275"/>
      <c r="G26" s="1276"/>
      <c r="H26" s="1291" t="e">
        <f>INDEX(직급.과정,MATCH(C26,성명,0))</f>
        <v>#N/A</v>
      </c>
      <c r="I26" s="1292"/>
      <c r="J26" s="1292"/>
      <c r="K26" s="1293"/>
      <c r="L26" s="1277" t="e">
        <f>HLOOKUP(H26,인건비지급단가!$B$6:$O$7,2,FALSE)</f>
        <v>#N/A</v>
      </c>
      <c r="M26" s="1278"/>
      <c r="N26" s="1278"/>
      <c r="O26" s="1278"/>
      <c r="P26" s="1279"/>
      <c r="Q26" s="1278"/>
      <c r="R26" s="1278"/>
      <c r="S26" s="1278"/>
      <c r="T26" s="1278"/>
      <c r="U26" s="1279"/>
      <c r="V26" s="1280"/>
      <c r="W26" s="1281"/>
      <c r="X26" s="1281"/>
      <c r="Y26" s="1281"/>
      <c r="Z26" s="671" t="s">
        <v>74</v>
      </c>
      <c r="AA26" s="1281"/>
      <c r="AB26" s="1281"/>
      <c r="AC26" s="1281"/>
      <c r="AD26" s="1282"/>
      <c r="AE26" s="1283" t="e">
        <f t="shared" si="0"/>
        <v>#N/A</v>
      </c>
      <c r="AF26" s="1284"/>
      <c r="AG26" s="1285"/>
      <c r="AH26" s="1255" t="e">
        <f>INDEX(연구실계좌번호,MATCH(C26,성명,0))</f>
        <v>#N/A</v>
      </c>
      <c r="AI26" s="1256"/>
      <c r="AJ26" s="1256"/>
      <c r="AK26" s="1256"/>
      <c r="AL26" s="1256"/>
      <c r="AM26" s="1256"/>
      <c r="AN26" s="1256"/>
      <c r="AO26" s="1256"/>
      <c r="AP26" s="1256"/>
      <c r="AQ26" s="1256"/>
      <c r="AR26" s="1257"/>
      <c r="AS26" s="1261"/>
      <c r="AT26" s="1262"/>
      <c r="AU26" s="1262"/>
      <c r="AV26" s="1263"/>
      <c r="AW26" s="664"/>
      <c r="AX26" s="640"/>
      <c r="AY26" s="1267" t="s">
        <v>1808</v>
      </c>
      <c r="AZ26" s="1267"/>
      <c r="BA26" s="1267"/>
      <c r="BB26" s="1267"/>
      <c r="BC26" s="1267"/>
      <c r="BD26" s="1267"/>
      <c r="BE26" s="1267"/>
      <c r="BF26" s="1268">
        <v>2500000</v>
      </c>
      <c r="BG26" s="1268"/>
      <c r="BH26" s="1268"/>
      <c r="BI26" s="1268"/>
      <c r="BJ26" s="1271" t="s">
        <v>1815</v>
      </c>
      <c r="BK26" s="1271"/>
      <c r="BL26" s="1271"/>
      <c r="BM26" s="1271"/>
      <c r="BN26" s="1271"/>
      <c r="BO26" s="1271"/>
      <c r="BP26" s="1271"/>
      <c r="BQ26" s="1271"/>
      <c r="BR26" s="1271"/>
      <c r="BS26" s="1271"/>
      <c r="BT26" s="1271"/>
      <c r="BU26" s="1271"/>
      <c r="BV26" s="1271"/>
      <c r="BW26" s="1271"/>
      <c r="BX26" s="1271"/>
      <c r="BY26" s="1271"/>
      <c r="BZ26" s="1271"/>
      <c r="CA26" s="1271"/>
      <c r="CB26" s="1271"/>
      <c r="CC26" s="1271"/>
      <c r="CD26" s="1271"/>
      <c r="CE26" s="400"/>
      <c r="CF26" s="400"/>
    </row>
    <row r="27" spans="1:84" s="23" customFormat="1" ht="12.95" customHeight="1">
      <c r="A27" s="1294"/>
      <c r="B27" s="1295"/>
      <c r="C27" s="1274"/>
      <c r="D27" s="1275"/>
      <c r="E27" s="1275"/>
      <c r="F27" s="1275"/>
      <c r="G27" s="1276"/>
      <c r="H27" s="1291"/>
      <c r="I27" s="1292"/>
      <c r="J27" s="1292"/>
      <c r="K27" s="1293"/>
      <c r="L27" s="1277"/>
      <c r="M27" s="1278"/>
      <c r="N27" s="1278"/>
      <c r="O27" s="1278"/>
      <c r="P27" s="1279"/>
      <c r="Q27" s="1278"/>
      <c r="R27" s="1278"/>
      <c r="S27" s="1278"/>
      <c r="T27" s="1278"/>
      <c r="U27" s="1279"/>
      <c r="V27" s="1286"/>
      <c r="W27" s="1287"/>
      <c r="X27" s="500" t="s">
        <v>75</v>
      </c>
      <c r="Y27" s="1288" t="e">
        <f>DATEDIF(EOMONTH(V26,-1)-1,EOMONTH(AA26,0),"m")</f>
        <v>#NUM!</v>
      </c>
      <c r="Z27" s="1288"/>
      <c r="AA27" s="1288"/>
      <c r="AB27" s="1289" t="s">
        <v>460</v>
      </c>
      <c r="AC27" s="1289"/>
      <c r="AD27" s="1290"/>
      <c r="AE27" s="1283"/>
      <c r="AF27" s="1284"/>
      <c r="AG27" s="1285"/>
      <c r="AH27" s="1258"/>
      <c r="AI27" s="1259"/>
      <c r="AJ27" s="1259"/>
      <c r="AK27" s="1259"/>
      <c r="AL27" s="1259"/>
      <c r="AM27" s="1259"/>
      <c r="AN27" s="1259"/>
      <c r="AO27" s="1259"/>
      <c r="AP27" s="1259"/>
      <c r="AQ27" s="1259"/>
      <c r="AR27" s="1260"/>
      <c r="AS27" s="1264"/>
      <c r="AT27" s="1265"/>
      <c r="AU27" s="1265"/>
      <c r="AV27" s="1266"/>
      <c r="AW27" s="664"/>
      <c r="AX27" s="640"/>
      <c r="AY27" s="1267"/>
      <c r="AZ27" s="1267"/>
      <c r="BA27" s="1267"/>
      <c r="BB27" s="1267"/>
      <c r="BC27" s="1267"/>
      <c r="BD27" s="1267"/>
      <c r="BE27" s="1267"/>
      <c r="BF27" s="1268"/>
      <c r="BG27" s="1268"/>
      <c r="BH27" s="1268"/>
      <c r="BI27" s="1268"/>
      <c r="BJ27" s="1271"/>
      <c r="BK27" s="1271"/>
      <c r="BL27" s="1271"/>
      <c r="BM27" s="1271"/>
      <c r="BN27" s="1271"/>
      <c r="BO27" s="1271"/>
      <c r="BP27" s="1271"/>
      <c r="BQ27" s="1271"/>
      <c r="BR27" s="1271"/>
      <c r="BS27" s="1271"/>
      <c r="BT27" s="1271"/>
      <c r="BU27" s="1271"/>
      <c r="BV27" s="1271"/>
      <c r="BW27" s="1271"/>
      <c r="BX27" s="1271"/>
      <c r="BY27" s="1271"/>
      <c r="BZ27" s="1271"/>
      <c r="CA27" s="1271"/>
      <c r="CB27" s="1271"/>
      <c r="CC27" s="1271"/>
      <c r="CD27" s="1271"/>
      <c r="CE27" s="400"/>
      <c r="CF27" s="400"/>
    </row>
    <row r="28" spans="1:84" s="23" customFormat="1" ht="12.75" customHeight="1">
      <c r="A28" s="1294">
        <v>8</v>
      </c>
      <c r="B28" s="1295"/>
      <c r="C28" s="1274" t="s">
        <v>1765</v>
      </c>
      <c r="D28" s="1275"/>
      <c r="E28" s="1275"/>
      <c r="F28" s="1275"/>
      <c r="G28" s="1276"/>
      <c r="H28" s="1291" t="e">
        <f>INDEX(직급.과정,MATCH(C28,성명,0))</f>
        <v>#N/A</v>
      </c>
      <c r="I28" s="1292"/>
      <c r="J28" s="1292"/>
      <c r="K28" s="1293"/>
      <c r="L28" s="1277" t="e">
        <f>HLOOKUP(H28,인건비지급단가!$B$6:$O$7,2,FALSE)</f>
        <v>#N/A</v>
      </c>
      <c r="M28" s="1278"/>
      <c r="N28" s="1278"/>
      <c r="O28" s="1278"/>
      <c r="P28" s="1279"/>
      <c r="Q28" s="1278"/>
      <c r="R28" s="1278"/>
      <c r="S28" s="1278"/>
      <c r="T28" s="1278"/>
      <c r="U28" s="1279"/>
      <c r="V28" s="1280"/>
      <c r="W28" s="1281"/>
      <c r="X28" s="1281"/>
      <c r="Y28" s="1281"/>
      <c r="Z28" s="671" t="s">
        <v>74</v>
      </c>
      <c r="AA28" s="1281"/>
      <c r="AB28" s="1281"/>
      <c r="AC28" s="1281"/>
      <c r="AD28" s="1282"/>
      <c r="AE28" s="1283" t="e">
        <f t="shared" si="0"/>
        <v>#N/A</v>
      </c>
      <c r="AF28" s="1284"/>
      <c r="AG28" s="1285"/>
      <c r="AH28" s="1255" t="e">
        <f>INDEX(연구실계좌번호,MATCH(C28,성명,0))</f>
        <v>#N/A</v>
      </c>
      <c r="AI28" s="1256"/>
      <c r="AJ28" s="1256"/>
      <c r="AK28" s="1256"/>
      <c r="AL28" s="1256"/>
      <c r="AM28" s="1256"/>
      <c r="AN28" s="1256"/>
      <c r="AO28" s="1256"/>
      <c r="AP28" s="1256"/>
      <c r="AQ28" s="1256"/>
      <c r="AR28" s="1257"/>
      <c r="AS28" s="1261"/>
      <c r="AT28" s="1262"/>
      <c r="AU28" s="1262"/>
      <c r="AV28" s="1263"/>
      <c r="AW28" s="664"/>
      <c r="AX28" s="651"/>
      <c r="AY28" s="1269" t="s">
        <v>1823</v>
      </c>
      <c r="AZ28" s="1269"/>
      <c r="BA28" s="1269"/>
      <c r="BB28" s="1269"/>
      <c r="BC28" s="1269"/>
      <c r="BD28" s="1269"/>
      <c r="BE28" s="1269"/>
      <c r="BF28" s="1269"/>
      <c r="BG28" s="1269"/>
      <c r="BH28" s="1269"/>
      <c r="BI28" s="1269"/>
      <c r="BJ28" s="1269"/>
      <c r="BK28" s="1269"/>
      <c r="BL28" s="1269"/>
      <c r="BM28" s="1269"/>
      <c r="BN28" s="1269"/>
      <c r="BO28" s="1269"/>
      <c r="BP28" s="1269"/>
      <c r="BQ28" s="1269"/>
      <c r="BR28" s="1269"/>
      <c r="BS28" s="1269"/>
      <c r="BT28" s="1269"/>
      <c r="BU28" s="1269"/>
      <c r="BV28" s="1269"/>
      <c r="BW28" s="1269"/>
      <c r="BX28" s="1269"/>
      <c r="BY28" s="1269"/>
      <c r="BZ28" s="1269"/>
      <c r="CA28" s="1269"/>
      <c r="CB28" s="1269"/>
      <c r="CC28" s="1269"/>
      <c r="CD28" s="1269"/>
      <c r="CE28" s="400"/>
      <c r="CF28" s="400"/>
    </row>
    <row r="29" spans="1:84" s="23" customFormat="1" ht="12.95" customHeight="1">
      <c r="A29" s="1294"/>
      <c r="B29" s="1295"/>
      <c r="C29" s="1274"/>
      <c r="D29" s="1275"/>
      <c r="E29" s="1275"/>
      <c r="F29" s="1275"/>
      <c r="G29" s="1276"/>
      <c r="H29" s="1291"/>
      <c r="I29" s="1292"/>
      <c r="J29" s="1292"/>
      <c r="K29" s="1293"/>
      <c r="L29" s="1277"/>
      <c r="M29" s="1278"/>
      <c r="N29" s="1278"/>
      <c r="O29" s="1278"/>
      <c r="P29" s="1279"/>
      <c r="Q29" s="1278"/>
      <c r="R29" s="1278"/>
      <c r="S29" s="1278"/>
      <c r="T29" s="1278"/>
      <c r="U29" s="1279"/>
      <c r="V29" s="1286"/>
      <c r="W29" s="1287"/>
      <c r="X29" s="500" t="s">
        <v>75</v>
      </c>
      <c r="Y29" s="1288" t="e">
        <f>DATEDIF(EOMONTH(V28,-1)-1,EOMONTH(AA28,0),"m")</f>
        <v>#NUM!</v>
      </c>
      <c r="Z29" s="1288"/>
      <c r="AA29" s="1288"/>
      <c r="AB29" s="1289" t="s">
        <v>460</v>
      </c>
      <c r="AC29" s="1289"/>
      <c r="AD29" s="1290"/>
      <c r="AE29" s="1283"/>
      <c r="AF29" s="1284"/>
      <c r="AG29" s="1285"/>
      <c r="AH29" s="1258"/>
      <c r="AI29" s="1259"/>
      <c r="AJ29" s="1259"/>
      <c r="AK29" s="1259"/>
      <c r="AL29" s="1259"/>
      <c r="AM29" s="1259"/>
      <c r="AN29" s="1259"/>
      <c r="AO29" s="1259"/>
      <c r="AP29" s="1259"/>
      <c r="AQ29" s="1259"/>
      <c r="AR29" s="1260"/>
      <c r="AS29" s="1264"/>
      <c r="AT29" s="1265"/>
      <c r="AU29" s="1265"/>
      <c r="AV29" s="1266"/>
      <c r="AW29" s="664"/>
      <c r="AX29" s="651"/>
      <c r="AY29" s="1269"/>
      <c r="AZ29" s="1269"/>
      <c r="BA29" s="1269"/>
      <c r="BB29" s="1269"/>
      <c r="BC29" s="1269"/>
      <c r="BD29" s="1269"/>
      <c r="BE29" s="1269"/>
      <c r="BF29" s="1269"/>
      <c r="BG29" s="1269"/>
      <c r="BH29" s="1269"/>
      <c r="BI29" s="1269"/>
      <c r="BJ29" s="1269"/>
      <c r="BK29" s="1269"/>
      <c r="BL29" s="1269"/>
      <c r="BM29" s="1269"/>
      <c r="BN29" s="1269"/>
      <c r="BO29" s="1269"/>
      <c r="BP29" s="1269"/>
      <c r="BQ29" s="1269"/>
      <c r="BR29" s="1269"/>
      <c r="BS29" s="1269"/>
      <c r="BT29" s="1269"/>
      <c r="BU29" s="1269"/>
      <c r="BV29" s="1269"/>
      <c r="BW29" s="1269"/>
      <c r="BX29" s="1269"/>
      <c r="BY29" s="1269"/>
      <c r="BZ29" s="1269"/>
      <c r="CA29" s="1269"/>
      <c r="CB29" s="1269"/>
      <c r="CC29" s="1269"/>
      <c r="CD29" s="1269"/>
      <c r="CE29" s="400"/>
      <c r="CF29" s="400"/>
    </row>
    <row r="30" spans="1:84" s="23" customFormat="1" ht="12.75" customHeight="1">
      <c r="A30" s="1294">
        <v>9</v>
      </c>
      <c r="B30" s="1295"/>
      <c r="C30" s="1274" t="s">
        <v>1766</v>
      </c>
      <c r="D30" s="1275"/>
      <c r="E30" s="1275"/>
      <c r="F30" s="1275"/>
      <c r="G30" s="1276"/>
      <c r="H30" s="1291" t="e">
        <f>INDEX(직급.과정,MATCH(C30,성명,0))</f>
        <v>#N/A</v>
      </c>
      <c r="I30" s="1292"/>
      <c r="J30" s="1292"/>
      <c r="K30" s="1293"/>
      <c r="L30" s="1277" t="e">
        <f>HLOOKUP(H30,인건비지급단가!$B$6:$O$7,2,FALSE)</f>
        <v>#N/A</v>
      </c>
      <c r="M30" s="1278"/>
      <c r="N30" s="1278"/>
      <c r="O30" s="1278"/>
      <c r="P30" s="1279"/>
      <c r="Q30" s="1278"/>
      <c r="R30" s="1278"/>
      <c r="S30" s="1278"/>
      <c r="T30" s="1278"/>
      <c r="U30" s="1279"/>
      <c r="V30" s="1280"/>
      <c r="W30" s="1281"/>
      <c r="X30" s="1281"/>
      <c r="Y30" s="1281"/>
      <c r="Z30" s="671" t="s">
        <v>74</v>
      </c>
      <c r="AA30" s="1281"/>
      <c r="AB30" s="1281"/>
      <c r="AC30" s="1281"/>
      <c r="AD30" s="1282"/>
      <c r="AE30" s="1283" t="e">
        <f t="shared" si="0"/>
        <v>#N/A</v>
      </c>
      <c r="AF30" s="1284"/>
      <c r="AG30" s="1285"/>
      <c r="AH30" s="1255" t="e">
        <f>INDEX(연구실계좌번호,MATCH(C30,성명,0))</f>
        <v>#N/A</v>
      </c>
      <c r="AI30" s="1256"/>
      <c r="AJ30" s="1256"/>
      <c r="AK30" s="1256"/>
      <c r="AL30" s="1256"/>
      <c r="AM30" s="1256"/>
      <c r="AN30" s="1256"/>
      <c r="AO30" s="1256"/>
      <c r="AP30" s="1256"/>
      <c r="AQ30" s="1256"/>
      <c r="AR30" s="1257"/>
      <c r="AS30" s="1261"/>
      <c r="AT30" s="1262"/>
      <c r="AU30" s="1262"/>
      <c r="AV30" s="1263"/>
      <c r="AW30" s="664"/>
      <c r="AX30" s="651"/>
      <c r="AY30" s="1269"/>
      <c r="AZ30" s="1269"/>
      <c r="BA30" s="1269"/>
      <c r="BB30" s="1269"/>
      <c r="BC30" s="1269"/>
      <c r="BD30" s="1269"/>
      <c r="BE30" s="1269"/>
      <c r="BF30" s="1269"/>
      <c r="BG30" s="1269"/>
      <c r="BH30" s="1269"/>
      <c r="BI30" s="1269"/>
      <c r="BJ30" s="1269"/>
      <c r="BK30" s="1269"/>
      <c r="BL30" s="1269"/>
      <c r="BM30" s="1269"/>
      <c r="BN30" s="1269"/>
      <c r="BO30" s="1269"/>
      <c r="BP30" s="1269"/>
      <c r="BQ30" s="1269"/>
      <c r="BR30" s="1269"/>
      <c r="BS30" s="1269"/>
      <c r="BT30" s="1269"/>
      <c r="BU30" s="1269"/>
      <c r="BV30" s="1269"/>
      <c r="BW30" s="1269"/>
      <c r="BX30" s="1269"/>
      <c r="BY30" s="1269"/>
      <c r="BZ30" s="1269"/>
      <c r="CA30" s="1269"/>
      <c r="CB30" s="1269"/>
      <c r="CC30" s="1269"/>
      <c r="CD30" s="1269"/>
      <c r="CE30" s="400"/>
      <c r="CF30" s="400"/>
    </row>
    <row r="31" spans="1:84" s="23" customFormat="1" ht="12.95" customHeight="1">
      <c r="A31" s="1294"/>
      <c r="B31" s="1295"/>
      <c r="C31" s="1274"/>
      <c r="D31" s="1275"/>
      <c r="E31" s="1275"/>
      <c r="F31" s="1275"/>
      <c r="G31" s="1276"/>
      <c r="H31" s="1291"/>
      <c r="I31" s="1292"/>
      <c r="J31" s="1292"/>
      <c r="K31" s="1293"/>
      <c r="L31" s="1277"/>
      <c r="M31" s="1278"/>
      <c r="N31" s="1278"/>
      <c r="O31" s="1278"/>
      <c r="P31" s="1279"/>
      <c r="Q31" s="1278"/>
      <c r="R31" s="1278"/>
      <c r="S31" s="1278"/>
      <c r="T31" s="1278"/>
      <c r="U31" s="1279"/>
      <c r="V31" s="1286"/>
      <c r="W31" s="1287"/>
      <c r="X31" s="500" t="s">
        <v>75</v>
      </c>
      <c r="Y31" s="1288" t="e">
        <f>DATEDIF(EOMONTH(V30,-1)-1,EOMONTH(AA30,0),"m")</f>
        <v>#NUM!</v>
      </c>
      <c r="Z31" s="1288"/>
      <c r="AA31" s="1288"/>
      <c r="AB31" s="1289" t="s">
        <v>460</v>
      </c>
      <c r="AC31" s="1289"/>
      <c r="AD31" s="1290"/>
      <c r="AE31" s="1283"/>
      <c r="AF31" s="1284"/>
      <c r="AG31" s="1285"/>
      <c r="AH31" s="1258"/>
      <c r="AI31" s="1259"/>
      <c r="AJ31" s="1259"/>
      <c r="AK31" s="1259"/>
      <c r="AL31" s="1259"/>
      <c r="AM31" s="1259"/>
      <c r="AN31" s="1259"/>
      <c r="AO31" s="1259"/>
      <c r="AP31" s="1259"/>
      <c r="AQ31" s="1259"/>
      <c r="AR31" s="1260"/>
      <c r="AS31" s="1264"/>
      <c r="AT31" s="1265"/>
      <c r="AU31" s="1265"/>
      <c r="AV31" s="1266"/>
      <c r="AW31" s="664"/>
      <c r="AX31" s="651"/>
      <c r="AY31" s="1269"/>
      <c r="AZ31" s="1269"/>
      <c r="BA31" s="1269"/>
      <c r="BB31" s="1269"/>
      <c r="BC31" s="1269"/>
      <c r="BD31" s="1269"/>
      <c r="BE31" s="1269"/>
      <c r="BF31" s="1269"/>
      <c r="BG31" s="1269"/>
      <c r="BH31" s="1269"/>
      <c r="BI31" s="1269"/>
      <c r="BJ31" s="1269"/>
      <c r="BK31" s="1269"/>
      <c r="BL31" s="1269"/>
      <c r="BM31" s="1269"/>
      <c r="BN31" s="1269"/>
      <c r="BO31" s="1269"/>
      <c r="BP31" s="1269"/>
      <c r="BQ31" s="1269"/>
      <c r="BR31" s="1269"/>
      <c r="BS31" s="1269"/>
      <c r="BT31" s="1269"/>
      <c r="BU31" s="1269"/>
      <c r="BV31" s="1269"/>
      <c r="BW31" s="1269"/>
      <c r="BX31" s="1269"/>
      <c r="BY31" s="1269"/>
      <c r="BZ31" s="1269"/>
      <c r="CA31" s="1269"/>
      <c r="CB31" s="1269"/>
      <c r="CC31" s="1269"/>
      <c r="CD31" s="1269"/>
      <c r="CE31" s="400"/>
      <c r="CF31" s="400"/>
    </row>
    <row r="32" spans="1:84" s="23" customFormat="1" ht="12.75" customHeight="1">
      <c r="A32" s="1294">
        <v>10</v>
      </c>
      <c r="B32" s="1295"/>
      <c r="C32" s="1274" t="s">
        <v>1767</v>
      </c>
      <c r="D32" s="1275"/>
      <c r="E32" s="1275"/>
      <c r="F32" s="1275"/>
      <c r="G32" s="1276"/>
      <c r="H32" s="1291" t="e">
        <f>INDEX(직급.과정,MATCH(C32,성명,0))</f>
        <v>#N/A</v>
      </c>
      <c r="I32" s="1292"/>
      <c r="J32" s="1292"/>
      <c r="K32" s="1293"/>
      <c r="L32" s="1277" t="e">
        <f>HLOOKUP(H32,인건비지급단가!$B$6:$O$7,2,FALSE)</f>
        <v>#N/A</v>
      </c>
      <c r="M32" s="1278"/>
      <c r="N32" s="1278"/>
      <c r="O32" s="1278"/>
      <c r="P32" s="1279"/>
      <c r="Q32" s="1278"/>
      <c r="R32" s="1278"/>
      <c r="S32" s="1278"/>
      <c r="T32" s="1278"/>
      <c r="U32" s="1279"/>
      <c r="V32" s="1280"/>
      <c r="W32" s="1281"/>
      <c r="X32" s="1281"/>
      <c r="Y32" s="1281"/>
      <c r="Z32" s="671" t="s">
        <v>74</v>
      </c>
      <c r="AA32" s="1281"/>
      <c r="AB32" s="1281"/>
      <c r="AC32" s="1281"/>
      <c r="AD32" s="1282"/>
      <c r="AE32" s="1283" t="e">
        <f t="shared" si="0"/>
        <v>#N/A</v>
      </c>
      <c r="AF32" s="1284"/>
      <c r="AG32" s="1285"/>
      <c r="AH32" s="1255" t="e">
        <f>INDEX(연구실계좌번호,MATCH(C32,성명,0))</f>
        <v>#N/A</v>
      </c>
      <c r="AI32" s="1256"/>
      <c r="AJ32" s="1256"/>
      <c r="AK32" s="1256"/>
      <c r="AL32" s="1256"/>
      <c r="AM32" s="1256"/>
      <c r="AN32" s="1256"/>
      <c r="AO32" s="1256"/>
      <c r="AP32" s="1256"/>
      <c r="AQ32" s="1256"/>
      <c r="AR32" s="1257"/>
      <c r="AS32" s="1261"/>
      <c r="AT32" s="1262"/>
      <c r="AU32" s="1262"/>
      <c r="AV32" s="1263"/>
      <c r="AW32" s="664"/>
      <c r="AX32" s="663"/>
      <c r="AY32" s="1269"/>
      <c r="AZ32" s="1269"/>
      <c r="BA32" s="1269"/>
      <c r="BB32" s="1269"/>
      <c r="BC32" s="1269"/>
      <c r="BD32" s="1269"/>
      <c r="BE32" s="1269"/>
      <c r="BF32" s="1269"/>
      <c r="BG32" s="1269"/>
      <c r="BH32" s="1269"/>
      <c r="BI32" s="1269"/>
      <c r="BJ32" s="1269"/>
      <c r="BK32" s="1269"/>
      <c r="BL32" s="1269"/>
      <c r="BM32" s="1269"/>
      <c r="BN32" s="1269"/>
      <c r="BO32" s="1269"/>
      <c r="BP32" s="1269"/>
      <c r="BQ32" s="1269"/>
      <c r="BR32" s="1269"/>
      <c r="BS32" s="1269"/>
      <c r="BT32" s="1269"/>
      <c r="BU32" s="1269"/>
      <c r="BV32" s="1269"/>
      <c r="BW32" s="1269"/>
      <c r="BX32" s="1269"/>
      <c r="BY32" s="1269"/>
      <c r="BZ32" s="1269"/>
      <c r="CA32" s="1269"/>
      <c r="CB32" s="1269"/>
      <c r="CC32" s="1269"/>
      <c r="CD32" s="1269"/>
      <c r="CE32" s="400"/>
      <c r="CF32" s="400"/>
    </row>
    <row r="33" spans="1:84" s="23" customFormat="1" ht="12.95" customHeight="1">
      <c r="A33" s="1294"/>
      <c r="B33" s="1295"/>
      <c r="C33" s="1274"/>
      <c r="D33" s="1275"/>
      <c r="E33" s="1275"/>
      <c r="F33" s="1275"/>
      <c r="G33" s="1276"/>
      <c r="H33" s="1291"/>
      <c r="I33" s="1292"/>
      <c r="J33" s="1292"/>
      <c r="K33" s="1293"/>
      <c r="L33" s="1277"/>
      <c r="M33" s="1278"/>
      <c r="N33" s="1278"/>
      <c r="O33" s="1278"/>
      <c r="P33" s="1279"/>
      <c r="Q33" s="1278"/>
      <c r="R33" s="1278"/>
      <c r="S33" s="1278"/>
      <c r="T33" s="1278"/>
      <c r="U33" s="1279"/>
      <c r="V33" s="1286"/>
      <c r="W33" s="1287"/>
      <c r="X33" s="500" t="s">
        <v>75</v>
      </c>
      <c r="Y33" s="1288" t="e">
        <f>DATEDIF(EOMONTH(V32,-1)-1,EOMONTH(AA32,0),"m")</f>
        <v>#NUM!</v>
      </c>
      <c r="Z33" s="1288"/>
      <c r="AA33" s="1288"/>
      <c r="AB33" s="1289" t="s">
        <v>460</v>
      </c>
      <c r="AC33" s="1289"/>
      <c r="AD33" s="1290"/>
      <c r="AE33" s="1283"/>
      <c r="AF33" s="1284"/>
      <c r="AG33" s="1285"/>
      <c r="AH33" s="1258"/>
      <c r="AI33" s="1259"/>
      <c r="AJ33" s="1259"/>
      <c r="AK33" s="1259"/>
      <c r="AL33" s="1259"/>
      <c r="AM33" s="1259"/>
      <c r="AN33" s="1259"/>
      <c r="AO33" s="1259"/>
      <c r="AP33" s="1259"/>
      <c r="AQ33" s="1259"/>
      <c r="AR33" s="1260"/>
      <c r="AS33" s="1264"/>
      <c r="AT33" s="1265"/>
      <c r="AU33" s="1265"/>
      <c r="AV33" s="1266"/>
      <c r="AW33" s="663"/>
      <c r="AX33" s="668"/>
      <c r="AY33" s="1269"/>
      <c r="AZ33" s="1269"/>
      <c r="BA33" s="1269"/>
      <c r="BB33" s="1269"/>
      <c r="BC33" s="1269"/>
      <c r="BD33" s="1269"/>
      <c r="BE33" s="1269"/>
      <c r="BF33" s="1269"/>
      <c r="BG33" s="1269"/>
      <c r="BH33" s="1269"/>
      <c r="BI33" s="1269"/>
      <c r="BJ33" s="1269"/>
      <c r="BK33" s="1269"/>
      <c r="BL33" s="1269"/>
      <c r="BM33" s="1269"/>
      <c r="BN33" s="1269"/>
      <c r="BO33" s="1269"/>
      <c r="BP33" s="1269"/>
      <c r="BQ33" s="1269"/>
      <c r="BR33" s="1269"/>
      <c r="BS33" s="1269"/>
      <c r="BT33" s="1269"/>
      <c r="BU33" s="1269"/>
      <c r="BV33" s="1269"/>
      <c r="BW33" s="1269"/>
      <c r="BX33" s="1269"/>
      <c r="BY33" s="1269"/>
      <c r="BZ33" s="1269"/>
      <c r="CA33" s="1269"/>
      <c r="CB33" s="1269"/>
      <c r="CC33" s="1269"/>
      <c r="CD33" s="1269"/>
      <c r="CE33" s="400"/>
      <c r="CF33" s="400"/>
    </row>
    <row r="34" spans="1:84" s="23" customFormat="1" ht="12.75" customHeight="1">
      <c r="A34" s="1294">
        <v>11</v>
      </c>
      <c r="B34" s="1295"/>
      <c r="C34" s="1274" t="s">
        <v>1768</v>
      </c>
      <c r="D34" s="1275"/>
      <c r="E34" s="1275"/>
      <c r="F34" s="1275"/>
      <c r="G34" s="1276"/>
      <c r="H34" s="1291" t="e">
        <f>INDEX(직급.과정,MATCH(C34,성명,0))</f>
        <v>#N/A</v>
      </c>
      <c r="I34" s="1292"/>
      <c r="J34" s="1292"/>
      <c r="K34" s="1293"/>
      <c r="L34" s="1277" t="e">
        <f>HLOOKUP(H34,인건비지급단가!$B$6:$O$7,2,FALSE)</f>
        <v>#N/A</v>
      </c>
      <c r="M34" s="1278"/>
      <c r="N34" s="1278"/>
      <c r="O34" s="1278"/>
      <c r="P34" s="1279"/>
      <c r="Q34" s="1278"/>
      <c r="R34" s="1278"/>
      <c r="S34" s="1278"/>
      <c r="T34" s="1278"/>
      <c r="U34" s="1279"/>
      <c r="V34" s="1280"/>
      <c r="W34" s="1281"/>
      <c r="X34" s="1281"/>
      <c r="Y34" s="1281"/>
      <c r="Z34" s="671" t="s">
        <v>74</v>
      </c>
      <c r="AA34" s="1281"/>
      <c r="AB34" s="1281"/>
      <c r="AC34" s="1281"/>
      <c r="AD34" s="1282"/>
      <c r="AE34" s="1283" t="e">
        <f t="shared" si="0"/>
        <v>#N/A</v>
      </c>
      <c r="AF34" s="1284"/>
      <c r="AG34" s="1285"/>
      <c r="AH34" s="1255" t="e">
        <f>INDEX(연구실계좌번호,MATCH(C34,성명,0))</f>
        <v>#N/A</v>
      </c>
      <c r="AI34" s="1256"/>
      <c r="AJ34" s="1256"/>
      <c r="AK34" s="1256"/>
      <c r="AL34" s="1256"/>
      <c r="AM34" s="1256"/>
      <c r="AN34" s="1256"/>
      <c r="AO34" s="1256"/>
      <c r="AP34" s="1256"/>
      <c r="AQ34" s="1256"/>
      <c r="AR34" s="1257"/>
      <c r="AS34" s="1261"/>
      <c r="AT34" s="1262"/>
      <c r="AU34" s="1262"/>
      <c r="AV34" s="1263"/>
      <c r="AW34" s="663"/>
      <c r="AX34" s="666"/>
      <c r="AY34" s="650"/>
      <c r="AZ34" s="650"/>
      <c r="BA34" s="650"/>
      <c r="BB34" s="650"/>
      <c r="BC34" s="650"/>
      <c r="BD34" s="650"/>
      <c r="BE34" s="650"/>
      <c r="BF34" s="650"/>
      <c r="BG34" s="650"/>
      <c r="BH34" s="650"/>
      <c r="BI34" s="650"/>
      <c r="BJ34" s="650"/>
      <c r="BK34" s="650"/>
      <c r="BL34" s="650"/>
      <c r="BM34" s="650"/>
      <c r="BN34" s="650"/>
      <c r="BO34" s="650"/>
      <c r="BP34" s="650"/>
      <c r="BQ34" s="650"/>
      <c r="BR34" s="650"/>
      <c r="BS34" s="650"/>
      <c r="BT34" s="650"/>
      <c r="BU34" s="650"/>
      <c r="BV34" s="650"/>
      <c r="BW34" s="650"/>
      <c r="BX34" s="650"/>
      <c r="BY34" s="650"/>
      <c r="BZ34" s="650"/>
      <c r="CA34" s="650"/>
      <c r="CB34" s="18"/>
      <c r="CC34" s="18"/>
      <c r="CD34" s="18"/>
      <c r="CE34" s="558"/>
      <c r="CF34" s="558"/>
    </row>
    <row r="35" spans="1:84" s="23" customFormat="1" ht="12.95" customHeight="1">
      <c r="A35" s="1294"/>
      <c r="B35" s="1295"/>
      <c r="C35" s="1274"/>
      <c r="D35" s="1275"/>
      <c r="E35" s="1275"/>
      <c r="F35" s="1275"/>
      <c r="G35" s="1276"/>
      <c r="H35" s="1291"/>
      <c r="I35" s="1292"/>
      <c r="J35" s="1292"/>
      <c r="K35" s="1293"/>
      <c r="L35" s="1277"/>
      <c r="M35" s="1278"/>
      <c r="N35" s="1278"/>
      <c r="O35" s="1278"/>
      <c r="P35" s="1279"/>
      <c r="Q35" s="1278"/>
      <c r="R35" s="1278"/>
      <c r="S35" s="1278"/>
      <c r="T35" s="1278"/>
      <c r="U35" s="1279"/>
      <c r="V35" s="1286"/>
      <c r="W35" s="1287"/>
      <c r="X35" s="500" t="s">
        <v>75</v>
      </c>
      <c r="Y35" s="1288" t="e">
        <f>DATEDIF(EOMONTH(V34,-1)-1,EOMONTH(AA34,0),"m")</f>
        <v>#NUM!</v>
      </c>
      <c r="Z35" s="1288"/>
      <c r="AA35" s="1288"/>
      <c r="AB35" s="1289" t="s">
        <v>460</v>
      </c>
      <c r="AC35" s="1289"/>
      <c r="AD35" s="1290"/>
      <c r="AE35" s="1283"/>
      <c r="AF35" s="1284"/>
      <c r="AG35" s="1285"/>
      <c r="AH35" s="1258"/>
      <c r="AI35" s="1259"/>
      <c r="AJ35" s="1259"/>
      <c r="AK35" s="1259"/>
      <c r="AL35" s="1259"/>
      <c r="AM35" s="1259"/>
      <c r="AN35" s="1259"/>
      <c r="AO35" s="1259"/>
      <c r="AP35" s="1259"/>
      <c r="AQ35" s="1259"/>
      <c r="AR35" s="1260"/>
      <c r="AS35" s="1264"/>
      <c r="AT35" s="1265"/>
      <c r="AU35" s="1265"/>
      <c r="AV35" s="1266"/>
      <c r="AW35" s="663"/>
      <c r="AX35" s="638"/>
      <c r="AY35" s="18" t="s">
        <v>1817</v>
      </c>
      <c r="AZ35" s="650"/>
      <c r="BA35" s="650"/>
      <c r="BB35" s="650"/>
      <c r="BC35" s="650"/>
      <c r="BD35" s="650"/>
      <c r="BE35" s="650"/>
      <c r="BF35" s="650"/>
      <c r="BG35" s="650"/>
      <c r="BH35" s="650"/>
      <c r="BI35" s="650"/>
      <c r="BJ35" s="650"/>
      <c r="BK35" s="650"/>
      <c r="BL35" s="650"/>
      <c r="BM35" s="650"/>
      <c r="BN35" s="650"/>
      <c r="BO35" s="650"/>
      <c r="BP35" s="673"/>
      <c r="BQ35" s="673"/>
      <c r="BR35" s="673"/>
      <c r="BS35" s="673"/>
      <c r="BT35" s="673"/>
      <c r="BU35" s="673"/>
      <c r="BV35" s="673"/>
      <c r="BW35" s="673"/>
      <c r="BX35" s="673"/>
      <c r="BY35" s="673"/>
      <c r="BZ35" s="673"/>
      <c r="CA35" s="673"/>
      <c r="CB35" s="673"/>
      <c r="CC35" s="673"/>
      <c r="CD35" s="673"/>
      <c r="CE35" s="400"/>
      <c r="CF35" s="400"/>
    </row>
    <row r="36" spans="1:84" s="23" customFormat="1" ht="12.75" customHeight="1">
      <c r="A36" s="1294">
        <v>12</v>
      </c>
      <c r="B36" s="1295"/>
      <c r="C36" s="1274" t="s">
        <v>1769</v>
      </c>
      <c r="D36" s="1275"/>
      <c r="E36" s="1275"/>
      <c r="F36" s="1275"/>
      <c r="G36" s="1276"/>
      <c r="H36" s="1291" t="e">
        <f>INDEX(직급.과정,MATCH(C36,성명,0))</f>
        <v>#N/A</v>
      </c>
      <c r="I36" s="1292"/>
      <c r="J36" s="1292"/>
      <c r="K36" s="1293"/>
      <c r="L36" s="1277" t="e">
        <f>HLOOKUP(H36,인건비지급단가!$B$6:$O$7,2,FALSE)</f>
        <v>#N/A</v>
      </c>
      <c r="M36" s="1278"/>
      <c r="N36" s="1278"/>
      <c r="O36" s="1278"/>
      <c r="P36" s="1279"/>
      <c r="Q36" s="1278"/>
      <c r="R36" s="1278"/>
      <c r="S36" s="1278"/>
      <c r="T36" s="1278"/>
      <c r="U36" s="1279"/>
      <c r="V36" s="1280"/>
      <c r="W36" s="1281"/>
      <c r="X36" s="1281"/>
      <c r="Y36" s="1281"/>
      <c r="Z36" s="671" t="s">
        <v>74</v>
      </c>
      <c r="AA36" s="1281"/>
      <c r="AB36" s="1281"/>
      <c r="AC36" s="1281"/>
      <c r="AD36" s="1282"/>
      <c r="AE36" s="1283" t="e">
        <f t="shared" si="0"/>
        <v>#N/A</v>
      </c>
      <c r="AF36" s="1284"/>
      <c r="AG36" s="1285"/>
      <c r="AH36" s="1255" t="e">
        <f>INDEX(연구실계좌번호,MATCH(C36,성명,0))</f>
        <v>#N/A</v>
      </c>
      <c r="AI36" s="1256"/>
      <c r="AJ36" s="1256"/>
      <c r="AK36" s="1256"/>
      <c r="AL36" s="1256"/>
      <c r="AM36" s="1256"/>
      <c r="AN36" s="1256"/>
      <c r="AO36" s="1256"/>
      <c r="AP36" s="1256"/>
      <c r="AQ36" s="1256"/>
      <c r="AR36" s="1257"/>
      <c r="AS36" s="1261"/>
      <c r="AT36" s="1262"/>
      <c r="AU36" s="1262"/>
      <c r="AV36" s="1263"/>
      <c r="AW36" s="663"/>
      <c r="AX36" s="641"/>
      <c r="AY36" s="1270" t="s">
        <v>1818</v>
      </c>
      <c r="AZ36" s="1270"/>
      <c r="BA36" s="1270"/>
      <c r="BB36" s="1270"/>
      <c r="BC36" s="1270"/>
      <c r="BD36" s="1270"/>
      <c r="BE36" s="1270"/>
      <c r="BF36" s="1270"/>
      <c r="BG36" s="1270" t="s">
        <v>1819</v>
      </c>
      <c r="BH36" s="1270"/>
      <c r="BI36" s="1270"/>
      <c r="BJ36" s="1270"/>
      <c r="BK36" s="1270"/>
      <c r="BL36" s="1270"/>
      <c r="BM36" s="1270"/>
      <c r="BN36" s="1270"/>
      <c r="BO36" s="1270" t="s">
        <v>1820</v>
      </c>
      <c r="BP36" s="1270"/>
      <c r="BQ36" s="1270"/>
      <c r="BR36" s="1270"/>
      <c r="BS36" s="1270"/>
      <c r="BT36" s="1270"/>
      <c r="BU36" s="1270"/>
      <c r="BV36" s="1270"/>
      <c r="BW36" s="1270" t="s">
        <v>1821</v>
      </c>
      <c r="BX36" s="1270"/>
      <c r="BY36" s="1270"/>
      <c r="BZ36" s="1270"/>
      <c r="CA36" s="1270"/>
      <c r="CB36" s="1270"/>
      <c r="CC36" s="1270"/>
      <c r="CD36" s="1270"/>
      <c r="CE36" s="400"/>
      <c r="CF36" s="400"/>
    </row>
    <row r="37" spans="1:84" s="23" customFormat="1" ht="12.95" customHeight="1">
      <c r="A37" s="1294"/>
      <c r="B37" s="1295"/>
      <c r="C37" s="1274"/>
      <c r="D37" s="1275"/>
      <c r="E37" s="1275"/>
      <c r="F37" s="1275"/>
      <c r="G37" s="1276"/>
      <c r="H37" s="1291"/>
      <c r="I37" s="1292"/>
      <c r="J37" s="1292"/>
      <c r="K37" s="1293"/>
      <c r="L37" s="1277"/>
      <c r="M37" s="1278"/>
      <c r="N37" s="1278"/>
      <c r="O37" s="1278"/>
      <c r="P37" s="1279"/>
      <c r="Q37" s="1278"/>
      <c r="R37" s="1278"/>
      <c r="S37" s="1278"/>
      <c r="T37" s="1278"/>
      <c r="U37" s="1279"/>
      <c r="V37" s="1286"/>
      <c r="W37" s="1287"/>
      <c r="X37" s="500" t="s">
        <v>75</v>
      </c>
      <c r="Y37" s="1288" t="e">
        <f>DATEDIF(EOMONTH(V36,-1)-1,EOMONTH(AA36,0),"m")</f>
        <v>#NUM!</v>
      </c>
      <c r="Z37" s="1288"/>
      <c r="AA37" s="1288"/>
      <c r="AB37" s="1289" t="s">
        <v>460</v>
      </c>
      <c r="AC37" s="1289"/>
      <c r="AD37" s="1290"/>
      <c r="AE37" s="1283"/>
      <c r="AF37" s="1284"/>
      <c r="AG37" s="1285"/>
      <c r="AH37" s="1258"/>
      <c r="AI37" s="1259"/>
      <c r="AJ37" s="1259"/>
      <c r="AK37" s="1259"/>
      <c r="AL37" s="1259"/>
      <c r="AM37" s="1259"/>
      <c r="AN37" s="1259"/>
      <c r="AO37" s="1259"/>
      <c r="AP37" s="1259"/>
      <c r="AQ37" s="1259"/>
      <c r="AR37" s="1260"/>
      <c r="AS37" s="1264"/>
      <c r="AT37" s="1265"/>
      <c r="AU37" s="1265"/>
      <c r="AV37" s="1266"/>
      <c r="AW37" s="663"/>
      <c r="AX37" s="667"/>
      <c r="AY37" s="1270"/>
      <c r="AZ37" s="1270"/>
      <c r="BA37" s="1270"/>
      <c r="BB37" s="1270"/>
      <c r="BC37" s="1270"/>
      <c r="BD37" s="1270"/>
      <c r="BE37" s="1270"/>
      <c r="BF37" s="1270"/>
      <c r="BG37" s="1270"/>
      <c r="BH37" s="1270"/>
      <c r="BI37" s="1270"/>
      <c r="BJ37" s="1270"/>
      <c r="BK37" s="1270"/>
      <c r="BL37" s="1270"/>
      <c r="BM37" s="1270"/>
      <c r="BN37" s="1270"/>
      <c r="BO37" s="1270"/>
      <c r="BP37" s="1270"/>
      <c r="BQ37" s="1270"/>
      <c r="BR37" s="1270"/>
      <c r="BS37" s="1270"/>
      <c r="BT37" s="1270"/>
      <c r="BU37" s="1270"/>
      <c r="BV37" s="1270"/>
      <c r="BW37" s="1270"/>
      <c r="BX37" s="1270"/>
      <c r="BY37" s="1270"/>
      <c r="BZ37" s="1270"/>
      <c r="CA37" s="1270"/>
      <c r="CB37" s="1270"/>
      <c r="CC37" s="1270"/>
      <c r="CD37" s="1270"/>
      <c r="CE37" s="400"/>
      <c r="CF37" s="400"/>
    </row>
    <row r="38" spans="1:84" s="23" customFormat="1" ht="12.75" customHeight="1">
      <c r="A38" s="1294">
        <v>13</v>
      </c>
      <c r="B38" s="1295"/>
      <c r="C38" s="1274" t="s">
        <v>1770</v>
      </c>
      <c r="D38" s="1275"/>
      <c r="E38" s="1275"/>
      <c r="F38" s="1275"/>
      <c r="G38" s="1276"/>
      <c r="H38" s="1291" t="e">
        <f>INDEX(직급.과정,MATCH(C38,성명,0))</f>
        <v>#N/A</v>
      </c>
      <c r="I38" s="1292"/>
      <c r="J38" s="1292"/>
      <c r="K38" s="1293"/>
      <c r="L38" s="1277" t="e">
        <f>HLOOKUP(H38,인건비지급단가!$B$6:$O$7,2,FALSE)</f>
        <v>#N/A</v>
      </c>
      <c r="M38" s="1278"/>
      <c r="N38" s="1278"/>
      <c r="O38" s="1278"/>
      <c r="P38" s="1279"/>
      <c r="Q38" s="1278"/>
      <c r="R38" s="1278"/>
      <c r="S38" s="1278"/>
      <c r="T38" s="1278"/>
      <c r="U38" s="1279"/>
      <c r="V38" s="1280"/>
      <c r="W38" s="1281"/>
      <c r="X38" s="1281"/>
      <c r="Y38" s="1281"/>
      <c r="Z38" s="671" t="s">
        <v>74</v>
      </c>
      <c r="AA38" s="1281"/>
      <c r="AB38" s="1281"/>
      <c r="AC38" s="1281"/>
      <c r="AD38" s="1282"/>
      <c r="AE38" s="1283" t="e">
        <f t="shared" si="0"/>
        <v>#N/A</v>
      </c>
      <c r="AF38" s="1284"/>
      <c r="AG38" s="1285"/>
      <c r="AH38" s="1255" t="e">
        <f>INDEX(연구실계좌번호,MATCH(C38,성명,0))</f>
        <v>#N/A</v>
      </c>
      <c r="AI38" s="1256"/>
      <c r="AJ38" s="1256"/>
      <c r="AK38" s="1256"/>
      <c r="AL38" s="1256"/>
      <c r="AM38" s="1256"/>
      <c r="AN38" s="1256"/>
      <c r="AO38" s="1256"/>
      <c r="AP38" s="1256"/>
      <c r="AQ38" s="1256"/>
      <c r="AR38" s="1257"/>
      <c r="AS38" s="1261"/>
      <c r="AT38" s="1262"/>
      <c r="AU38" s="1262"/>
      <c r="AV38" s="1263"/>
      <c r="AW38" s="663"/>
      <c r="AX38" s="636"/>
      <c r="AY38" s="1270" t="s">
        <v>1810</v>
      </c>
      <c r="AZ38" s="1270"/>
      <c r="BA38" s="1270"/>
      <c r="BB38" s="1270"/>
      <c r="BC38" s="1270"/>
      <c r="BD38" s="1270"/>
      <c r="BE38" s="1270"/>
      <c r="BF38" s="1270"/>
      <c r="BG38" s="1352">
        <v>2500000</v>
      </c>
      <c r="BH38" s="1353"/>
      <c r="BI38" s="1353"/>
      <c r="BJ38" s="1353"/>
      <c r="BK38" s="1353"/>
      <c r="BL38" s="1353"/>
      <c r="BM38" s="1353"/>
      <c r="BN38" s="1353"/>
      <c r="BO38" s="1352">
        <v>1800000</v>
      </c>
      <c r="BP38" s="1353"/>
      <c r="BQ38" s="1353"/>
      <c r="BR38" s="1353"/>
      <c r="BS38" s="1353"/>
      <c r="BT38" s="1353"/>
      <c r="BU38" s="1353"/>
      <c r="BV38" s="1353"/>
      <c r="BW38" s="1352">
        <v>1000000</v>
      </c>
      <c r="BX38" s="1353"/>
      <c r="BY38" s="1353"/>
      <c r="BZ38" s="1353"/>
      <c r="CA38" s="1353"/>
      <c r="CB38" s="1353"/>
      <c r="CC38" s="1353"/>
      <c r="CD38" s="1353"/>
      <c r="CE38" s="400"/>
      <c r="CF38" s="400"/>
    </row>
    <row r="39" spans="1:84" s="23" customFormat="1" ht="12.95" customHeight="1">
      <c r="A39" s="1294"/>
      <c r="B39" s="1295"/>
      <c r="C39" s="1274"/>
      <c r="D39" s="1275"/>
      <c r="E39" s="1275"/>
      <c r="F39" s="1275"/>
      <c r="G39" s="1276"/>
      <c r="H39" s="1291"/>
      <c r="I39" s="1292"/>
      <c r="J39" s="1292"/>
      <c r="K39" s="1293"/>
      <c r="L39" s="1277"/>
      <c r="M39" s="1278"/>
      <c r="N39" s="1278"/>
      <c r="O39" s="1278"/>
      <c r="P39" s="1279"/>
      <c r="Q39" s="1278"/>
      <c r="R39" s="1278"/>
      <c r="S39" s="1278"/>
      <c r="T39" s="1278"/>
      <c r="U39" s="1279"/>
      <c r="V39" s="1286"/>
      <c r="W39" s="1287"/>
      <c r="X39" s="500" t="s">
        <v>75</v>
      </c>
      <c r="Y39" s="1288" t="e">
        <f>DATEDIF(EOMONTH(V38,-1)-1,EOMONTH(AA38,0),"m")</f>
        <v>#NUM!</v>
      </c>
      <c r="Z39" s="1288"/>
      <c r="AA39" s="1288"/>
      <c r="AB39" s="1289" t="s">
        <v>460</v>
      </c>
      <c r="AC39" s="1289"/>
      <c r="AD39" s="1290"/>
      <c r="AE39" s="1283"/>
      <c r="AF39" s="1284"/>
      <c r="AG39" s="1285"/>
      <c r="AH39" s="1258"/>
      <c r="AI39" s="1259"/>
      <c r="AJ39" s="1259"/>
      <c r="AK39" s="1259"/>
      <c r="AL39" s="1259"/>
      <c r="AM39" s="1259"/>
      <c r="AN39" s="1259"/>
      <c r="AO39" s="1259"/>
      <c r="AP39" s="1259"/>
      <c r="AQ39" s="1259"/>
      <c r="AR39" s="1260"/>
      <c r="AS39" s="1264"/>
      <c r="AT39" s="1265"/>
      <c r="AU39" s="1265"/>
      <c r="AV39" s="1266"/>
      <c r="AW39" s="663"/>
      <c r="AX39" s="667"/>
      <c r="AY39" s="1270"/>
      <c r="AZ39" s="1270"/>
      <c r="BA39" s="1270"/>
      <c r="BB39" s="1270"/>
      <c r="BC39" s="1270"/>
      <c r="BD39" s="1270"/>
      <c r="BE39" s="1270"/>
      <c r="BF39" s="1270"/>
      <c r="BG39" s="1353"/>
      <c r="BH39" s="1353"/>
      <c r="BI39" s="1353"/>
      <c r="BJ39" s="1353"/>
      <c r="BK39" s="1353"/>
      <c r="BL39" s="1353"/>
      <c r="BM39" s="1353"/>
      <c r="BN39" s="1353"/>
      <c r="BO39" s="1353"/>
      <c r="BP39" s="1353"/>
      <c r="BQ39" s="1353"/>
      <c r="BR39" s="1353"/>
      <c r="BS39" s="1353"/>
      <c r="BT39" s="1353"/>
      <c r="BU39" s="1353"/>
      <c r="BV39" s="1353"/>
      <c r="BW39" s="1353"/>
      <c r="BX39" s="1353"/>
      <c r="BY39" s="1353"/>
      <c r="BZ39" s="1353"/>
      <c r="CA39" s="1353"/>
      <c r="CB39" s="1353"/>
      <c r="CC39" s="1353"/>
      <c r="CD39" s="1353"/>
      <c r="CE39" s="400"/>
      <c r="CF39" s="400"/>
    </row>
    <row r="40" spans="1:84" s="23" customFormat="1" ht="12.75" customHeight="1">
      <c r="A40" s="1294">
        <v>14</v>
      </c>
      <c r="B40" s="1295"/>
      <c r="C40" s="1274" t="s">
        <v>1771</v>
      </c>
      <c r="D40" s="1275"/>
      <c r="E40" s="1275"/>
      <c r="F40" s="1275"/>
      <c r="G40" s="1276"/>
      <c r="H40" s="1291" t="e">
        <f>INDEX(직급.과정,MATCH(C40,성명,0))</f>
        <v>#N/A</v>
      </c>
      <c r="I40" s="1292"/>
      <c r="J40" s="1292"/>
      <c r="K40" s="1293"/>
      <c r="L40" s="1277" t="e">
        <f>HLOOKUP(H40,인건비지급단가!$B$6:$O$7,2,FALSE)</f>
        <v>#N/A</v>
      </c>
      <c r="M40" s="1278"/>
      <c r="N40" s="1278"/>
      <c r="O40" s="1278"/>
      <c r="P40" s="1279"/>
      <c r="Q40" s="1278"/>
      <c r="R40" s="1278"/>
      <c r="S40" s="1278"/>
      <c r="T40" s="1278"/>
      <c r="U40" s="1279"/>
      <c r="V40" s="1280"/>
      <c r="W40" s="1281"/>
      <c r="X40" s="1281"/>
      <c r="Y40" s="1281"/>
      <c r="Z40" s="671" t="s">
        <v>74</v>
      </c>
      <c r="AA40" s="1281"/>
      <c r="AB40" s="1281"/>
      <c r="AC40" s="1281"/>
      <c r="AD40" s="1282"/>
      <c r="AE40" s="1283" t="e">
        <f t="shared" si="0"/>
        <v>#N/A</v>
      </c>
      <c r="AF40" s="1284"/>
      <c r="AG40" s="1285"/>
      <c r="AH40" s="1255" t="e">
        <f>INDEX(연구실계좌번호,MATCH(C40,성명,0))</f>
        <v>#N/A</v>
      </c>
      <c r="AI40" s="1256"/>
      <c r="AJ40" s="1256"/>
      <c r="AK40" s="1256"/>
      <c r="AL40" s="1256"/>
      <c r="AM40" s="1256"/>
      <c r="AN40" s="1256"/>
      <c r="AO40" s="1256"/>
      <c r="AP40" s="1256"/>
      <c r="AQ40" s="1256"/>
      <c r="AR40" s="1257"/>
      <c r="AS40" s="1261"/>
      <c r="AT40" s="1262"/>
      <c r="AU40" s="1262"/>
      <c r="AV40" s="1263"/>
      <c r="AW40" s="559"/>
      <c r="AX40" s="67"/>
      <c r="AY40" s="1350" t="s">
        <v>1824</v>
      </c>
      <c r="AZ40" s="1350"/>
      <c r="BA40" s="1350"/>
      <c r="BB40" s="1350"/>
      <c r="BC40" s="1350"/>
      <c r="BD40" s="1350"/>
      <c r="BE40" s="1350"/>
      <c r="BF40" s="1350"/>
      <c r="BG40" s="1350"/>
      <c r="BH40" s="1350"/>
      <c r="BI40" s="1350"/>
      <c r="BJ40" s="1350"/>
      <c r="BK40" s="1350"/>
      <c r="BL40" s="1350"/>
      <c r="BM40" s="1350"/>
      <c r="BN40" s="1350"/>
      <c r="BO40" s="1350"/>
      <c r="BP40" s="1350"/>
      <c r="BQ40" s="1350"/>
      <c r="BR40" s="1350"/>
      <c r="BS40" s="1350"/>
      <c r="BT40" s="1350"/>
      <c r="BU40" s="1350"/>
      <c r="BV40" s="1350"/>
      <c r="BW40" s="1350"/>
      <c r="BX40" s="1350"/>
      <c r="BY40" s="1350"/>
      <c r="BZ40" s="1350"/>
      <c r="CA40" s="1350"/>
      <c r="CB40" s="1350"/>
      <c r="CC40" s="1350"/>
      <c r="CD40" s="1350"/>
      <c r="CE40" s="400"/>
      <c r="CF40" s="400"/>
    </row>
    <row r="41" spans="1:84" s="23" customFormat="1" ht="12.95" customHeight="1">
      <c r="A41" s="1294"/>
      <c r="B41" s="1295"/>
      <c r="C41" s="1274"/>
      <c r="D41" s="1275"/>
      <c r="E41" s="1275"/>
      <c r="F41" s="1275"/>
      <c r="G41" s="1276"/>
      <c r="H41" s="1291"/>
      <c r="I41" s="1292"/>
      <c r="J41" s="1292"/>
      <c r="K41" s="1293"/>
      <c r="L41" s="1277"/>
      <c r="M41" s="1278"/>
      <c r="N41" s="1278"/>
      <c r="O41" s="1278"/>
      <c r="P41" s="1279"/>
      <c r="Q41" s="1278"/>
      <c r="R41" s="1278"/>
      <c r="S41" s="1278"/>
      <c r="T41" s="1278"/>
      <c r="U41" s="1279"/>
      <c r="V41" s="1286"/>
      <c r="W41" s="1287"/>
      <c r="X41" s="500" t="s">
        <v>75</v>
      </c>
      <c r="Y41" s="1288" t="e">
        <f>DATEDIF(EOMONTH(V40,-1)-1,EOMONTH(AA40,0),"m")</f>
        <v>#NUM!</v>
      </c>
      <c r="Z41" s="1288"/>
      <c r="AA41" s="1288"/>
      <c r="AB41" s="1289" t="s">
        <v>460</v>
      </c>
      <c r="AC41" s="1289"/>
      <c r="AD41" s="1290"/>
      <c r="AE41" s="1283"/>
      <c r="AF41" s="1284"/>
      <c r="AG41" s="1285"/>
      <c r="AH41" s="1258"/>
      <c r="AI41" s="1259"/>
      <c r="AJ41" s="1259"/>
      <c r="AK41" s="1259"/>
      <c r="AL41" s="1259"/>
      <c r="AM41" s="1259"/>
      <c r="AN41" s="1259"/>
      <c r="AO41" s="1259"/>
      <c r="AP41" s="1259"/>
      <c r="AQ41" s="1259"/>
      <c r="AR41" s="1260"/>
      <c r="AS41" s="1264"/>
      <c r="AT41" s="1265"/>
      <c r="AU41" s="1265"/>
      <c r="AV41" s="1266"/>
      <c r="AW41" s="559"/>
      <c r="AX41" s="67"/>
      <c r="AY41" s="1351"/>
      <c r="AZ41" s="1351"/>
      <c r="BA41" s="1351"/>
      <c r="BB41" s="1351"/>
      <c r="BC41" s="1351"/>
      <c r="BD41" s="1351"/>
      <c r="BE41" s="1351"/>
      <c r="BF41" s="1351"/>
      <c r="BG41" s="1351"/>
      <c r="BH41" s="1351"/>
      <c r="BI41" s="1351"/>
      <c r="BJ41" s="1351"/>
      <c r="BK41" s="1351"/>
      <c r="BL41" s="1351"/>
      <c r="BM41" s="1351"/>
      <c r="BN41" s="1351"/>
      <c r="BO41" s="1351"/>
      <c r="BP41" s="1351"/>
      <c r="BQ41" s="1351"/>
      <c r="BR41" s="1351"/>
      <c r="BS41" s="1351"/>
      <c r="BT41" s="1351"/>
      <c r="BU41" s="1351"/>
      <c r="BV41" s="1351"/>
      <c r="BW41" s="1351"/>
      <c r="BX41" s="1351"/>
      <c r="BY41" s="1351"/>
      <c r="BZ41" s="1351"/>
      <c r="CA41" s="1351"/>
      <c r="CB41" s="1351"/>
      <c r="CC41" s="1351"/>
      <c r="CD41" s="1351"/>
      <c r="CE41" s="400"/>
      <c r="CF41" s="400"/>
    </row>
    <row r="42" spans="1:84" s="23" customFormat="1" ht="12.75" customHeight="1">
      <c r="A42" s="1294">
        <v>15</v>
      </c>
      <c r="B42" s="1295"/>
      <c r="C42" s="1274" t="s">
        <v>286</v>
      </c>
      <c r="D42" s="1275"/>
      <c r="E42" s="1275"/>
      <c r="F42" s="1275"/>
      <c r="G42" s="1276"/>
      <c r="H42" s="1291" t="e">
        <f>INDEX(직급.과정,MATCH(C42,성명,0))</f>
        <v>#N/A</v>
      </c>
      <c r="I42" s="1292"/>
      <c r="J42" s="1292"/>
      <c r="K42" s="1293"/>
      <c r="L42" s="1277" t="e">
        <f>HLOOKUP(H42,인건비지급단가!$B$6:$O$7,2,FALSE)</f>
        <v>#N/A</v>
      </c>
      <c r="M42" s="1278"/>
      <c r="N42" s="1278"/>
      <c r="O42" s="1278"/>
      <c r="P42" s="1279"/>
      <c r="Q42" s="1278"/>
      <c r="R42" s="1278"/>
      <c r="S42" s="1278"/>
      <c r="T42" s="1278"/>
      <c r="U42" s="1279"/>
      <c r="V42" s="1280"/>
      <c r="W42" s="1281"/>
      <c r="X42" s="1281"/>
      <c r="Y42" s="1281"/>
      <c r="Z42" s="671" t="s">
        <v>74</v>
      </c>
      <c r="AA42" s="1281"/>
      <c r="AB42" s="1281"/>
      <c r="AC42" s="1281"/>
      <c r="AD42" s="1282"/>
      <c r="AE42" s="1283" t="e">
        <f t="shared" si="0"/>
        <v>#N/A</v>
      </c>
      <c r="AF42" s="1284"/>
      <c r="AG42" s="1285"/>
      <c r="AH42" s="1255" t="e">
        <f>INDEX(연구실계좌번호,MATCH(C42,성명,0))</f>
        <v>#N/A</v>
      </c>
      <c r="AI42" s="1256"/>
      <c r="AJ42" s="1256"/>
      <c r="AK42" s="1256"/>
      <c r="AL42" s="1256"/>
      <c r="AM42" s="1256"/>
      <c r="AN42" s="1256"/>
      <c r="AO42" s="1256"/>
      <c r="AP42" s="1256"/>
      <c r="AQ42" s="1256"/>
      <c r="AR42" s="1257"/>
      <c r="AS42" s="1261"/>
      <c r="AT42" s="1262"/>
      <c r="AU42" s="1262"/>
      <c r="AV42" s="1263"/>
      <c r="AW42" s="559"/>
      <c r="AX42" s="67"/>
      <c r="AY42" s="1351"/>
      <c r="AZ42" s="1351"/>
      <c r="BA42" s="1351"/>
      <c r="BB42" s="1351"/>
      <c r="BC42" s="1351"/>
      <c r="BD42" s="1351"/>
      <c r="BE42" s="1351"/>
      <c r="BF42" s="1351"/>
      <c r="BG42" s="1351"/>
      <c r="BH42" s="1351"/>
      <c r="BI42" s="1351"/>
      <c r="BJ42" s="1351"/>
      <c r="BK42" s="1351"/>
      <c r="BL42" s="1351"/>
      <c r="BM42" s="1351"/>
      <c r="BN42" s="1351"/>
      <c r="BO42" s="1351"/>
      <c r="BP42" s="1351"/>
      <c r="BQ42" s="1351"/>
      <c r="BR42" s="1351"/>
      <c r="BS42" s="1351"/>
      <c r="BT42" s="1351"/>
      <c r="BU42" s="1351"/>
      <c r="BV42" s="1351"/>
      <c r="BW42" s="1351"/>
      <c r="BX42" s="1351"/>
      <c r="BY42" s="1351"/>
      <c r="BZ42" s="1351"/>
      <c r="CA42" s="1351"/>
      <c r="CB42" s="1351"/>
      <c r="CC42" s="1351"/>
      <c r="CD42" s="1351"/>
      <c r="CE42" s="400"/>
      <c r="CF42" s="400"/>
    </row>
    <row r="43" spans="1:84" s="23" customFormat="1" ht="12.95" customHeight="1">
      <c r="A43" s="1294"/>
      <c r="B43" s="1295"/>
      <c r="C43" s="1274"/>
      <c r="D43" s="1275"/>
      <c r="E43" s="1275"/>
      <c r="F43" s="1275"/>
      <c r="G43" s="1276"/>
      <c r="H43" s="1291"/>
      <c r="I43" s="1292"/>
      <c r="J43" s="1292"/>
      <c r="K43" s="1293"/>
      <c r="L43" s="1277"/>
      <c r="M43" s="1278"/>
      <c r="N43" s="1278"/>
      <c r="O43" s="1278"/>
      <c r="P43" s="1279"/>
      <c r="Q43" s="1278"/>
      <c r="R43" s="1278"/>
      <c r="S43" s="1278"/>
      <c r="T43" s="1278"/>
      <c r="U43" s="1279"/>
      <c r="V43" s="1286"/>
      <c r="W43" s="1287"/>
      <c r="X43" s="500" t="s">
        <v>75</v>
      </c>
      <c r="Y43" s="1288" t="e">
        <f>DATEDIF(EOMONTH(V42,-1)-1,EOMONTH(AA42,0),"m")</f>
        <v>#NUM!</v>
      </c>
      <c r="Z43" s="1288"/>
      <c r="AA43" s="1288"/>
      <c r="AB43" s="1289" t="s">
        <v>460</v>
      </c>
      <c r="AC43" s="1289"/>
      <c r="AD43" s="1290"/>
      <c r="AE43" s="1283"/>
      <c r="AF43" s="1284"/>
      <c r="AG43" s="1285"/>
      <c r="AH43" s="1258"/>
      <c r="AI43" s="1259"/>
      <c r="AJ43" s="1259"/>
      <c r="AK43" s="1259"/>
      <c r="AL43" s="1259"/>
      <c r="AM43" s="1259"/>
      <c r="AN43" s="1259"/>
      <c r="AO43" s="1259"/>
      <c r="AP43" s="1259"/>
      <c r="AQ43" s="1259"/>
      <c r="AR43" s="1260"/>
      <c r="AS43" s="1264"/>
      <c r="AT43" s="1265"/>
      <c r="AU43" s="1265"/>
      <c r="AV43" s="1266"/>
      <c r="AW43" s="559"/>
      <c r="AX43" s="67"/>
      <c r="AY43" s="629"/>
      <c r="AZ43" s="629"/>
      <c r="BA43" s="629"/>
      <c r="BB43" s="629"/>
      <c r="BC43" s="629"/>
      <c r="BD43" s="629"/>
      <c r="BE43" s="629"/>
      <c r="BF43" s="640"/>
      <c r="BG43" s="640"/>
      <c r="BH43" s="640"/>
      <c r="BI43" s="640"/>
      <c r="BJ43" s="640"/>
      <c r="BK43" s="640"/>
      <c r="BL43" s="640"/>
      <c r="BM43" s="640"/>
      <c r="BN43" s="640"/>
      <c r="BO43" s="640"/>
      <c r="BP43" s="640"/>
      <c r="BQ43" s="640"/>
      <c r="BR43" s="640"/>
      <c r="BS43" s="640"/>
      <c r="BT43" s="640"/>
      <c r="BU43" s="640"/>
      <c r="BV43" s="640"/>
      <c r="BW43" s="640"/>
      <c r="BX43" s="640"/>
      <c r="BY43" s="640"/>
      <c r="BZ43" s="640"/>
      <c r="CA43" s="640"/>
      <c r="CB43" s="640"/>
      <c r="CC43" s="640"/>
      <c r="CD43" s="640"/>
      <c r="CE43" s="400"/>
      <c r="CF43" s="400"/>
    </row>
    <row r="44" spans="1:84" s="23" customFormat="1" ht="24" customHeight="1">
      <c r="A44" s="1297" t="s">
        <v>76</v>
      </c>
      <c r="B44" s="1298"/>
      <c r="C44" s="1298"/>
      <c r="D44" s="1298"/>
      <c r="E44" s="1298"/>
      <c r="F44" s="1298"/>
      <c r="G44" s="1298"/>
      <c r="H44" s="1298"/>
      <c r="I44" s="1298"/>
      <c r="J44" s="1298"/>
      <c r="K44" s="1298"/>
      <c r="L44" s="1298"/>
      <c r="M44" s="1298"/>
      <c r="N44" s="1298"/>
      <c r="O44" s="1298"/>
      <c r="P44" s="1298"/>
      <c r="Q44" s="1299">
        <f>SUM(Q14:U43)</f>
        <v>0</v>
      </c>
      <c r="R44" s="1299"/>
      <c r="S44" s="1299"/>
      <c r="T44" s="1299"/>
      <c r="U44" s="1299"/>
      <c r="V44" s="1299"/>
      <c r="W44" s="1299"/>
      <c r="X44" s="1299"/>
      <c r="Y44" s="1299"/>
      <c r="Z44" s="1299"/>
      <c r="AA44" s="1299"/>
      <c r="AB44" s="1299"/>
      <c r="AC44" s="1299"/>
      <c r="AD44" s="1300"/>
      <c r="AE44" s="1301"/>
      <c r="AF44" s="1302"/>
      <c r="AG44" s="1302"/>
      <c r="AH44" s="1302"/>
      <c r="AI44" s="1302"/>
      <c r="AJ44" s="1302"/>
      <c r="AK44" s="1302"/>
      <c r="AL44" s="1302"/>
      <c r="AM44" s="1302"/>
      <c r="AN44" s="1302"/>
      <c r="AO44" s="1302"/>
      <c r="AP44" s="1302"/>
      <c r="AQ44" s="1302"/>
      <c r="AR44" s="1302"/>
      <c r="AS44" s="1302"/>
      <c r="AT44" s="1302"/>
      <c r="AU44" s="1302"/>
      <c r="AV44" s="1303"/>
      <c r="AW44" s="559"/>
      <c r="AX44" s="67"/>
      <c r="AY44" s="640"/>
      <c r="AZ44" s="640"/>
      <c r="BA44" s="640"/>
      <c r="BB44" s="640"/>
      <c r="BC44" s="640"/>
      <c r="BD44" s="640"/>
      <c r="BE44" s="640"/>
      <c r="BF44" s="640"/>
      <c r="BG44" s="640"/>
      <c r="BH44" s="640"/>
      <c r="BI44" s="640"/>
      <c r="BJ44" s="640"/>
      <c r="BK44" s="640"/>
      <c r="BL44" s="640"/>
      <c r="BM44" s="640"/>
      <c r="BN44" s="640"/>
      <c r="BO44" s="640"/>
      <c r="BP44" s="640"/>
      <c r="BQ44" s="640"/>
      <c r="BR44" s="640"/>
      <c r="BS44" s="640"/>
      <c r="BT44" s="640"/>
      <c r="BU44" s="640"/>
      <c r="BV44" s="640"/>
      <c r="BW44" s="640"/>
      <c r="BX44" s="640"/>
      <c r="BY44" s="640"/>
      <c r="BZ44" s="640"/>
      <c r="CA44" s="640"/>
      <c r="CB44" s="640"/>
      <c r="CC44" s="640"/>
      <c r="CD44" s="640"/>
      <c r="CE44" s="400"/>
      <c r="CF44" s="400"/>
    </row>
    <row r="45" spans="1:84" ht="24"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X45" s="67"/>
      <c r="AY45" s="640"/>
      <c r="AZ45" s="640"/>
      <c r="BA45" s="640"/>
      <c r="BB45" s="640"/>
      <c r="BC45" s="640"/>
      <c r="BD45" s="640"/>
      <c r="BE45" s="640"/>
      <c r="BF45" s="640"/>
      <c r="BG45" s="640"/>
      <c r="BH45" s="640"/>
      <c r="BI45" s="640"/>
      <c r="BJ45" s="640"/>
      <c r="BK45" s="640"/>
      <c r="BL45" s="640"/>
      <c r="BM45" s="640"/>
      <c r="BN45" s="640"/>
      <c r="BO45" s="640"/>
      <c r="BP45" s="640"/>
      <c r="BQ45" s="640"/>
      <c r="BR45" s="640"/>
      <c r="BS45" s="640"/>
      <c r="BT45" s="640"/>
      <c r="BU45" s="640"/>
      <c r="BV45" s="640"/>
      <c r="BW45" s="640"/>
      <c r="BX45" s="640"/>
      <c r="BY45" s="640"/>
      <c r="BZ45" s="640"/>
      <c r="CA45" s="640"/>
      <c r="CB45" s="640"/>
      <c r="CC45" s="640"/>
      <c r="CD45" s="640"/>
    </row>
    <row r="46" spans="1:84" s="36" customFormat="1" ht="24" customHeight="1">
      <c r="A46" s="1296" t="s">
        <v>1546</v>
      </c>
      <c r="B46" s="1296"/>
      <c r="C46" s="1296"/>
      <c r="D46" s="1296"/>
      <c r="E46" s="1296"/>
      <c r="F46" s="1296"/>
      <c r="G46" s="1296"/>
      <c r="H46" s="1296"/>
      <c r="I46" s="1296"/>
      <c r="J46" s="1296"/>
      <c r="K46" s="1296"/>
      <c r="L46" s="1296"/>
      <c r="M46" s="1296"/>
      <c r="N46" s="1296"/>
      <c r="O46" s="1296"/>
      <c r="P46" s="1296"/>
      <c r="Q46" s="1296"/>
      <c r="R46" s="1296"/>
      <c r="S46" s="1296"/>
      <c r="T46" s="1296"/>
      <c r="U46" s="1296"/>
      <c r="V46" s="1296"/>
      <c r="W46" s="1296"/>
      <c r="X46" s="1296"/>
      <c r="Y46" s="1296"/>
      <c r="Z46" s="1296"/>
      <c r="AA46" s="1296"/>
      <c r="AB46" s="1296"/>
      <c r="AC46" s="1296"/>
      <c r="AD46" s="1296"/>
      <c r="AE46" s="1296"/>
      <c r="AF46" s="1296"/>
      <c r="AG46" s="1296"/>
      <c r="AH46" s="1296"/>
      <c r="AI46" s="1296"/>
      <c r="AJ46" s="1296"/>
      <c r="AK46" s="1296"/>
      <c r="AL46" s="1296"/>
      <c r="AM46" s="1296"/>
      <c r="AN46" s="1296"/>
      <c r="AO46" s="1296"/>
      <c r="AP46" s="1296"/>
      <c r="AQ46" s="1296"/>
      <c r="AR46" s="1296"/>
      <c r="AS46" s="1296"/>
      <c r="AT46" s="1296"/>
      <c r="AU46" s="1296"/>
      <c r="AV46" s="1296"/>
      <c r="AX46" s="67"/>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400"/>
      <c r="CF46" s="400"/>
    </row>
    <row r="47" spans="1:84" ht="13.5" customHeight="1">
      <c r="B47" s="1082"/>
      <c r="C47" s="1082"/>
      <c r="D47" s="1082"/>
      <c r="E47" s="1082"/>
      <c r="F47" s="1082"/>
      <c r="G47" s="1082"/>
      <c r="H47" s="1082"/>
      <c r="I47" s="1082"/>
      <c r="J47" s="1082"/>
      <c r="K47" s="1082"/>
      <c r="L47" s="1082"/>
      <c r="M47" s="1082"/>
      <c r="N47" s="1082"/>
      <c r="O47" s="1082"/>
      <c r="P47" s="1082"/>
      <c r="Q47" s="1082"/>
      <c r="R47" s="1082"/>
      <c r="S47" s="1082"/>
      <c r="T47" s="1082"/>
      <c r="U47" s="1082"/>
      <c r="V47" s="1082"/>
      <c r="W47" s="1082"/>
      <c r="X47" s="1082"/>
      <c r="Y47" s="1082"/>
      <c r="Z47" s="1082"/>
      <c r="AA47" s="1082"/>
      <c r="AB47" s="1082"/>
      <c r="AC47" s="1082"/>
      <c r="AD47" s="1082"/>
      <c r="AE47" s="1082"/>
      <c r="AF47" s="1082"/>
      <c r="AG47" s="1082"/>
      <c r="AH47" s="1082"/>
      <c r="AI47" s="1082"/>
      <c r="AJ47" s="1082"/>
      <c r="AK47" s="1082"/>
      <c r="AL47" s="1082"/>
      <c r="AM47" s="1082"/>
      <c r="AN47" s="1082"/>
      <c r="AO47" s="1082"/>
      <c r="AP47" s="1082"/>
      <c r="AQ47" s="1082"/>
      <c r="AR47" s="1082"/>
      <c r="AS47" s="1082"/>
      <c r="AT47" s="1082"/>
      <c r="AU47" s="1082"/>
      <c r="AV47" s="1082"/>
      <c r="AX47" s="67"/>
      <c r="AY47" s="640"/>
      <c r="AZ47" s="640"/>
      <c r="BA47" s="640"/>
      <c r="BB47" s="640"/>
      <c r="BC47" s="640"/>
      <c r="BD47" s="640"/>
      <c r="BE47" s="640"/>
      <c r="BF47" s="640"/>
      <c r="BG47" s="640"/>
      <c r="BH47" s="640"/>
      <c r="BI47" s="640"/>
      <c r="BJ47" s="651"/>
      <c r="BK47" s="651"/>
      <c r="BL47" s="651"/>
      <c r="BM47" s="651"/>
      <c r="BN47" s="651"/>
      <c r="BO47" s="651"/>
      <c r="BP47" s="651"/>
      <c r="BQ47" s="651"/>
      <c r="BR47" s="651"/>
      <c r="BS47" s="651"/>
      <c r="BT47" s="651"/>
      <c r="BU47" s="651"/>
      <c r="BV47" s="651"/>
      <c r="BW47" s="651"/>
      <c r="BX47" s="651"/>
      <c r="BY47" s="651"/>
      <c r="BZ47" s="651"/>
      <c r="CA47" s="651"/>
      <c r="CB47" s="651"/>
      <c r="CC47" s="651"/>
      <c r="CD47" s="651"/>
    </row>
    <row r="48" spans="1:84" s="15" customFormat="1" ht="12.95" customHeight="1">
      <c r="AW48" s="560"/>
      <c r="AX48" s="67"/>
      <c r="AY48" s="640"/>
      <c r="AZ48" s="640"/>
      <c r="BA48" s="640"/>
      <c r="BB48" s="640"/>
      <c r="BC48" s="640"/>
      <c r="BD48" s="640"/>
      <c r="BE48" s="640"/>
      <c r="BF48" s="640"/>
      <c r="BG48" s="640"/>
      <c r="BH48" s="640"/>
      <c r="BI48" s="640"/>
      <c r="BJ48" s="651"/>
      <c r="BK48" s="651"/>
      <c r="BL48" s="651"/>
      <c r="BM48" s="651"/>
      <c r="BN48" s="651"/>
      <c r="BO48" s="651"/>
      <c r="BP48" s="651"/>
      <c r="BQ48" s="651"/>
      <c r="BR48" s="651"/>
      <c r="BS48" s="651"/>
      <c r="BT48" s="651"/>
      <c r="BU48" s="651"/>
      <c r="BV48" s="651"/>
      <c r="BW48" s="651"/>
      <c r="BX48" s="651"/>
      <c r="BY48" s="651"/>
      <c r="BZ48" s="651"/>
      <c r="CA48" s="651"/>
      <c r="CB48" s="651"/>
      <c r="CC48" s="651"/>
      <c r="CD48" s="651"/>
      <c r="CE48" s="400"/>
      <c r="CF48" s="400"/>
    </row>
    <row r="49" spans="1:84" s="5" customFormat="1" ht="20.100000000000001" customHeight="1">
      <c r="A49" s="1034">
        <f ca="1">TODAY()</f>
        <v>43893</v>
      </c>
      <c r="B49" s="1034"/>
      <c r="C49" s="1034"/>
      <c r="D49" s="1034"/>
      <c r="E49" s="1034"/>
      <c r="F49" s="1034"/>
      <c r="G49" s="1034"/>
      <c r="H49" s="1034"/>
      <c r="I49" s="1034"/>
      <c r="J49" s="1034"/>
      <c r="K49" s="1034"/>
      <c r="L49" s="1034"/>
      <c r="M49" s="1034"/>
      <c r="N49" s="1034"/>
      <c r="O49" s="1034"/>
      <c r="P49" s="1034"/>
      <c r="Q49" s="1034"/>
      <c r="R49" s="1034"/>
      <c r="S49" s="1034"/>
      <c r="T49" s="1034"/>
      <c r="U49" s="1034"/>
      <c r="V49" s="1034"/>
      <c r="W49" s="1034"/>
      <c r="X49" s="1034"/>
      <c r="Y49" s="1034"/>
      <c r="Z49" s="1034"/>
      <c r="AA49" s="1034"/>
      <c r="AB49" s="1034"/>
      <c r="AC49" s="1034"/>
      <c r="AD49" s="1034"/>
      <c r="AE49" s="1034"/>
      <c r="AF49" s="1034"/>
      <c r="AG49" s="1034"/>
      <c r="AH49" s="1034"/>
      <c r="AI49" s="1034"/>
      <c r="AJ49" s="1034"/>
      <c r="AK49" s="1034"/>
      <c r="AL49" s="1034"/>
      <c r="AM49" s="1034"/>
      <c r="AN49" s="1034"/>
      <c r="AO49" s="1034"/>
      <c r="AP49" s="1034"/>
      <c r="AQ49" s="1034"/>
      <c r="AR49" s="1034"/>
      <c r="AS49" s="1034"/>
      <c r="AT49" s="1034"/>
      <c r="AU49" s="1034"/>
      <c r="AV49" s="1034"/>
      <c r="AX49" s="67"/>
      <c r="AY49" s="640"/>
      <c r="AZ49" s="640"/>
      <c r="BA49" s="640"/>
      <c r="BB49" s="640"/>
      <c r="BC49" s="640"/>
      <c r="BD49" s="640"/>
      <c r="BE49" s="640"/>
      <c r="BF49" s="640"/>
      <c r="BG49" s="640"/>
      <c r="BH49" s="640"/>
      <c r="BI49" s="640"/>
      <c r="BJ49" s="651"/>
      <c r="BK49" s="651"/>
      <c r="BL49" s="651"/>
      <c r="BM49" s="651"/>
      <c r="BN49" s="651"/>
      <c r="BO49" s="651"/>
      <c r="BP49" s="651"/>
      <c r="BQ49" s="651"/>
      <c r="BR49" s="651"/>
      <c r="BS49" s="651"/>
      <c r="BT49" s="651"/>
      <c r="BU49" s="651"/>
      <c r="BV49" s="651"/>
      <c r="BW49" s="651"/>
      <c r="BX49" s="651"/>
      <c r="BY49" s="651"/>
      <c r="BZ49" s="651"/>
      <c r="CA49" s="651"/>
      <c r="CB49" s="651"/>
      <c r="CC49" s="651"/>
      <c r="CD49" s="651"/>
      <c r="CE49" s="400"/>
      <c r="CF49" s="400"/>
    </row>
    <row r="50" spans="1:84" s="5" customFormat="1" ht="12.95" customHeight="1">
      <c r="S50" s="7"/>
      <c r="T50" s="7"/>
      <c r="U50" s="7"/>
      <c r="V50" s="7"/>
      <c r="W50" s="7"/>
      <c r="X50" s="7"/>
      <c r="Y50" s="7"/>
      <c r="AD50" s="7"/>
      <c r="AE50" s="7"/>
      <c r="AF50" s="7"/>
      <c r="AG50" s="7"/>
      <c r="AH50" s="7"/>
      <c r="AI50" s="7"/>
      <c r="AJ50" s="7"/>
      <c r="AK50" s="7"/>
      <c r="AL50" s="7"/>
      <c r="AM50" s="7"/>
      <c r="AN50" s="7"/>
      <c r="AO50" s="7"/>
      <c r="AP50" s="7"/>
      <c r="AQ50" s="7"/>
      <c r="AR50" s="7"/>
      <c r="AS50" s="7"/>
      <c r="AT50" s="7"/>
      <c r="AU50" s="7"/>
      <c r="AV50" s="7"/>
      <c r="AX50" s="67"/>
      <c r="AY50" s="640"/>
      <c r="AZ50" s="640"/>
      <c r="BA50" s="640"/>
      <c r="BB50" s="640"/>
      <c r="BC50" s="640"/>
      <c r="BD50" s="640"/>
      <c r="BE50" s="640"/>
      <c r="BF50" s="640"/>
      <c r="BG50" s="640"/>
      <c r="BH50" s="640"/>
      <c r="BI50" s="640"/>
      <c r="BJ50" s="651"/>
      <c r="BK50" s="651"/>
      <c r="BL50" s="651"/>
      <c r="BM50" s="651"/>
      <c r="BN50" s="651"/>
      <c r="BO50" s="651"/>
      <c r="BP50" s="651"/>
      <c r="BQ50" s="651"/>
      <c r="BR50" s="651"/>
      <c r="BS50" s="651"/>
      <c r="BT50" s="651"/>
      <c r="BU50" s="651"/>
      <c r="BV50" s="651"/>
      <c r="BW50" s="651"/>
      <c r="BX50" s="651"/>
      <c r="BY50" s="651"/>
      <c r="BZ50" s="651"/>
      <c r="CA50" s="651"/>
      <c r="CB50" s="651"/>
      <c r="CC50" s="651"/>
      <c r="CD50" s="651"/>
    </row>
    <row r="51" spans="1:84" s="5" customFormat="1" ht="20.100000000000001" customHeight="1">
      <c r="W51" s="10"/>
      <c r="X51" s="10"/>
      <c r="Y51" s="10"/>
      <c r="Z51" s="10"/>
      <c r="AA51" s="10"/>
      <c r="AB51" s="10"/>
      <c r="AC51" s="1032" t="s">
        <v>24</v>
      </c>
      <c r="AD51" s="1032"/>
      <c r="AE51" s="1032"/>
      <c r="AF51" s="1032"/>
      <c r="AG51" s="1032"/>
      <c r="AH51" s="1032"/>
      <c r="AI51" s="1032"/>
      <c r="AJ51" s="1036">
        <f>'1'!$AJ$26</f>
        <v>0</v>
      </c>
      <c r="AK51" s="1036"/>
      <c r="AL51" s="1036"/>
      <c r="AM51" s="1036"/>
      <c r="AN51" s="1036"/>
      <c r="AO51" s="1036"/>
      <c r="AP51" s="1036"/>
      <c r="AQ51" s="1036"/>
      <c r="AR51" s="1036"/>
      <c r="AS51" s="1032" t="s">
        <v>16</v>
      </c>
      <c r="AT51" s="1032"/>
      <c r="AU51" s="1032"/>
      <c r="AV51" s="1032"/>
      <c r="AX51" s="67"/>
      <c r="AY51" s="640"/>
      <c r="AZ51" s="640"/>
      <c r="BA51" s="640"/>
      <c r="BB51" s="640"/>
      <c r="BC51" s="640"/>
      <c r="BD51" s="640"/>
      <c r="BE51" s="640"/>
      <c r="BF51" s="640"/>
      <c r="BG51" s="640"/>
      <c r="BH51" s="640"/>
      <c r="BI51" s="640"/>
      <c r="BJ51" s="651"/>
      <c r="BK51" s="651"/>
      <c r="BL51" s="651"/>
      <c r="BM51" s="651"/>
      <c r="BN51" s="651"/>
      <c r="BO51" s="651"/>
      <c r="BP51" s="651"/>
      <c r="BQ51" s="651"/>
      <c r="BR51" s="651"/>
      <c r="BS51" s="651"/>
      <c r="BT51" s="651"/>
      <c r="BU51" s="651"/>
      <c r="BV51" s="651"/>
      <c r="BW51" s="651"/>
      <c r="BX51" s="651"/>
      <c r="BY51" s="651"/>
      <c r="BZ51" s="651"/>
      <c r="CA51" s="651"/>
      <c r="CB51" s="651"/>
      <c r="CC51" s="651"/>
      <c r="CD51" s="651"/>
    </row>
    <row r="52" spans="1:84" s="8" customFormat="1" ht="17.100000000000001" hidden="1" customHeight="1">
      <c r="Q52" s="10"/>
      <c r="R52" s="10"/>
      <c r="S52" s="10"/>
      <c r="T52" s="10"/>
      <c r="U52" s="10"/>
      <c r="V52" s="10"/>
      <c r="W52" s="10"/>
      <c r="X52" s="10"/>
      <c r="Y52" s="10"/>
      <c r="Z52" s="10"/>
      <c r="AA52" s="10"/>
      <c r="AB52" s="10"/>
      <c r="AC52" s="1214" t="s">
        <v>1729</v>
      </c>
      <c r="AD52" s="1032"/>
      <c r="AE52" s="1032"/>
      <c r="AF52" s="1032"/>
      <c r="AG52" s="1032"/>
      <c r="AH52" s="1032"/>
      <c r="AI52" s="1032"/>
      <c r="AJ52" s="1036">
        <f>'1'!AJ27</f>
        <v>0</v>
      </c>
      <c r="AK52" s="1036"/>
      <c r="AL52" s="1036"/>
      <c r="AM52" s="1036"/>
      <c r="AN52" s="1036"/>
      <c r="AO52" s="1036"/>
      <c r="AP52" s="1036"/>
      <c r="AQ52" s="1036"/>
      <c r="AR52" s="1036"/>
      <c r="AS52" s="1032" t="s">
        <v>16</v>
      </c>
      <c r="AT52" s="1032"/>
      <c r="AU52" s="1032"/>
      <c r="AV52" s="1032"/>
      <c r="AX52" s="67"/>
      <c r="AY52" s="640"/>
      <c r="AZ52" s="640"/>
      <c r="BA52" s="640"/>
      <c r="BB52" s="640"/>
      <c r="BC52" s="640"/>
      <c r="BD52" s="640"/>
      <c r="BE52" s="640"/>
      <c r="BF52" s="640"/>
      <c r="BG52" s="640"/>
      <c r="BH52" s="640"/>
      <c r="BI52" s="640"/>
      <c r="BJ52" s="651"/>
      <c r="BK52" s="651"/>
      <c r="BL52" s="651"/>
      <c r="BM52" s="651"/>
      <c r="BN52" s="651"/>
      <c r="BO52" s="651"/>
      <c r="BP52" s="651"/>
      <c r="BQ52" s="651"/>
      <c r="BR52" s="651"/>
      <c r="BS52" s="651"/>
      <c r="BT52" s="651"/>
      <c r="BU52" s="651"/>
      <c r="BV52" s="651"/>
      <c r="BW52" s="651"/>
      <c r="BX52" s="651"/>
      <c r="BY52" s="651"/>
      <c r="BZ52" s="651"/>
      <c r="CA52" s="651"/>
      <c r="CB52" s="651"/>
      <c r="CC52" s="651"/>
      <c r="CD52" s="651"/>
    </row>
    <row r="53" spans="1:84" ht="29.25" customHeight="1">
      <c r="A53" s="14"/>
      <c r="I53" s="14"/>
      <c r="AX53" s="67"/>
      <c r="AY53" s="640"/>
      <c r="AZ53" s="640"/>
      <c r="BA53" s="640"/>
      <c r="BB53" s="640"/>
      <c r="BC53" s="640"/>
      <c r="BD53" s="640"/>
      <c r="BE53" s="640"/>
      <c r="BF53" s="640"/>
      <c r="BG53" s="640"/>
      <c r="BH53" s="640"/>
      <c r="BI53" s="640"/>
      <c r="BJ53" s="651"/>
      <c r="BK53" s="651"/>
      <c r="BL53" s="651"/>
      <c r="BM53" s="651"/>
      <c r="BN53" s="651"/>
      <c r="BO53" s="651"/>
      <c r="BP53" s="651"/>
      <c r="BQ53" s="651"/>
      <c r="BR53" s="651"/>
      <c r="BS53" s="651"/>
      <c r="BT53" s="651"/>
      <c r="BU53" s="651"/>
      <c r="BV53" s="651"/>
      <c r="BW53" s="651"/>
      <c r="BX53" s="651"/>
      <c r="BY53" s="651"/>
      <c r="BZ53" s="651"/>
      <c r="CA53" s="651"/>
      <c r="CB53" s="651"/>
      <c r="CC53" s="651"/>
      <c r="CD53" s="651"/>
      <c r="CE53" s="12"/>
      <c r="CF53" s="12"/>
    </row>
    <row r="54" spans="1:84" ht="18" customHeight="1">
      <c r="A54" s="1030" t="s">
        <v>2085</v>
      </c>
      <c r="B54" s="1031"/>
      <c r="C54" s="1031"/>
      <c r="D54" s="1031"/>
      <c r="E54" s="1031"/>
      <c r="F54" s="1031"/>
      <c r="G54" s="1031"/>
      <c r="H54" s="1031"/>
      <c r="I54" s="1031"/>
      <c r="J54" s="1031"/>
      <c r="K54" s="1031"/>
      <c r="L54" s="1031"/>
      <c r="M54" s="1031"/>
      <c r="N54" s="1031"/>
      <c r="O54" s="1031"/>
      <c r="P54" s="1031"/>
      <c r="AX54" s="67"/>
      <c r="AY54" s="640"/>
      <c r="AZ54" s="640"/>
      <c r="BA54" s="640"/>
      <c r="BB54" s="640"/>
      <c r="BC54" s="640"/>
      <c r="BD54" s="640"/>
      <c r="BE54" s="640"/>
      <c r="BF54" s="640"/>
      <c r="BG54" s="640"/>
      <c r="BH54" s="640"/>
      <c r="BI54" s="640"/>
      <c r="BJ54" s="651"/>
      <c r="BK54" s="651"/>
      <c r="BL54" s="651"/>
      <c r="BM54" s="651"/>
      <c r="BN54" s="651"/>
      <c r="BO54" s="651"/>
      <c r="BP54" s="651"/>
      <c r="BQ54" s="651"/>
      <c r="BR54" s="651"/>
      <c r="BS54" s="651"/>
      <c r="BT54" s="651"/>
      <c r="BU54" s="651"/>
      <c r="BV54" s="651"/>
      <c r="BW54" s="651"/>
      <c r="BX54" s="651"/>
      <c r="BY54" s="651"/>
      <c r="BZ54" s="651"/>
      <c r="CA54" s="651"/>
      <c r="CB54" s="651"/>
      <c r="CC54" s="651"/>
      <c r="CD54" s="651"/>
      <c r="CE54" s="560"/>
      <c r="CF54" s="560"/>
    </row>
    <row r="55" spans="1:84" ht="18" customHeight="1">
      <c r="AY55" s="651"/>
      <c r="AZ55" s="640"/>
      <c r="BA55" s="640"/>
      <c r="BB55" s="640"/>
      <c r="BC55" s="640"/>
      <c r="BD55" s="640"/>
      <c r="BE55" s="640"/>
      <c r="BF55" s="19"/>
      <c r="BG55" s="19"/>
      <c r="BH55" s="19"/>
      <c r="BI55" s="19"/>
      <c r="BJ55" s="670"/>
      <c r="BK55" s="670"/>
      <c r="BL55" s="670"/>
      <c r="BM55" s="670"/>
      <c r="BN55" s="670"/>
      <c r="BO55" s="670"/>
      <c r="BP55" s="670"/>
      <c r="BQ55" s="670"/>
      <c r="BR55" s="670"/>
      <c r="BS55" s="670"/>
      <c r="BT55" s="670"/>
      <c r="BU55" s="670"/>
      <c r="BV55" s="670"/>
      <c r="BW55" s="670"/>
      <c r="BX55" s="670"/>
      <c r="BY55" s="670"/>
      <c r="BZ55" s="670"/>
      <c r="CA55" s="670"/>
      <c r="CB55" s="670"/>
      <c r="CC55" s="670"/>
      <c r="CD55" s="670"/>
      <c r="CE55" s="405"/>
      <c r="CF55" s="405"/>
    </row>
    <row r="56" spans="1:84" ht="18" customHeight="1">
      <c r="AY56" s="640"/>
      <c r="AZ56" s="640"/>
      <c r="BA56" s="640"/>
      <c r="BB56" s="640"/>
      <c r="BC56" s="640"/>
      <c r="BD56" s="640"/>
      <c r="BE56" s="640"/>
      <c r="BF56" s="19"/>
      <c r="BG56" s="19"/>
      <c r="BH56" s="19"/>
      <c r="BI56" s="19"/>
      <c r="BJ56" s="670"/>
      <c r="BK56" s="670"/>
      <c r="BL56" s="670"/>
      <c r="BM56" s="670"/>
      <c r="BN56" s="670"/>
      <c r="BO56" s="670"/>
      <c r="BP56" s="670"/>
      <c r="BQ56" s="670"/>
      <c r="BR56" s="670"/>
      <c r="BS56" s="670"/>
      <c r="BT56" s="670"/>
      <c r="BU56" s="670"/>
      <c r="BV56" s="670"/>
      <c r="BW56" s="670"/>
      <c r="BX56" s="670"/>
      <c r="BY56" s="670"/>
      <c r="BZ56" s="670"/>
      <c r="CA56" s="670"/>
      <c r="CB56" s="670"/>
      <c r="CC56" s="670"/>
      <c r="CD56" s="670"/>
      <c r="CE56" s="405"/>
      <c r="CF56" s="405"/>
    </row>
    <row r="57" spans="1:84" ht="18" customHeight="1">
      <c r="AY57" s="651"/>
      <c r="AZ57" s="651"/>
      <c r="BA57" s="651"/>
      <c r="BB57" s="651"/>
      <c r="BC57" s="651"/>
      <c r="BD57" s="651"/>
      <c r="BE57" s="651"/>
      <c r="BF57" s="651"/>
      <c r="BG57" s="651"/>
      <c r="BH57" s="651"/>
      <c r="BI57" s="651"/>
      <c r="BJ57" s="651"/>
      <c r="BK57" s="651"/>
      <c r="BL57" s="651"/>
      <c r="BM57" s="651"/>
      <c r="BN57" s="651"/>
      <c r="BO57" s="651"/>
      <c r="BP57" s="651"/>
      <c r="BQ57" s="651"/>
      <c r="BR57" s="651"/>
      <c r="BS57" s="651"/>
      <c r="BT57" s="651"/>
      <c r="BU57" s="651"/>
      <c r="BV57" s="651"/>
      <c r="BW57" s="651"/>
      <c r="BX57" s="651"/>
      <c r="BY57" s="651"/>
      <c r="BZ57" s="651"/>
      <c r="CA57" s="651"/>
      <c r="CB57" s="651"/>
      <c r="CC57" s="651"/>
      <c r="CD57" s="651"/>
    </row>
    <row r="58" spans="1:84" ht="18" customHeight="1">
      <c r="AY58" s="651"/>
      <c r="AZ58" s="651"/>
      <c r="BA58" s="651"/>
      <c r="BB58" s="651"/>
      <c r="BC58" s="651"/>
      <c r="BD58" s="651"/>
      <c r="BE58" s="651"/>
      <c r="BF58" s="651"/>
      <c r="BG58" s="651"/>
      <c r="BH58" s="651"/>
      <c r="BI58" s="651"/>
      <c r="BJ58" s="651"/>
      <c r="BK58" s="651"/>
      <c r="BL58" s="651"/>
      <c r="BM58" s="651"/>
      <c r="BN58" s="651"/>
      <c r="BO58" s="651"/>
      <c r="BP58" s="651"/>
      <c r="BQ58" s="651"/>
      <c r="BR58" s="651"/>
      <c r="BS58" s="651"/>
      <c r="BT58" s="651"/>
      <c r="BU58" s="651"/>
      <c r="BV58" s="651"/>
      <c r="BW58" s="651"/>
      <c r="BX58" s="651"/>
      <c r="BY58" s="651"/>
      <c r="BZ58" s="651"/>
      <c r="CA58" s="651"/>
      <c r="CB58" s="651"/>
      <c r="CC58" s="651"/>
      <c r="CD58" s="651"/>
    </row>
    <row r="59" spans="1:84" ht="18" customHeight="1">
      <c r="AY59" s="651"/>
      <c r="AZ59" s="651"/>
      <c r="BA59" s="651"/>
      <c r="BB59" s="651"/>
      <c r="BC59" s="651"/>
      <c r="BD59" s="651"/>
      <c r="BE59" s="651"/>
      <c r="BF59" s="651"/>
      <c r="BG59" s="651"/>
      <c r="BH59" s="651"/>
      <c r="BI59" s="651"/>
      <c r="BJ59" s="651"/>
      <c r="BK59" s="651"/>
      <c r="BL59" s="651"/>
      <c r="BM59" s="651"/>
      <c r="BN59" s="651"/>
      <c r="BO59" s="651"/>
      <c r="BP59" s="651"/>
      <c r="BQ59" s="651"/>
      <c r="BR59" s="651"/>
      <c r="BS59" s="651"/>
      <c r="BT59" s="651"/>
      <c r="BU59" s="651"/>
      <c r="BV59" s="651"/>
      <c r="BW59" s="651"/>
      <c r="BX59" s="651"/>
      <c r="BY59" s="651"/>
      <c r="BZ59" s="651"/>
      <c r="CA59" s="651"/>
      <c r="CB59" s="651"/>
      <c r="CC59" s="651"/>
      <c r="CD59" s="651"/>
    </row>
    <row r="60" spans="1:84" ht="18" customHeight="1">
      <c r="AY60" s="651"/>
      <c r="AZ60" s="651"/>
      <c r="BA60" s="651"/>
      <c r="BB60" s="651"/>
      <c r="BC60" s="651"/>
      <c r="BD60" s="651"/>
      <c r="BE60" s="651"/>
      <c r="BF60" s="651"/>
      <c r="BG60" s="651"/>
      <c r="BH60" s="651"/>
      <c r="BI60" s="651"/>
      <c r="BJ60" s="651"/>
      <c r="BK60" s="651"/>
      <c r="BL60" s="651"/>
      <c r="BM60" s="651"/>
      <c r="BN60" s="651"/>
      <c r="BO60" s="651"/>
      <c r="BP60" s="651"/>
      <c r="BQ60" s="651"/>
      <c r="BR60" s="651"/>
      <c r="BS60" s="651"/>
      <c r="BT60" s="651"/>
      <c r="BU60" s="651"/>
      <c r="BV60" s="651"/>
      <c r="BW60" s="651"/>
      <c r="BX60" s="651"/>
      <c r="BY60" s="651"/>
      <c r="BZ60" s="651"/>
      <c r="CA60" s="651"/>
      <c r="CB60" s="651"/>
      <c r="CC60" s="651"/>
      <c r="CD60" s="651"/>
    </row>
    <row r="61" spans="1:84" ht="18" customHeight="1">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646"/>
      <c r="CB61" s="646"/>
      <c r="CC61" s="646"/>
      <c r="CD61" s="646"/>
    </row>
    <row r="62" spans="1:84" ht="18" customHeight="1">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646"/>
      <c r="CB62" s="646"/>
      <c r="CC62" s="646"/>
      <c r="CD62" s="646"/>
    </row>
    <row r="63" spans="1:84" ht="18" customHeight="1">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646"/>
      <c r="CB63" s="646"/>
      <c r="CC63" s="646"/>
      <c r="CD63" s="646"/>
    </row>
    <row r="64" spans="1:84" ht="18" customHeight="1">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646"/>
      <c r="CB64" s="646"/>
      <c r="CC64" s="646"/>
      <c r="CD64" s="646"/>
    </row>
    <row r="65" spans="51:82" ht="18" customHeight="1">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646"/>
      <c r="CB65" s="646"/>
      <c r="CC65" s="646"/>
      <c r="CD65" s="646"/>
    </row>
    <row r="66" spans="51:82" ht="18" customHeight="1">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646"/>
      <c r="CB66" s="646"/>
      <c r="CC66" s="646"/>
      <c r="CD66" s="646"/>
    </row>
    <row r="67" spans="51:82" ht="18" customHeight="1">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646"/>
      <c r="CB67" s="646"/>
      <c r="CC67" s="646"/>
      <c r="CD67" s="646"/>
    </row>
    <row r="68" spans="51:82" ht="18" customHeight="1">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646"/>
      <c r="CB68" s="646"/>
      <c r="CC68" s="646"/>
      <c r="CD68" s="646"/>
    </row>
    <row r="69" spans="51:82" ht="18" customHeight="1">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646"/>
      <c r="CB69" s="646"/>
      <c r="CC69" s="646"/>
      <c r="CD69" s="646"/>
    </row>
    <row r="70" spans="51:82" ht="18" customHeight="1">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646"/>
      <c r="CB70" s="646"/>
      <c r="CC70" s="646"/>
      <c r="CD70" s="646"/>
    </row>
    <row r="71" spans="51:82" ht="18" customHeight="1">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646"/>
      <c r="CB71" s="646"/>
      <c r="CC71" s="646"/>
      <c r="CD71" s="646"/>
    </row>
    <row r="72" spans="51:82" ht="18" customHeight="1">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646"/>
      <c r="CB72" s="646"/>
      <c r="CC72" s="646"/>
      <c r="CD72" s="646"/>
    </row>
    <row r="73" spans="51:82" ht="18" customHeight="1">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646"/>
      <c r="CB73" s="646"/>
      <c r="CC73" s="646"/>
      <c r="CD73" s="646"/>
    </row>
    <row r="74" spans="51:82" ht="18" customHeight="1">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646"/>
      <c r="CB74" s="646"/>
      <c r="CC74" s="646"/>
      <c r="CD74" s="646"/>
    </row>
    <row r="75" spans="51:82" ht="18" customHeight="1">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646"/>
      <c r="CB75" s="646"/>
      <c r="CC75" s="646"/>
      <c r="CD75" s="646"/>
    </row>
    <row r="76" spans="51:82" ht="18" customHeight="1">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646"/>
      <c r="CB76" s="646"/>
      <c r="CC76" s="646"/>
      <c r="CD76" s="646"/>
    </row>
    <row r="77" spans="51:82" ht="18" customHeight="1">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646"/>
      <c r="CB77" s="646"/>
      <c r="CC77" s="646"/>
      <c r="CD77" s="646"/>
    </row>
    <row r="78" spans="51:82" ht="18" customHeight="1">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646"/>
      <c r="CB78" s="646"/>
      <c r="CC78" s="646"/>
      <c r="CD78" s="646"/>
    </row>
    <row r="79" spans="51:82" ht="18" customHeight="1">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646"/>
      <c r="CB79" s="646"/>
      <c r="CC79" s="646"/>
      <c r="CD79" s="646"/>
    </row>
    <row r="80" spans="51:82" ht="18" customHeight="1">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646"/>
      <c r="CB80" s="646"/>
      <c r="CC80" s="646"/>
      <c r="CD80" s="646"/>
    </row>
    <row r="81" spans="51:82" ht="18" customHeight="1">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646"/>
      <c r="CB81" s="646"/>
      <c r="CC81" s="646"/>
      <c r="CD81" s="646"/>
    </row>
    <row r="82" spans="51:82" ht="18" customHeight="1">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646"/>
      <c r="CB82" s="646"/>
      <c r="CC82" s="646"/>
      <c r="CD82" s="646"/>
    </row>
    <row r="83" spans="51:82" ht="18" customHeight="1">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646"/>
      <c r="CB83" s="646"/>
      <c r="CC83" s="646"/>
      <c r="CD83" s="646"/>
    </row>
    <row r="84" spans="51:82" ht="18" customHeight="1">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646"/>
      <c r="CB84" s="646"/>
      <c r="CC84" s="646"/>
      <c r="CD84" s="646"/>
    </row>
    <row r="85" spans="51:82" ht="18" customHeight="1">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646"/>
      <c r="CB85" s="646"/>
      <c r="CC85" s="646"/>
      <c r="CD85" s="646"/>
    </row>
    <row r="86" spans="51:82" ht="18" customHeight="1">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646"/>
      <c r="CB86" s="646"/>
      <c r="CC86" s="646"/>
      <c r="CD86" s="646"/>
    </row>
    <row r="87" spans="51:82" ht="18" customHeight="1">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646"/>
      <c r="CB87" s="646"/>
      <c r="CC87" s="646"/>
      <c r="CD87" s="646"/>
    </row>
    <row r="88" spans="51:82" ht="18" customHeight="1">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646"/>
      <c r="CB88" s="646"/>
      <c r="CC88" s="646"/>
      <c r="CD88" s="646"/>
    </row>
    <row r="89" spans="51:82" ht="18" customHeight="1">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646"/>
      <c r="CB89" s="646"/>
      <c r="CC89" s="646"/>
      <c r="CD89" s="646"/>
    </row>
    <row r="90" spans="51:82" ht="18" customHeight="1">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646"/>
      <c r="CB90" s="646"/>
      <c r="CC90" s="646"/>
      <c r="CD90" s="646"/>
    </row>
    <row r="91" spans="51:82" ht="18" customHeight="1">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646"/>
      <c r="CB91" s="646"/>
      <c r="CC91" s="646"/>
      <c r="CD91" s="646"/>
    </row>
    <row r="92" spans="51:82" ht="18" customHeight="1">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646"/>
      <c r="CB92" s="646"/>
      <c r="CC92" s="646"/>
      <c r="CD92" s="646"/>
    </row>
    <row r="93" spans="51:82" ht="18" customHeight="1">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646"/>
      <c r="CB93" s="646"/>
      <c r="CC93" s="646"/>
      <c r="CD93" s="646"/>
    </row>
    <row r="94" spans="51:82" ht="18" customHeight="1">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646"/>
      <c r="CB94" s="646"/>
      <c r="CC94" s="646"/>
      <c r="CD94" s="646"/>
    </row>
    <row r="95" spans="51:82" ht="18" customHeight="1">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646"/>
      <c r="CB95" s="646"/>
      <c r="CC95" s="646"/>
      <c r="CD95" s="646"/>
    </row>
    <row r="96" spans="51:82" ht="18" customHeight="1">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646"/>
      <c r="CB96" s="646"/>
      <c r="CC96" s="646"/>
      <c r="CD96" s="646"/>
    </row>
    <row r="97" spans="51:82" ht="18" customHeight="1">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646"/>
      <c r="CB97" s="646"/>
      <c r="CC97" s="646"/>
      <c r="CD97" s="646"/>
    </row>
    <row r="98" spans="51:82" ht="18" customHeight="1">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646"/>
      <c r="CB98" s="646"/>
      <c r="CC98" s="646"/>
      <c r="CD98" s="646"/>
    </row>
    <row r="99" spans="51:82" ht="18" customHeight="1">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646"/>
      <c r="CB99" s="646"/>
      <c r="CC99" s="646"/>
      <c r="CD99" s="646"/>
    </row>
    <row r="100" spans="51:82" ht="18" customHeight="1">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646"/>
      <c r="CB100" s="646"/>
      <c r="CC100" s="646"/>
      <c r="CD100" s="646"/>
    </row>
    <row r="101" spans="51:82" ht="18" customHeight="1">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646"/>
      <c r="CB101" s="646"/>
      <c r="CC101" s="646"/>
      <c r="CD101" s="646"/>
    </row>
    <row r="102" spans="51:82" ht="18" customHeight="1">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646"/>
      <c r="CB102" s="646"/>
      <c r="CC102" s="646"/>
      <c r="CD102" s="646"/>
    </row>
    <row r="103" spans="51:82" ht="18" customHeight="1">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646"/>
      <c r="CB103" s="646"/>
      <c r="CC103" s="646"/>
      <c r="CD103" s="646"/>
    </row>
    <row r="104" spans="51:82" ht="18" customHeight="1">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646"/>
      <c r="CB104" s="646"/>
      <c r="CC104" s="646"/>
      <c r="CD104" s="646"/>
    </row>
    <row r="105" spans="51:82" ht="18" customHeight="1">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646"/>
      <c r="CB105" s="646"/>
      <c r="CC105" s="646"/>
      <c r="CD105" s="646"/>
    </row>
    <row r="106" spans="51:82" ht="18" customHeight="1">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646"/>
      <c r="CB106" s="646"/>
      <c r="CC106" s="646"/>
      <c r="CD106" s="646"/>
    </row>
    <row r="107" spans="51:82" ht="18" customHeight="1">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c r="BZ107" s="49"/>
      <c r="CA107" s="646"/>
      <c r="CB107" s="646"/>
      <c r="CC107" s="646"/>
      <c r="CD107" s="646"/>
    </row>
    <row r="108" spans="51:82" ht="18" customHeight="1">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c r="BY108" s="49"/>
      <c r="BZ108" s="49"/>
      <c r="CA108" s="646"/>
      <c r="CB108" s="646"/>
      <c r="CC108" s="646"/>
      <c r="CD108" s="646"/>
    </row>
    <row r="109" spans="51:82" ht="18" customHeight="1">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646"/>
      <c r="CB109" s="646"/>
      <c r="CC109" s="646"/>
      <c r="CD109" s="646"/>
    </row>
    <row r="110" spans="51:82" ht="18" customHeight="1">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646"/>
      <c r="CB110" s="646"/>
      <c r="CC110" s="646"/>
      <c r="CD110" s="646"/>
    </row>
    <row r="111" spans="51:82" ht="18" customHeight="1">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646"/>
      <c r="CB111" s="646"/>
      <c r="CC111" s="646"/>
      <c r="CD111" s="646"/>
    </row>
    <row r="112" spans="51:82" ht="18" customHeight="1">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646"/>
      <c r="CB112" s="646"/>
      <c r="CC112" s="646"/>
      <c r="CD112" s="646"/>
    </row>
    <row r="113" spans="51:82" ht="18" customHeight="1">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c r="BY113" s="49"/>
      <c r="BZ113" s="49"/>
      <c r="CA113" s="646"/>
      <c r="CB113" s="646"/>
      <c r="CC113" s="646"/>
      <c r="CD113" s="646"/>
    </row>
    <row r="114" spans="51:82" ht="18" customHeight="1">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646"/>
      <c r="CB114" s="646"/>
      <c r="CC114" s="646"/>
      <c r="CD114" s="646"/>
    </row>
    <row r="115" spans="51:82" ht="18" customHeight="1">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646"/>
      <c r="CB115" s="646"/>
      <c r="CC115" s="646"/>
      <c r="CD115" s="646"/>
    </row>
    <row r="116" spans="51:82" ht="18" customHeight="1">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646"/>
      <c r="CB116" s="646"/>
      <c r="CC116" s="646"/>
      <c r="CD116" s="646"/>
    </row>
    <row r="117" spans="51:82" ht="18" customHeight="1">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646"/>
      <c r="CB117" s="646"/>
      <c r="CC117" s="646"/>
      <c r="CD117" s="646"/>
    </row>
    <row r="118" spans="51:82" ht="18" customHeight="1">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646"/>
      <c r="CB118" s="646"/>
      <c r="CC118" s="646"/>
      <c r="CD118" s="646"/>
    </row>
    <row r="119" spans="51:82" ht="18" customHeight="1">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BZ119" s="49"/>
      <c r="CA119" s="646"/>
      <c r="CB119" s="646"/>
      <c r="CC119" s="646"/>
      <c r="CD119" s="646"/>
    </row>
    <row r="120" spans="51:82" ht="18" customHeight="1">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646"/>
      <c r="CB120" s="646"/>
      <c r="CC120" s="646"/>
      <c r="CD120" s="646"/>
    </row>
    <row r="121" spans="51:82" ht="18" customHeight="1">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646"/>
      <c r="CB121" s="646"/>
      <c r="CC121" s="646"/>
      <c r="CD121" s="646"/>
    </row>
    <row r="122" spans="51:82" ht="18" customHeight="1">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646"/>
      <c r="CB122" s="646"/>
      <c r="CC122" s="646"/>
      <c r="CD122" s="646"/>
    </row>
    <row r="123" spans="51:82" ht="18" customHeight="1">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646"/>
      <c r="CB123" s="646"/>
      <c r="CC123" s="646"/>
      <c r="CD123" s="646"/>
    </row>
    <row r="124" spans="51:82" ht="18" customHeight="1">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646"/>
      <c r="CB124" s="646"/>
      <c r="CC124" s="646"/>
      <c r="CD124" s="646"/>
    </row>
    <row r="125" spans="51:82" ht="18" customHeight="1">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646"/>
      <c r="CB125" s="646"/>
      <c r="CC125" s="646"/>
      <c r="CD125" s="646"/>
    </row>
    <row r="126" spans="51:82" ht="18" customHeight="1">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646"/>
      <c r="CB126" s="646"/>
      <c r="CC126" s="646"/>
      <c r="CD126" s="646"/>
    </row>
    <row r="127" spans="51:82" ht="18" customHeight="1">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646"/>
      <c r="CB127" s="646"/>
      <c r="CC127" s="646"/>
      <c r="CD127" s="646"/>
    </row>
    <row r="128" spans="51:82" ht="18" customHeight="1">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c r="CA128" s="646"/>
      <c r="CB128" s="646"/>
      <c r="CC128" s="646"/>
      <c r="CD128" s="646"/>
    </row>
    <row r="129" spans="51:82" ht="18" customHeight="1">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646"/>
      <c r="CB129" s="646"/>
      <c r="CC129" s="646"/>
      <c r="CD129" s="646"/>
    </row>
    <row r="130" spans="51:82" ht="18" customHeight="1">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646"/>
      <c r="CB130" s="646"/>
      <c r="CC130" s="646"/>
      <c r="CD130" s="646"/>
    </row>
  </sheetData>
  <sheetProtection insertColumns="0" deleteColumns="0"/>
  <protectedRanges>
    <protectedRange sqref="AS14:AV43" name="범위1_4_1"/>
    <protectedRange sqref="H16:J43" name="범위1_2_1_1"/>
    <protectedRange sqref="AQ10:AQ11 N10:O11 Q11" name="범위1_1_2"/>
  </protectedRanges>
  <mergeCells count="276">
    <mergeCell ref="AY40:CD42"/>
    <mergeCell ref="AE18:AG19"/>
    <mergeCell ref="V19:W19"/>
    <mergeCell ref="Y19:AA19"/>
    <mergeCell ref="AB19:AD19"/>
    <mergeCell ref="AH16:AR17"/>
    <mergeCell ref="AC52:AI52"/>
    <mergeCell ref="AJ52:AR52"/>
    <mergeCell ref="AS52:AV52"/>
    <mergeCell ref="AE32:AG33"/>
    <mergeCell ref="AS32:AV33"/>
    <mergeCell ref="V33:W33"/>
    <mergeCell ref="Y33:AA33"/>
    <mergeCell ref="AB33:AD33"/>
    <mergeCell ref="AC51:AI51"/>
    <mergeCell ref="AJ51:AR51"/>
    <mergeCell ref="AS51:AV51"/>
    <mergeCell ref="AY38:BF39"/>
    <mergeCell ref="BG38:BN39"/>
    <mergeCell ref="BO38:BV39"/>
    <mergeCell ref="BW38:CD39"/>
    <mergeCell ref="AA20:AD20"/>
    <mergeCell ref="AE20:AG21"/>
    <mergeCell ref="AS22:AV23"/>
    <mergeCell ref="A6:AV6"/>
    <mergeCell ref="A7:AV7"/>
    <mergeCell ref="A18:B19"/>
    <mergeCell ref="A16:B17"/>
    <mergeCell ref="H11:AV11"/>
    <mergeCell ref="A11:G11"/>
    <mergeCell ref="C13:G13"/>
    <mergeCell ref="H13:K13"/>
    <mergeCell ref="L13:P13"/>
    <mergeCell ref="Q13:U13"/>
    <mergeCell ref="V13:AD13"/>
    <mergeCell ref="AE13:AG13"/>
    <mergeCell ref="AE14:AG15"/>
    <mergeCell ref="AS14:AV15"/>
    <mergeCell ref="V15:W15"/>
    <mergeCell ref="Y15:AA15"/>
    <mergeCell ref="A14:B15"/>
    <mergeCell ref="A13:B13"/>
    <mergeCell ref="AP9:AV9"/>
    <mergeCell ref="A10:G10"/>
    <mergeCell ref="H10:V10"/>
    <mergeCell ref="A9:G9"/>
    <mergeCell ref="H9:V9"/>
    <mergeCell ref="W9:AB9"/>
    <mergeCell ref="AH1:AJ1"/>
    <mergeCell ref="AK1:AM1"/>
    <mergeCell ref="AN1:AP1"/>
    <mergeCell ref="AQ1:AV1"/>
    <mergeCell ref="AH2:AJ4"/>
    <mergeCell ref="AK2:AM2"/>
    <mergeCell ref="AN2:AP4"/>
    <mergeCell ref="AQ2:AV4"/>
    <mergeCell ref="AK3:AM3"/>
    <mergeCell ref="AK4:AM4"/>
    <mergeCell ref="AC9:AI9"/>
    <mergeCell ref="AJ9:AN9"/>
    <mergeCell ref="W10:AB10"/>
    <mergeCell ref="AC10:AV10"/>
    <mergeCell ref="AS13:AV13"/>
    <mergeCell ref="C14:G15"/>
    <mergeCell ref="H14:K15"/>
    <mergeCell ref="L14:P15"/>
    <mergeCell ref="Q14:U15"/>
    <mergeCell ref="V14:Y14"/>
    <mergeCell ref="AA14:AD14"/>
    <mergeCell ref="AH13:AR13"/>
    <mergeCell ref="AH14:AR15"/>
    <mergeCell ref="AB15:AD15"/>
    <mergeCell ref="A20:B21"/>
    <mergeCell ref="A22:B23"/>
    <mergeCell ref="C20:G21"/>
    <mergeCell ref="H20:K21"/>
    <mergeCell ref="L20:P21"/>
    <mergeCell ref="Q20:U21"/>
    <mergeCell ref="V20:Y20"/>
    <mergeCell ref="AS16:AV17"/>
    <mergeCell ref="AS18:AV19"/>
    <mergeCell ref="C16:G17"/>
    <mergeCell ref="H16:K17"/>
    <mergeCell ref="L16:P17"/>
    <mergeCell ref="Q16:U17"/>
    <mergeCell ref="V16:Y16"/>
    <mergeCell ref="AA16:AD16"/>
    <mergeCell ref="AE16:AG17"/>
    <mergeCell ref="V17:W17"/>
    <mergeCell ref="Y17:AA17"/>
    <mergeCell ref="AB17:AD17"/>
    <mergeCell ref="C18:G19"/>
    <mergeCell ref="H18:K19"/>
    <mergeCell ref="L18:P19"/>
    <mergeCell ref="Q18:U19"/>
    <mergeCell ref="AA18:AD18"/>
    <mergeCell ref="A28:B29"/>
    <mergeCell ref="A26:B27"/>
    <mergeCell ref="C26:G27"/>
    <mergeCell ref="H26:K27"/>
    <mergeCell ref="L26:P27"/>
    <mergeCell ref="A24:B25"/>
    <mergeCell ref="C24:G25"/>
    <mergeCell ref="H24:K25"/>
    <mergeCell ref="AS26:AV27"/>
    <mergeCell ref="V27:W27"/>
    <mergeCell ref="Y27:AA27"/>
    <mergeCell ref="AB27:AD27"/>
    <mergeCell ref="AS28:AV29"/>
    <mergeCell ref="AE28:AG29"/>
    <mergeCell ref="L24:P25"/>
    <mergeCell ref="Q24:U25"/>
    <mergeCell ref="V24:Y24"/>
    <mergeCell ref="AA24:AD24"/>
    <mergeCell ref="AE24:AG25"/>
    <mergeCell ref="Q26:U27"/>
    <mergeCell ref="V26:Y26"/>
    <mergeCell ref="AA26:AD26"/>
    <mergeCell ref="AE26:AG27"/>
    <mergeCell ref="AS24:AV25"/>
    <mergeCell ref="AE30:AG31"/>
    <mergeCell ref="V31:W31"/>
    <mergeCell ref="Y31:AA31"/>
    <mergeCell ref="AB31:AD31"/>
    <mergeCell ref="A49:AV49"/>
    <mergeCell ref="A46:AV46"/>
    <mergeCell ref="B47:AV47"/>
    <mergeCell ref="H42:K43"/>
    <mergeCell ref="A44:P44"/>
    <mergeCell ref="Q44:AD44"/>
    <mergeCell ref="AE44:AV44"/>
    <mergeCell ref="AS42:AV43"/>
    <mergeCell ref="AH42:AR43"/>
    <mergeCell ref="AA36:AD36"/>
    <mergeCell ref="AE36:AG37"/>
    <mergeCell ref="AS34:AV35"/>
    <mergeCell ref="AS36:AV37"/>
    <mergeCell ref="AS38:AV39"/>
    <mergeCell ref="AS40:AV41"/>
    <mergeCell ref="AE38:AG39"/>
    <mergeCell ref="AH40:AR41"/>
    <mergeCell ref="AH38:AR39"/>
    <mergeCell ref="V37:W37"/>
    <mergeCell ref="Y37:AA37"/>
    <mergeCell ref="V18:Y18"/>
    <mergeCell ref="AS20:AV21"/>
    <mergeCell ref="V21:W21"/>
    <mergeCell ref="Y21:AA21"/>
    <mergeCell ref="AB21:AD21"/>
    <mergeCell ref="AH18:AR19"/>
    <mergeCell ref="A54:P54"/>
    <mergeCell ref="C34:G35"/>
    <mergeCell ref="H34:K35"/>
    <mergeCell ref="A32:B33"/>
    <mergeCell ref="A34:B35"/>
    <mergeCell ref="C32:G33"/>
    <mergeCell ref="H32:K33"/>
    <mergeCell ref="L32:P33"/>
    <mergeCell ref="A30:B31"/>
    <mergeCell ref="V35:W35"/>
    <mergeCell ref="Y35:AA35"/>
    <mergeCell ref="L34:P35"/>
    <mergeCell ref="Q34:U35"/>
    <mergeCell ref="V34:Y34"/>
    <mergeCell ref="AA34:AD34"/>
    <mergeCell ref="AE34:AG35"/>
    <mergeCell ref="Y29:AA29"/>
    <mergeCell ref="C22:G23"/>
    <mergeCell ref="H22:K23"/>
    <mergeCell ref="L22:P23"/>
    <mergeCell ref="Q22:U23"/>
    <mergeCell ref="V22:Y22"/>
    <mergeCell ref="AA22:AD22"/>
    <mergeCell ref="AE22:AG23"/>
    <mergeCell ref="A42:B43"/>
    <mergeCell ref="A38:B39"/>
    <mergeCell ref="A36:B37"/>
    <mergeCell ref="C38:G39"/>
    <mergeCell ref="H38:K39"/>
    <mergeCell ref="L38:P39"/>
    <mergeCell ref="H36:K37"/>
    <mergeCell ref="L36:P37"/>
    <mergeCell ref="Q36:U37"/>
    <mergeCell ref="V23:W23"/>
    <mergeCell ref="Y23:AA23"/>
    <mergeCell ref="AB23:AD23"/>
    <mergeCell ref="V25:W25"/>
    <mergeCell ref="Y25:AA25"/>
    <mergeCell ref="AB25:AD25"/>
    <mergeCell ref="A40:B41"/>
    <mergeCell ref="Q30:U31"/>
    <mergeCell ref="V36:Y36"/>
    <mergeCell ref="AB37:AD37"/>
    <mergeCell ref="V38:Y38"/>
    <mergeCell ref="AA38:AD38"/>
    <mergeCell ref="C28:G29"/>
    <mergeCell ref="H28:K29"/>
    <mergeCell ref="L28:P29"/>
    <mergeCell ref="Q28:U29"/>
    <mergeCell ref="V28:Y28"/>
    <mergeCell ref="AA28:AD28"/>
    <mergeCell ref="V29:W29"/>
    <mergeCell ref="AB35:AD35"/>
    <mergeCell ref="C30:G31"/>
    <mergeCell ref="H30:K31"/>
    <mergeCell ref="L30:P31"/>
    <mergeCell ref="Q32:U33"/>
    <mergeCell ref="V32:Y32"/>
    <mergeCell ref="AA32:AD32"/>
    <mergeCell ref="AB29:AD29"/>
    <mergeCell ref="V30:Y30"/>
    <mergeCell ref="AA30:AD30"/>
    <mergeCell ref="C40:G41"/>
    <mergeCell ref="C42:G43"/>
    <mergeCell ref="C36:G37"/>
    <mergeCell ref="L42:P43"/>
    <mergeCell ref="Q42:U43"/>
    <mergeCell ref="V42:Y42"/>
    <mergeCell ref="AA42:AD42"/>
    <mergeCell ref="AE42:AG43"/>
    <mergeCell ref="Q38:U39"/>
    <mergeCell ref="V43:W43"/>
    <mergeCell ref="Y43:AA43"/>
    <mergeCell ref="AB43:AD43"/>
    <mergeCell ref="V39:W39"/>
    <mergeCell ref="Y39:AA39"/>
    <mergeCell ref="AB39:AD39"/>
    <mergeCell ref="H40:K41"/>
    <mergeCell ref="L40:P41"/>
    <mergeCell ref="Q40:U41"/>
    <mergeCell ref="V40:Y40"/>
    <mergeCell ref="AA40:AD40"/>
    <mergeCell ref="AE40:AG41"/>
    <mergeCell ref="V41:W41"/>
    <mergeCell ref="Y41:AA41"/>
    <mergeCell ref="AB41:AD41"/>
    <mergeCell ref="AW8:BF8"/>
    <mergeCell ref="AY13:BE13"/>
    <mergeCell ref="BF13:BI13"/>
    <mergeCell ref="BJ13:CD13"/>
    <mergeCell ref="AY14:BE15"/>
    <mergeCell ref="BF14:BI15"/>
    <mergeCell ref="BJ14:CD15"/>
    <mergeCell ref="AY16:BE17"/>
    <mergeCell ref="BF16:BI17"/>
    <mergeCell ref="BJ16:CD17"/>
    <mergeCell ref="AY18:BE19"/>
    <mergeCell ref="BF18:BI19"/>
    <mergeCell ref="BJ18:CD19"/>
    <mergeCell ref="AY20:BE21"/>
    <mergeCell ref="BF20:BI21"/>
    <mergeCell ref="BJ20:CD21"/>
    <mergeCell ref="AH24:AR25"/>
    <mergeCell ref="AH22:AR23"/>
    <mergeCell ref="AH20:AR21"/>
    <mergeCell ref="BJ22:CD23"/>
    <mergeCell ref="AY24:BE25"/>
    <mergeCell ref="BF24:BI25"/>
    <mergeCell ref="BJ24:CD25"/>
    <mergeCell ref="AH36:AR37"/>
    <mergeCell ref="AH34:AR35"/>
    <mergeCell ref="AH32:AR33"/>
    <mergeCell ref="AH30:AR31"/>
    <mergeCell ref="AH28:AR29"/>
    <mergeCell ref="AH26:AR27"/>
    <mergeCell ref="AS30:AV31"/>
    <mergeCell ref="AY22:BE23"/>
    <mergeCell ref="BF22:BI23"/>
    <mergeCell ref="AY28:CD33"/>
    <mergeCell ref="AY36:BF37"/>
    <mergeCell ref="BG36:BN37"/>
    <mergeCell ref="BO36:BV37"/>
    <mergeCell ref="BW36:CD37"/>
    <mergeCell ref="AY26:BE27"/>
    <mergeCell ref="BF26:BI27"/>
    <mergeCell ref="BJ26:CD27"/>
  </mergeCells>
  <phoneticPr fontId="7" type="noConversion"/>
  <dataValidations disablePrompts="1" count="2">
    <dataValidation type="list" allowBlank="1" showInputMessage="1" prompt="직급 기재" sqref="AS14:AV43">
      <formula1>"연구책임자, 공동연구원, 학생연구원, 연구보조원"</formula1>
    </dataValidation>
    <dataValidation type="list" errorStyle="information" allowBlank="1" showInputMessage="1" showErrorMessage="1" error="단가 수기로 입력 가능" sqref="L14:P43">
      <formula1>INDIRECT(H14)</formula1>
    </dataValidation>
  </dataValidations>
  <hyperlinks>
    <hyperlink ref="AW8"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headerFooter alignWithMargins="0">
    <oddFooter>&amp;C&amp;"맑은 고딕,보통"&amp;9&amp;P / &amp;N</oddFooter>
  </headerFooter>
  <rowBreaks count="1" manualBreakCount="1">
    <brk id="52" max="47" man="1"/>
  </rowBreaks>
  <colBreaks count="1" manualBreakCount="1">
    <brk id="48" max="1048575" man="1"/>
  </colBreaks>
  <legacyDrawing r:id="rId2"/>
  <extLst>
    <ext xmlns:x14="http://schemas.microsoft.com/office/spreadsheetml/2009/9/main" uri="{CCE6A557-97BC-4b89-ADB6-D9C93CAAB3DF}">
      <x14:dataValidations xmlns:xm="http://schemas.microsoft.com/office/excel/2006/main" disablePrompts="1" count="1">
        <x14:dataValidation type="list" errorStyle="information" allowBlank="1" showInputMessage="1" showErrorMessage="1" error="목록에 없는 직급 입력 가능">
          <x14:formula1>
            <xm:f>인건비지급단가!$B$6:$O$6</xm:f>
          </x14:formula1>
          <xm:sqref>H16:K43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CI86"/>
  <sheetViews>
    <sheetView topLeftCell="A21" zoomScale="95" zoomScaleNormal="95" workbookViewId="0">
      <selection activeCell="V60" sqref="V60"/>
    </sheetView>
  </sheetViews>
  <sheetFormatPr defaultColWidth="1.77734375" defaultRowHeight="18" customHeight="1"/>
  <cols>
    <col min="1" max="1" width="1.77734375" style="12" customWidth="1"/>
    <col min="2" max="4" width="1.77734375" style="12"/>
    <col min="5" max="6" width="1.77734375" style="12" customWidth="1"/>
    <col min="7" max="8" width="1.77734375" style="305" customWidth="1"/>
    <col min="9" max="12" width="1.77734375" style="12" customWidth="1"/>
    <col min="13" max="16" width="1.77734375" style="12"/>
    <col min="17" max="17" width="1.77734375" style="305"/>
    <col min="18" max="19" width="1.77734375" style="12"/>
    <col min="20" max="32" width="1.77734375" style="12" customWidth="1"/>
    <col min="33" max="43" width="1.77734375" style="12"/>
    <col min="44" max="44" width="1.77734375" style="305"/>
    <col min="45" max="51" width="1.77734375" style="12"/>
    <col min="52" max="52" width="1.77734375" style="67"/>
    <col min="53" max="81" width="2.33203125" style="405" customWidth="1"/>
    <col min="82" max="84" width="2.33203125" style="400" customWidth="1"/>
    <col min="85" max="85" width="1.77734375" style="400"/>
    <col min="86" max="16384" width="1.77734375" style="12"/>
  </cols>
  <sheetData>
    <row r="1" spans="1:87" s="247" customFormat="1" ht="15" hidden="1" customHeight="1" thickBot="1">
      <c r="E1" s="18"/>
      <c r="G1" s="304"/>
      <c r="H1" s="304"/>
      <c r="Q1" s="304"/>
      <c r="T1" s="18"/>
      <c r="U1" s="18"/>
      <c r="AG1" s="18"/>
      <c r="AH1" s="18"/>
      <c r="AI1" s="244"/>
      <c r="AJ1" s="244"/>
      <c r="AK1" s="1326" t="s">
        <v>105</v>
      </c>
      <c r="AL1" s="1327"/>
      <c r="AM1" s="1328"/>
      <c r="AN1" s="1326" t="s">
        <v>27</v>
      </c>
      <c r="AO1" s="1327"/>
      <c r="AP1" s="1328"/>
      <c r="AQ1" s="1327"/>
      <c r="AR1" s="1327"/>
      <c r="AS1" s="1328"/>
      <c r="AT1" s="1326" t="s">
        <v>782</v>
      </c>
      <c r="AU1" s="1327"/>
      <c r="AV1" s="1328"/>
      <c r="AZ1" s="113"/>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row>
    <row r="2" spans="1:87" s="247" customFormat="1" ht="15" hidden="1" customHeight="1" thickTop="1">
      <c r="E2" s="18"/>
      <c r="G2" s="304"/>
      <c r="H2" s="304"/>
      <c r="Q2" s="304"/>
      <c r="T2" s="18"/>
      <c r="U2" s="18"/>
      <c r="AG2" s="18"/>
      <c r="AH2" s="18"/>
      <c r="AI2" s="244"/>
      <c r="AJ2" s="244"/>
      <c r="AK2" s="1329"/>
      <c r="AL2" s="1330"/>
      <c r="AM2" s="1331"/>
      <c r="AN2" s="1329"/>
      <c r="AO2" s="1330"/>
      <c r="AP2" s="1331"/>
      <c r="AQ2" s="1330"/>
      <c r="AR2" s="1330"/>
      <c r="AS2" s="1331"/>
      <c r="AT2" s="1329"/>
      <c r="AU2" s="1330"/>
      <c r="AV2" s="1408"/>
      <c r="AZ2" s="113"/>
      <c r="BA2" s="560"/>
      <c r="BB2" s="560"/>
      <c r="BC2" s="560"/>
      <c r="BD2" s="560"/>
      <c r="BE2" s="560"/>
      <c r="BF2" s="560"/>
      <c r="BG2" s="560"/>
      <c r="BH2" s="560"/>
      <c r="BI2" s="560"/>
      <c r="BJ2" s="560"/>
      <c r="BK2" s="560"/>
      <c r="BL2" s="560"/>
      <c r="BM2" s="560"/>
      <c r="BN2" s="560"/>
      <c r="BO2" s="560"/>
      <c r="BP2" s="560"/>
      <c r="BQ2" s="560"/>
      <c r="BR2" s="560"/>
      <c r="BS2" s="560"/>
      <c r="BT2" s="560"/>
      <c r="BU2" s="560"/>
      <c r="BV2" s="560"/>
      <c r="BW2" s="560"/>
      <c r="BX2" s="560"/>
      <c r="BY2" s="560"/>
      <c r="BZ2" s="560"/>
      <c r="CA2" s="560"/>
      <c r="CB2" s="560"/>
      <c r="CC2" s="560"/>
      <c r="CD2" s="560"/>
      <c r="CE2" s="560"/>
      <c r="CF2" s="560"/>
      <c r="CG2" s="560"/>
    </row>
    <row r="3" spans="1:87" s="247" customFormat="1" ht="15" hidden="1" customHeight="1">
      <c r="E3" s="18"/>
      <c r="G3" s="304"/>
      <c r="H3" s="304"/>
      <c r="Q3" s="304"/>
      <c r="T3" s="18"/>
      <c r="U3" s="18"/>
      <c r="AG3" s="18"/>
      <c r="AH3" s="18"/>
      <c r="AI3" s="244"/>
      <c r="AJ3" s="244"/>
      <c r="AK3" s="1332"/>
      <c r="AL3" s="1333"/>
      <c r="AM3" s="1334"/>
      <c r="AN3" s="1249" t="s">
        <v>106</v>
      </c>
      <c r="AO3" s="1250"/>
      <c r="AP3" s="1251"/>
      <c r="AQ3" s="1333"/>
      <c r="AR3" s="1333"/>
      <c r="AS3" s="1334"/>
      <c r="AT3" s="1332"/>
      <c r="AU3" s="1339"/>
      <c r="AV3" s="1409"/>
      <c r="AZ3" s="113"/>
      <c r="BA3" s="560"/>
      <c r="BB3" s="560"/>
      <c r="BC3" s="560"/>
      <c r="BD3" s="560"/>
      <c r="BE3" s="560"/>
      <c r="BF3" s="560"/>
      <c r="BG3" s="560"/>
      <c r="BH3" s="560"/>
      <c r="BI3" s="560"/>
      <c r="BJ3" s="560"/>
      <c r="BK3" s="560"/>
      <c r="BL3" s="560"/>
      <c r="BM3" s="560"/>
      <c r="BN3" s="560"/>
      <c r="BO3" s="560"/>
      <c r="BP3" s="560"/>
      <c r="BQ3" s="560"/>
      <c r="BR3" s="560"/>
      <c r="BS3" s="560"/>
      <c r="BT3" s="560"/>
      <c r="BU3" s="560"/>
      <c r="BV3" s="560"/>
      <c r="BW3" s="560"/>
      <c r="BX3" s="560"/>
      <c r="BY3" s="560"/>
      <c r="BZ3" s="560"/>
      <c r="CA3" s="560"/>
      <c r="CB3" s="560"/>
      <c r="CC3" s="560"/>
      <c r="CD3" s="560"/>
      <c r="CE3" s="560"/>
      <c r="CF3" s="560"/>
      <c r="CG3" s="560"/>
    </row>
    <row r="4" spans="1:87" s="247" customFormat="1" ht="15" hidden="1" customHeight="1">
      <c r="E4" s="18"/>
      <c r="G4" s="304"/>
      <c r="H4" s="304"/>
      <c r="Q4" s="304"/>
      <c r="T4" s="18"/>
      <c r="U4" s="18"/>
      <c r="AG4" s="18"/>
      <c r="AH4" s="18"/>
      <c r="AI4" s="244"/>
      <c r="AJ4" s="244"/>
      <c r="AK4" s="1335"/>
      <c r="AL4" s="1336"/>
      <c r="AM4" s="1337"/>
      <c r="AN4" s="1340"/>
      <c r="AO4" s="1336"/>
      <c r="AP4" s="1337"/>
      <c r="AQ4" s="1336"/>
      <c r="AR4" s="1407"/>
      <c r="AS4" s="1337"/>
      <c r="AT4" s="1335"/>
      <c r="AU4" s="1336"/>
      <c r="AV4" s="1410"/>
      <c r="AZ4" s="113"/>
      <c r="BA4" s="560"/>
      <c r="BB4" s="560"/>
      <c r="BC4" s="560"/>
      <c r="BD4" s="560"/>
      <c r="BE4" s="560"/>
      <c r="BF4" s="560"/>
      <c r="BG4" s="560"/>
      <c r="BH4" s="560"/>
      <c r="BI4" s="560"/>
      <c r="BJ4" s="560"/>
      <c r="BK4" s="560"/>
      <c r="BL4" s="560"/>
      <c r="BM4" s="560"/>
      <c r="BN4" s="560"/>
      <c r="BO4" s="560"/>
      <c r="BP4" s="560"/>
      <c r="BQ4" s="560"/>
      <c r="BR4" s="560"/>
      <c r="BS4" s="560"/>
      <c r="BT4" s="560"/>
      <c r="BU4" s="560"/>
      <c r="BV4" s="560"/>
      <c r="BW4" s="560"/>
      <c r="BX4" s="560"/>
      <c r="BY4" s="560"/>
      <c r="BZ4" s="560"/>
      <c r="CA4" s="560"/>
      <c r="CB4" s="560"/>
      <c r="CC4" s="560"/>
      <c r="CD4" s="560"/>
      <c r="CE4" s="560"/>
      <c r="CF4" s="560"/>
      <c r="CG4" s="560"/>
    </row>
    <row r="5" spans="1:87" s="247" customFormat="1" ht="9.9499999999999993" hidden="1" customHeight="1">
      <c r="G5" s="304"/>
      <c r="H5" s="304"/>
      <c r="Q5" s="304"/>
      <c r="AR5" s="304"/>
      <c r="AZ5" s="113"/>
      <c r="BA5" s="560"/>
      <c r="BB5" s="560"/>
      <c r="BC5" s="560"/>
      <c r="BD5" s="560"/>
      <c r="BE5" s="560"/>
      <c r="BF5" s="560"/>
      <c r="BG5" s="560"/>
      <c r="BH5" s="560"/>
      <c r="BI5" s="560"/>
      <c r="BJ5" s="560"/>
      <c r="BK5" s="560"/>
      <c r="BL5" s="560"/>
      <c r="BM5" s="560"/>
      <c r="BN5" s="560"/>
      <c r="BO5" s="560"/>
      <c r="BP5" s="560"/>
      <c r="BQ5" s="560"/>
      <c r="BR5" s="560"/>
      <c r="BS5" s="560"/>
      <c r="BT5" s="560"/>
      <c r="BU5" s="560"/>
      <c r="BV5" s="560"/>
      <c r="BW5" s="560"/>
      <c r="BX5" s="560"/>
      <c r="BY5" s="560"/>
      <c r="BZ5" s="560"/>
      <c r="CA5" s="560"/>
      <c r="CB5" s="560"/>
      <c r="CC5" s="560"/>
      <c r="CD5" s="560"/>
      <c r="CE5" s="560"/>
      <c r="CF5" s="560"/>
      <c r="CG5" s="560"/>
    </row>
    <row r="6" spans="1:87" s="21" customFormat="1" ht="31.5">
      <c r="A6" s="1115" t="s">
        <v>433</v>
      </c>
      <c r="B6" s="1115"/>
      <c r="C6" s="1115"/>
      <c r="D6" s="1115"/>
      <c r="E6" s="1115"/>
      <c r="F6" s="1115"/>
      <c r="G6" s="1115"/>
      <c r="H6" s="1115"/>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5"/>
      <c r="AL6" s="1115"/>
      <c r="AM6" s="1115"/>
      <c r="AN6" s="1115"/>
      <c r="AO6" s="1115"/>
      <c r="AP6" s="1115"/>
      <c r="AQ6" s="1115"/>
      <c r="AR6" s="1115"/>
      <c r="AS6" s="1115"/>
      <c r="AT6" s="1115"/>
      <c r="AU6" s="1115"/>
      <c r="AV6" s="1115"/>
      <c r="AW6" s="1115"/>
      <c r="AX6" s="1115"/>
      <c r="AY6" s="1115"/>
      <c r="AZ6" s="114"/>
    </row>
    <row r="7" spans="1:87" ht="13.5">
      <c r="A7" s="1411" t="s">
        <v>462</v>
      </c>
      <c r="B7" s="1412"/>
      <c r="C7" s="1412"/>
      <c r="D7" s="1412"/>
      <c r="E7" s="1412"/>
      <c r="F7" s="1412"/>
      <c r="G7" s="1412"/>
      <c r="H7" s="1412"/>
      <c r="I7" s="1412"/>
      <c r="J7" s="1412"/>
      <c r="K7" s="1412"/>
      <c r="L7" s="1412"/>
      <c r="M7" s="1412"/>
      <c r="N7" s="1412"/>
      <c r="O7" s="1412"/>
      <c r="P7" s="1412"/>
      <c r="Q7" s="1412"/>
      <c r="R7" s="1412"/>
      <c r="S7" s="1412"/>
      <c r="T7" s="1412"/>
      <c r="U7" s="1412"/>
      <c r="V7" s="1412"/>
      <c r="W7" s="1412"/>
      <c r="X7" s="1412"/>
      <c r="Y7" s="1412"/>
      <c r="Z7" s="1412"/>
      <c r="AA7" s="1412"/>
      <c r="AB7" s="1412"/>
      <c r="AC7" s="1412"/>
      <c r="AD7" s="1412"/>
      <c r="AE7" s="1412"/>
      <c r="AF7" s="1412"/>
      <c r="AG7" s="1412"/>
      <c r="AH7" s="1412"/>
      <c r="AI7" s="1412"/>
      <c r="AJ7" s="1412"/>
      <c r="AK7" s="1412"/>
      <c r="AL7" s="1412"/>
      <c r="AM7" s="1412"/>
      <c r="AN7" s="1412"/>
      <c r="AO7" s="1412"/>
      <c r="AP7" s="1412"/>
      <c r="AQ7" s="1412"/>
      <c r="AR7" s="1412"/>
      <c r="AS7" s="1412"/>
      <c r="AT7" s="1412"/>
      <c r="AU7" s="1412"/>
      <c r="AV7" s="1412"/>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row>
    <row r="8" spans="1:87" s="240" customFormat="1" ht="18" customHeight="1">
      <c r="A8" s="1092" t="s">
        <v>135</v>
      </c>
      <c r="B8" s="1092"/>
      <c r="C8" s="1092"/>
      <c r="D8" s="1092"/>
      <c r="E8" s="1092"/>
      <c r="F8" s="1092"/>
      <c r="G8" s="1092"/>
      <c r="H8" s="1092"/>
      <c r="I8" s="1092">
        <f>'1'!H3</f>
        <v>0</v>
      </c>
      <c r="J8" s="1092"/>
      <c r="K8" s="1092"/>
      <c r="L8" s="1092"/>
      <c r="M8" s="1092"/>
      <c r="N8" s="1092"/>
      <c r="O8" s="1092"/>
      <c r="P8" s="1092"/>
      <c r="Q8" s="1092"/>
      <c r="R8" s="1092"/>
      <c r="S8" s="1092"/>
      <c r="T8" s="1092"/>
      <c r="U8" s="1092"/>
      <c r="V8" s="1092"/>
      <c r="W8" s="1092"/>
      <c r="X8" s="1092"/>
      <c r="Y8" s="1092" t="s">
        <v>1125</v>
      </c>
      <c r="Z8" s="1092"/>
      <c r="AA8" s="1092"/>
      <c r="AB8" s="1092"/>
      <c r="AC8" s="1092"/>
      <c r="AD8" s="1092"/>
      <c r="AE8" s="1092">
        <f>'1'!$AC$3</f>
        <v>0</v>
      </c>
      <c r="AF8" s="1092"/>
      <c r="AG8" s="1092"/>
      <c r="AH8" s="1092"/>
      <c r="AI8" s="1092"/>
      <c r="AJ8" s="1092"/>
      <c r="AK8" s="1092"/>
      <c r="AL8" s="1092" t="s">
        <v>32</v>
      </c>
      <c r="AM8" s="1131"/>
      <c r="AN8" s="1131"/>
      <c r="AO8" s="1131"/>
      <c r="AP8" s="1131"/>
      <c r="AQ8" s="422" t="s">
        <v>134</v>
      </c>
      <c r="AR8" s="1132">
        <f>'1'!$AP$3</f>
        <v>0</v>
      </c>
      <c r="AS8" s="1132"/>
      <c r="AT8" s="1132"/>
      <c r="AU8" s="1132"/>
      <c r="AV8" s="1132"/>
      <c r="AW8" s="1132"/>
      <c r="AX8" s="1132"/>
      <c r="AY8" s="1132"/>
      <c r="AZ8" s="1272" t="s">
        <v>1120</v>
      </c>
      <c r="BA8" s="1272"/>
      <c r="BB8" s="1272"/>
      <c r="BC8" s="1272"/>
      <c r="BD8" s="1272"/>
      <c r="BE8" s="1272"/>
      <c r="BF8" s="1272"/>
      <c r="BG8" s="1272"/>
      <c r="BH8" s="1272"/>
      <c r="BI8" s="1272"/>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row>
    <row r="9" spans="1:87" s="240" customFormat="1" ht="18" customHeight="1">
      <c r="A9" s="1092" t="s">
        <v>136</v>
      </c>
      <c r="B9" s="1092"/>
      <c r="C9" s="1092"/>
      <c r="D9" s="1092"/>
      <c r="E9" s="1092"/>
      <c r="F9" s="1092"/>
      <c r="G9" s="1092"/>
      <c r="H9" s="1092"/>
      <c r="I9" s="1092">
        <f>'1'!$H$4</f>
        <v>0</v>
      </c>
      <c r="J9" s="1092"/>
      <c r="K9" s="1092"/>
      <c r="L9" s="1092"/>
      <c r="M9" s="1092"/>
      <c r="N9" s="1092"/>
      <c r="O9" s="1092"/>
      <c r="P9" s="1092"/>
      <c r="Q9" s="1092"/>
      <c r="R9" s="1092"/>
      <c r="S9" s="1092"/>
      <c r="T9" s="1092"/>
      <c r="U9" s="1092"/>
      <c r="V9" s="1092"/>
      <c r="W9" s="1092"/>
      <c r="X9" s="1092"/>
      <c r="Y9" s="1092" t="s">
        <v>137</v>
      </c>
      <c r="Z9" s="1092"/>
      <c r="AA9" s="1092"/>
      <c r="AB9" s="1092"/>
      <c r="AC9" s="1092"/>
      <c r="AD9" s="1092"/>
      <c r="AE9" s="1092">
        <f>'1'!$AC$4</f>
        <v>0</v>
      </c>
      <c r="AF9" s="1092"/>
      <c r="AG9" s="1092"/>
      <c r="AH9" s="1092"/>
      <c r="AI9" s="1092"/>
      <c r="AJ9" s="1092"/>
      <c r="AK9" s="1092"/>
      <c r="AL9" s="1131"/>
      <c r="AM9" s="1131"/>
      <c r="AN9" s="1131"/>
      <c r="AO9" s="1131"/>
      <c r="AP9" s="1131"/>
      <c r="AQ9" s="1131"/>
      <c r="AR9" s="1131"/>
      <c r="AS9" s="1131"/>
      <c r="AT9" s="1131"/>
      <c r="AU9" s="1131"/>
      <c r="AV9" s="1131"/>
      <c r="AW9" s="1131"/>
      <c r="AX9" s="1131"/>
      <c r="AY9" s="1131"/>
      <c r="AZ9" s="677"/>
      <c r="BA9" s="677"/>
      <c r="BB9" s="677"/>
      <c r="BC9" s="677"/>
      <c r="BD9" s="677"/>
      <c r="BE9" s="677"/>
      <c r="BF9" s="677"/>
      <c r="BG9" s="677"/>
      <c r="BH9" s="677"/>
      <c r="BI9" s="677"/>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625"/>
      <c r="CI9" s="625"/>
    </row>
    <row r="10" spans="1:87" s="240" customFormat="1" ht="18" customHeight="1">
      <c r="A10" s="1092" t="s">
        <v>133</v>
      </c>
      <c r="B10" s="1092"/>
      <c r="C10" s="1092"/>
      <c r="D10" s="1092"/>
      <c r="E10" s="1092"/>
      <c r="F10" s="1092"/>
      <c r="G10" s="1092"/>
      <c r="H10" s="1092"/>
      <c r="I10" s="1092">
        <f>'1'!$H$5</f>
        <v>0</v>
      </c>
      <c r="J10" s="1133"/>
      <c r="K10" s="1133"/>
      <c r="L10" s="1133"/>
      <c r="M10" s="1133"/>
      <c r="N10" s="1133"/>
      <c r="O10" s="1133"/>
      <c r="P10" s="1133"/>
      <c r="Q10" s="1133"/>
      <c r="R10" s="1133"/>
      <c r="S10" s="1133"/>
      <c r="T10" s="1133"/>
      <c r="U10" s="1133"/>
      <c r="V10" s="1133"/>
      <c r="W10" s="1133"/>
      <c r="X10" s="1133"/>
      <c r="Y10" s="1133"/>
      <c r="Z10" s="1133"/>
      <c r="AA10" s="1133"/>
      <c r="AB10" s="1133"/>
      <c r="AC10" s="1133"/>
      <c r="AD10" s="1133"/>
      <c r="AE10" s="1133"/>
      <c r="AF10" s="1133"/>
      <c r="AG10" s="1133"/>
      <c r="AH10" s="1133"/>
      <c r="AI10" s="1133"/>
      <c r="AJ10" s="1133"/>
      <c r="AK10" s="1133"/>
      <c r="AL10" s="1133"/>
      <c r="AM10" s="1133"/>
      <c r="AN10" s="1133"/>
      <c r="AO10" s="1133"/>
      <c r="AP10" s="1133"/>
      <c r="AQ10" s="1133"/>
      <c r="AR10" s="1133"/>
      <c r="AS10" s="1133"/>
      <c r="AT10" s="1133"/>
      <c r="AU10" s="1133"/>
      <c r="AV10" s="1133"/>
      <c r="AW10" s="1133"/>
      <c r="AX10" s="1133"/>
      <c r="AY10" s="1133"/>
      <c r="AZ10" s="677"/>
      <c r="BA10" s="677"/>
      <c r="BB10" s="677"/>
      <c r="BC10" s="677"/>
      <c r="BD10" s="677"/>
      <c r="BE10" s="677"/>
      <c r="BF10" s="677"/>
      <c r="BG10" s="677"/>
      <c r="BH10" s="677"/>
      <c r="BI10" s="677"/>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625"/>
      <c r="CI10" s="625"/>
    </row>
    <row r="11" spans="1:87" s="242" customFormat="1" ht="12.95" customHeight="1">
      <c r="A11" s="241"/>
      <c r="B11" s="241"/>
      <c r="C11" s="254"/>
      <c r="D11" s="254"/>
      <c r="E11" s="254"/>
      <c r="F11" s="254"/>
      <c r="G11" s="254"/>
      <c r="H11" s="254"/>
      <c r="I11" s="254"/>
      <c r="J11" s="254"/>
      <c r="K11" s="254"/>
      <c r="L11" s="241"/>
      <c r="M11" s="241"/>
      <c r="N11" s="241"/>
      <c r="O11" s="241"/>
      <c r="P11" s="254"/>
      <c r="Q11" s="254"/>
      <c r="R11" s="254"/>
      <c r="S11" s="254"/>
      <c r="T11" s="254"/>
      <c r="U11" s="254"/>
      <c r="V11" s="254"/>
      <c r="W11" s="254"/>
      <c r="X11" s="254"/>
      <c r="Y11" s="254"/>
      <c r="Z11" s="254"/>
      <c r="AA11" s="254"/>
      <c r="AB11" s="254"/>
      <c r="AC11" s="254"/>
      <c r="AD11" s="241"/>
      <c r="AE11" s="254"/>
      <c r="AF11" s="254"/>
      <c r="AG11" s="254"/>
      <c r="AH11" s="254"/>
      <c r="AI11" s="254"/>
      <c r="AJ11" s="254"/>
      <c r="AK11" s="254"/>
      <c r="AL11" s="254"/>
      <c r="AM11" s="254"/>
      <c r="AN11" s="254"/>
      <c r="AO11" s="254"/>
      <c r="AP11" s="254"/>
      <c r="AQ11" s="254"/>
      <c r="AR11" s="254"/>
      <c r="AS11" s="254"/>
      <c r="AT11" s="254"/>
      <c r="AU11" s="254"/>
      <c r="AV11" s="254"/>
      <c r="AZ11" s="677"/>
      <c r="BA11" s="677"/>
      <c r="BB11" s="677"/>
      <c r="BC11" s="677"/>
      <c r="BD11" s="677"/>
      <c r="BE11" s="677"/>
      <c r="BF11" s="677"/>
      <c r="BG11" s="677"/>
      <c r="BH11" s="677"/>
      <c r="BI11" s="677"/>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625"/>
      <c r="CI11" s="625"/>
    </row>
    <row r="12" spans="1:87" s="242" customFormat="1" ht="15" customHeight="1">
      <c r="A12" s="1082" t="s">
        <v>68</v>
      </c>
      <c r="B12" s="1082"/>
      <c r="C12" s="1082"/>
      <c r="D12" s="1082"/>
      <c r="E12" s="1082"/>
      <c r="F12" s="1082"/>
      <c r="G12" s="1082"/>
      <c r="H12" s="1082"/>
      <c r="I12" s="1082"/>
      <c r="J12" s="1082"/>
      <c r="K12" s="1082"/>
      <c r="L12" s="1082"/>
      <c r="M12" s="1082"/>
      <c r="N12" s="1082"/>
      <c r="O12" s="1082"/>
      <c r="P12" s="1082"/>
      <c r="Q12" s="1082"/>
      <c r="R12" s="1082"/>
      <c r="S12" s="1082"/>
      <c r="T12" s="1082"/>
      <c r="U12" s="243"/>
      <c r="W12" s="245"/>
      <c r="X12" s="245"/>
      <c r="Y12" s="245"/>
      <c r="Z12" s="245"/>
      <c r="AJ12" s="245"/>
      <c r="AK12" s="245"/>
      <c r="AL12" s="245"/>
      <c r="AM12" s="245"/>
      <c r="AN12" s="245"/>
      <c r="AO12" s="245"/>
      <c r="AP12" s="249"/>
      <c r="AR12" s="303"/>
      <c r="AZ12" s="677"/>
      <c r="BA12" s="677"/>
      <c r="BB12" s="677"/>
      <c r="BC12" s="677"/>
      <c r="BD12" s="677"/>
      <c r="BE12" s="677"/>
      <c r="BF12" s="677"/>
      <c r="BG12" s="677"/>
      <c r="BH12" s="677"/>
      <c r="BI12" s="677"/>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625"/>
      <c r="CI12" s="625"/>
    </row>
    <row r="13" spans="1:87" s="242" customFormat="1" ht="20.100000000000001" customHeight="1">
      <c r="A13" s="243"/>
      <c r="B13" s="1400" t="s">
        <v>995</v>
      </c>
      <c r="C13" s="1401"/>
      <c r="D13" s="1401"/>
      <c r="E13" s="1401"/>
      <c r="F13" s="1401"/>
      <c r="G13" s="1401"/>
      <c r="H13" s="1401"/>
      <c r="I13" s="1401"/>
      <c r="J13" s="1401"/>
      <c r="K13" s="1401"/>
      <c r="L13" s="1401"/>
      <c r="M13" s="1401"/>
      <c r="N13" s="1401"/>
      <c r="O13" s="1401"/>
      <c r="P13" s="1401"/>
      <c r="Q13" s="1401"/>
      <c r="R13" s="1401"/>
      <c r="S13" s="1401"/>
      <c r="T13" s="1401"/>
      <c r="U13" s="1401"/>
      <c r="V13" s="1401"/>
      <c r="W13" s="1401"/>
      <c r="X13" s="1401"/>
      <c r="Y13" s="1401"/>
      <c r="Z13" s="1401"/>
      <c r="AA13" s="1401"/>
      <c r="AB13" s="1401"/>
      <c r="AC13" s="1401"/>
      <c r="AD13" s="1401"/>
      <c r="AE13" s="1401"/>
      <c r="AF13" s="1401"/>
      <c r="AG13" s="1401"/>
      <c r="AH13" s="1401"/>
      <c r="AI13" s="1401"/>
      <c r="AJ13" s="1401"/>
      <c r="AK13" s="1401"/>
      <c r="AL13" s="1401"/>
      <c r="AM13" s="1401"/>
      <c r="AN13" s="1401"/>
      <c r="AO13" s="1401"/>
      <c r="AP13" s="1401"/>
      <c r="AQ13" s="1401"/>
      <c r="AR13" s="1401"/>
      <c r="AS13" s="1401"/>
      <c r="AT13" s="1401"/>
      <c r="AU13" s="1401"/>
      <c r="AV13" s="1401"/>
      <c r="AW13" s="1401"/>
      <c r="AX13" s="1402"/>
      <c r="AZ13" s="677"/>
      <c r="BA13" s="677"/>
      <c r="BB13" s="677"/>
      <c r="BC13" s="677"/>
      <c r="BD13" s="677"/>
      <c r="BE13" s="677"/>
      <c r="BF13" s="677"/>
      <c r="BG13" s="677"/>
      <c r="BH13" s="677"/>
      <c r="BI13" s="677"/>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625"/>
      <c r="CI13" s="625"/>
    </row>
    <row r="14" spans="1:87" s="242" customFormat="1" ht="20.100000000000001" customHeight="1">
      <c r="A14" s="239"/>
      <c r="B14" s="1403"/>
      <c r="C14" s="1404"/>
      <c r="D14" s="1404"/>
      <c r="E14" s="1404"/>
      <c r="F14" s="1404"/>
      <c r="G14" s="1405"/>
      <c r="H14" s="1405"/>
      <c r="I14" s="1404"/>
      <c r="J14" s="1404"/>
      <c r="K14" s="1404"/>
      <c r="L14" s="1404"/>
      <c r="M14" s="1404"/>
      <c r="N14" s="1404"/>
      <c r="O14" s="1404"/>
      <c r="P14" s="1404"/>
      <c r="Q14" s="1405"/>
      <c r="R14" s="1404"/>
      <c r="S14" s="1404"/>
      <c r="T14" s="1404"/>
      <c r="U14" s="1404"/>
      <c r="V14" s="1404"/>
      <c r="W14" s="1404"/>
      <c r="X14" s="1404"/>
      <c r="Y14" s="1404"/>
      <c r="Z14" s="1404"/>
      <c r="AA14" s="1404"/>
      <c r="AB14" s="1404"/>
      <c r="AC14" s="1404"/>
      <c r="AD14" s="1404"/>
      <c r="AE14" s="1404"/>
      <c r="AF14" s="1404"/>
      <c r="AG14" s="1404"/>
      <c r="AH14" s="1404"/>
      <c r="AI14" s="1404"/>
      <c r="AJ14" s="1404"/>
      <c r="AK14" s="1404"/>
      <c r="AL14" s="1404"/>
      <c r="AM14" s="1404"/>
      <c r="AN14" s="1404"/>
      <c r="AO14" s="1404"/>
      <c r="AP14" s="1404"/>
      <c r="AQ14" s="1404"/>
      <c r="AR14" s="1405"/>
      <c r="AS14" s="1404"/>
      <c r="AT14" s="1404"/>
      <c r="AU14" s="1404"/>
      <c r="AV14" s="1404"/>
      <c r="AW14" s="1404"/>
      <c r="AX14" s="1406"/>
      <c r="AZ14" s="677"/>
      <c r="BA14" s="677"/>
      <c r="BB14" s="677"/>
      <c r="BC14" s="677"/>
      <c r="BD14" s="677"/>
      <c r="BE14" s="677"/>
      <c r="BF14" s="677"/>
      <c r="BG14" s="677"/>
      <c r="BH14" s="677"/>
      <c r="BI14" s="677"/>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625"/>
      <c r="CI14" s="625"/>
    </row>
    <row r="15" spans="1:87" s="247" customFormat="1" ht="12.95" customHeight="1">
      <c r="G15" s="304"/>
      <c r="H15" s="304"/>
      <c r="Q15" s="304"/>
      <c r="AR15" s="304"/>
      <c r="AZ15" s="677"/>
      <c r="BA15" s="1414" t="s">
        <v>1822</v>
      </c>
      <c r="BB15" s="1414"/>
      <c r="BC15" s="1414"/>
      <c r="BD15" s="1414"/>
      <c r="BE15" s="1414"/>
      <c r="BF15" s="1414"/>
      <c r="BG15" s="1414"/>
      <c r="BH15" s="1414"/>
      <c r="BI15" s="1414"/>
      <c r="BJ15" s="1414"/>
      <c r="BK15" s="1414"/>
      <c r="BL15" s="1414"/>
      <c r="BM15" s="1414"/>
      <c r="BN15" s="1414"/>
      <c r="BO15" s="1414"/>
      <c r="BP15" s="1414"/>
      <c r="BQ15" s="1414"/>
      <c r="BR15" s="1414"/>
      <c r="BS15" s="1414"/>
      <c r="BT15" s="1414"/>
      <c r="BU15" s="1414"/>
      <c r="BV15" s="1414"/>
      <c r="BW15" s="1414"/>
      <c r="BX15" s="1414"/>
      <c r="BY15" s="1414"/>
      <c r="BZ15" s="1414"/>
      <c r="CA15" s="1414"/>
      <c r="CB15" s="1414"/>
      <c r="CC15" s="1414"/>
      <c r="CD15" s="1414"/>
      <c r="CE15" s="1414"/>
      <c r="CF15" s="1414"/>
      <c r="CG15" s="105"/>
      <c r="CH15" s="625"/>
      <c r="CI15" s="625"/>
    </row>
    <row r="16" spans="1:87" s="242" customFormat="1" ht="12" customHeight="1">
      <c r="A16" s="1398" t="s">
        <v>66</v>
      </c>
      <c r="B16" s="1398"/>
      <c r="C16" s="1398"/>
      <c r="D16" s="1398"/>
      <c r="E16" s="1398"/>
      <c r="F16" s="1398"/>
      <c r="G16" s="1399"/>
      <c r="H16" s="1399"/>
      <c r="I16" s="1398"/>
      <c r="J16" s="1398"/>
      <c r="K16" s="1398"/>
      <c r="L16" s="1398"/>
      <c r="M16" s="1398"/>
      <c r="N16" s="1398"/>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Z16" s="677"/>
      <c r="BA16" s="1414"/>
      <c r="BB16" s="1414"/>
      <c r="BC16" s="1414"/>
      <c r="BD16" s="1414"/>
      <c r="BE16" s="1414"/>
      <c r="BF16" s="1414"/>
      <c r="BG16" s="1414"/>
      <c r="BH16" s="1414"/>
      <c r="BI16" s="1414"/>
      <c r="BJ16" s="1414"/>
      <c r="BK16" s="1414"/>
      <c r="BL16" s="1414"/>
      <c r="BM16" s="1414"/>
      <c r="BN16" s="1414"/>
      <c r="BO16" s="1414"/>
      <c r="BP16" s="1414"/>
      <c r="BQ16" s="1414"/>
      <c r="BR16" s="1414"/>
      <c r="BS16" s="1414"/>
      <c r="BT16" s="1414"/>
      <c r="BU16" s="1414"/>
      <c r="BV16" s="1414"/>
      <c r="BW16" s="1414"/>
      <c r="BX16" s="1414"/>
      <c r="BY16" s="1414"/>
      <c r="BZ16" s="1414"/>
      <c r="CA16" s="1414"/>
      <c r="CB16" s="1414"/>
      <c r="CC16" s="1414"/>
      <c r="CD16" s="1414"/>
      <c r="CE16" s="1414"/>
      <c r="CF16" s="1414"/>
      <c r="CG16" s="105"/>
      <c r="CH16" s="625"/>
      <c r="CI16" s="625"/>
    </row>
    <row r="17" spans="1:87" ht="27" customHeight="1">
      <c r="A17" s="1349" t="s">
        <v>72</v>
      </c>
      <c r="B17" s="1341"/>
      <c r="C17" s="1342" t="s">
        <v>461</v>
      </c>
      <c r="D17" s="1341"/>
      <c r="E17" s="1341"/>
      <c r="F17" s="1342" t="s">
        <v>473</v>
      </c>
      <c r="G17" s="1342"/>
      <c r="H17" s="1342"/>
      <c r="I17" s="1341"/>
      <c r="J17" s="1341"/>
      <c r="K17" s="1342" t="s">
        <v>78</v>
      </c>
      <c r="L17" s="1342"/>
      <c r="M17" s="1342"/>
      <c r="N17" s="1342"/>
      <c r="O17" s="1342" t="s">
        <v>783</v>
      </c>
      <c r="P17" s="1341"/>
      <c r="Q17" s="1341"/>
      <c r="R17" s="1341"/>
      <c r="S17" s="1341"/>
      <c r="T17" s="1341" t="s">
        <v>64</v>
      </c>
      <c r="U17" s="1341"/>
      <c r="V17" s="1341"/>
      <c r="W17" s="1341"/>
      <c r="X17" s="1341"/>
      <c r="Y17" s="1342" t="s">
        <v>720</v>
      </c>
      <c r="Z17" s="1341"/>
      <c r="AA17" s="1341"/>
      <c r="AB17" s="1341"/>
      <c r="AC17" s="1341"/>
      <c r="AD17" s="1341"/>
      <c r="AE17" s="1341"/>
      <c r="AF17" s="1341"/>
      <c r="AG17" s="1341"/>
      <c r="AH17" s="1341" t="s">
        <v>73</v>
      </c>
      <c r="AI17" s="1341"/>
      <c r="AJ17" s="1341"/>
      <c r="AK17" s="1306" t="s">
        <v>19</v>
      </c>
      <c r="AL17" s="1307"/>
      <c r="AM17" s="1307"/>
      <c r="AN17" s="1307"/>
      <c r="AO17" s="1307"/>
      <c r="AP17" s="1307"/>
      <c r="AQ17" s="1307"/>
      <c r="AR17" s="1307"/>
      <c r="AS17" s="1307"/>
      <c r="AT17" s="1307"/>
      <c r="AU17" s="1321"/>
      <c r="AV17" s="1341" t="s">
        <v>13</v>
      </c>
      <c r="AW17" s="1341"/>
      <c r="AX17" s="1341"/>
      <c r="AY17" s="1388"/>
      <c r="AZ17" s="660"/>
      <c r="BA17" s="18" t="s">
        <v>1816</v>
      </c>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659"/>
      <c r="CH17" s="625"/>
      <c r="CI17" s="625"/>
    </row>
    <row r="18" spans="1:87" ht="13.5" customHeight="1">
      <c r="A18" s="1389">
        <v>1</v>
      </c>
      <c r="B18" s="1390"/>
      <c r="C18" s="1391"/>
      <c r="D18" s="1391"/>
      <c r="E18" s="1391"/>
      <c r="F18" s="1413"/>
      <c r="G18" s="1413"/>
      <c r="H18" s="1413"/>
      <c r="I18" s="1386"/>
      <c r="J18" s="1386"/>
      <c r="K18" s="1392" t="e">
        <f>INDEX(직급.과정,MATCH(F18,성명,0))</f>
        <v>#N/A</v>
      </c>
      <c r="L18" s="1393"/>
      <c r="M18" s="1393"/>
      <c r="N18" s="1394"/>
      <c r="O18" s="1316" t="e">
        <f>HLOOKUP(K18,인건비지급단가!$B$6:$O$7,2,FALSE)</f>
        <v>#N/A</v>
      </c>
      <c r="P18" s="1317"/>
      <c r="Q18" s="1317"/>
      <c r="R18" s="1317"/>
      <c r="S18" s="1318"/>
      <c r="T18" s="1397"/>
      <c r="U18" s="1397"/>
      <c r="V18" s="1397"/>
      <c r="W18" s="1397"/>
      <c r="X18" s="1320"/>
      <c r="Y18" s="1280"/>
      <c r="Z18" s="1281"/>
      <c r="AA18" s="1281"/>
      <c r="AB18" s="1281"/>
      <c r="AC18" s="671" t="s">
        <v>74</v>
      </c>
      <c r="AD18" s="1281"/>
      <c r="AE18" s="1281"/>
      <c r="AF18" s="1281"/>
      <c r="AG18" s="1282"/>
      <c r="AH18" s="1343" t="e">
        <f t="shared" ref="AH18:AH26" si="0">ROUNDUP(T18/O18,4)</f>
        <v>#N/A</v>
      </c>
      <c r="AI18" s="1344"/>
      <c r="AJ18" s="1345"/>
      <c r="AK18" s="1322" t="e">
        <f>INDEX(연구실계좌번호,MATCH(F18,성명,0))</f>
        <v>#N/A</v>
      </c>
      <c r="AL18" s="1323"/>
      <c r="AM18" s="1323"/>
      <c r="AN18" s="1323"/>
      <c r="AO18" s="1323"/>
      <c r="AP18" s="1323"/>
      <c r="AQ18" s="1323"/>
      <c r="AR18" s="1323"/>
      <c r="AS18" s="1323"/>
      <c r="AT18" s="1323"/>
      <c r="AU18" s="1324"/>
      <c r="AV18" s="1386"/>
      <c r="AW18" s="1386"/>
      <c r="AX18" s="1386"/>
      <c r="AY18" s="1387"/>
      <c r="AZ18" s="661"/>
      <c r="BA18" s="1273" t="s">
        <v>1809</v>
      </c>
      <c r="BB18" s="1273"/>
      <c r="BC18" s="1273"/>
      <c r="BD18" s="1273"/>
      <c r="BE18" s="1273"/>
      <c r="BF18" s="1273"/>
      <c r="BG18" s="1273"/>
      <c r="BH18" s="1273" t="s">
        <v>1810</v>
      </c>
      <c r="BI18" s="1273"/>
      <c r="BJ18" s="1273"/>
      <c r="BK18" s="1273"/>
      <c r="BL18" s="1273" t="s">
        <v>1811</v>
      </c>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8"/>
      <c r="CH18" s="240"/>
      <c r="CI18" s="240"/>
    </row>
    <row r="19" spans="1:87" ht="13.5">
      <c r="A19" s="1383"/>
      <c r="B19" s="1384"/>
      <c r="C19" s="1385"/>
      <c r="D19" s="1385"/>
      <c r="E19" s="1385"/>
      <c r="F19" s="1381"/>
      <c r="G19" s="1381"/>
      <c r="H19" s="1381"/>
      <c r="I19" s="1381"/>
      <c r="J19" s="1381"/>
      <c r="K19" s="1291"/>
      <c r="L19" s="1292"/>
      <c r="M19" s="1292"/>
      <c r="N19" s="1293"/>
      <c r="O19" s="1277"/>
      <c r="P19" s="1278"/>
      <c r="Q19" s="1278"/>
      <c r="R19" s="1278"/>
      <c r="S19" s="1279"/>
      <c r="T19" s="1278"/>
      <c r="U19" s="1278"/>
      <c r="V19" s="1278"/>
      <c r="W19" s="1278"/>
      <c r="X19" s="1279"/>
      <c r="Y19" s="1286"/>
      <c r="Z19" s="1287"/>
      <c r="AA19" s="500" t="s">
        <v>1128</v>
      </c>
      <c r="AB19" s="1288" t="e">
        <f>DATEDIF(EOMONTH(Y18,-1)-1,EOMONTH(AD18,0),"m")</f>
        <v>#NUM!</v>
      </c>
      <c r="AC19" s="1288"/>
      <c r="AD19" s="1288"/>
      <c r="AE19" s="1289" t="s">
        <v>460</v>
      </c>
      <c r="AF19" s="1289"/>
      <c r="AG19" s="1290"/>
      <c r="AH19" s="1283"/>
      <c r="AI19" s="1284"/>
      <c r="AJ19" s="1285"/>
      <c r="AK19" s="1258"/>
      <c r="AL19" s="1259"/>
      <c r="AM19" s="1259"/>
      <c r="AN19" s="1259"/>
      <c r="AO19" s="1259"/>
      <c r="AP19" s="1259"/>
      <c r="AQ19" s="1259"/>
      <c r="AR19" s="1259"/>
      <c r="AS19" s="1259"/>
      <c r="AT19" s="1259"/>
      <c r="AU19" s="1260"/>
      <c r="AV19" s="1381"/>
      <c r="AW19" s="1381"/>
      <c r="AX19" s="1381"/>
      <c r="AY19" s="1382"/>
      <c r="AZ19" s="18"/>
      <c r="BA19" s="1267" t="s">
        <v>1802</v>
      </c>
      <c r="BB19" s="1267"/>
      <c r="BC19" s="1267"/>
      <c r="BD19" s="1267"/>
      <c r="BE19" s="1267"/>
      <c r="BF19" s="1267"/>
      <c r="BG19" s="1267"/>
      <c r="BH19" s="1268">
        <v>9200000</v>
      </c>
      <c r="BI19" s="1268"/>
      <c r="BJ19" s="1268"/>
      <c r="BK19" s="1268"/>
      <c r="BL19" s="1271"/>
      <c r="BM19" s="1271"/>
      <c r="BN19" s="1271"/>
      <c r="BO19" s="1271"/>
      <c r="BP19" s="1271"/>
      <c r="BQ19" s="1271"/>
      <c r="BR19" s="1271"/>
      <c r="BS19" s="1271"/>
      <c r="BT19" s="1271"/>
      <c r="BU19" s="1271"/>
      <c r="BV19" s="1271"/>
      <c r="BW19" s="1271"/>
      <c r="BX19" s="1271"/>
      <c r="BY19" s="1271"/>
      <c r="BZ19" s="1271"/>
      <c r="CA19" s="1271"/>
      <c r="CB19" s="1271"/>
      <c r="CC19" s="1271"/>
      <c r="CD19" s="1271"/>
      <c r="CE19" s="1271"/>
      <c r="CF19" s="1271"/>
      <c r="CG19" s="18"/>
      <c r="CH19" s="240"/>
      <c r="CI19" s="240"/>
    </row>
    <row r="20" spans="1:87" ht="13.5" customHeight="1">
      <c r="A20" s="1383">
        <v>2</v>
      </c>
      <c r="B20" s="1384"/>
      <c r="C20" s="1385"/>
      <c r="D20" s="1385"/>
      <c r="E20" s="1385"/>
      <c r="F20" s="1381"/>
      <c r="G20" s="1381"/>
      <c r="H20" s="1381"/>
      <c r="I20" s="1381"/>
      <c r="J20" s="1381"/>
      <c r="K20" s="1291" t="e">
        <f>INDEX(직급.과정,MATCH(F20,성명,0))</f>
        <v>#N/A</v>
      </c>
      <c r="L20" s="1292"/>
      <c r="M20" s="1292"/>
      <c r="N20" s="1293"/>
      <c r="O20" s="1277" t="e">
        <f>HLOOKUP(K20,인건비지급단가!$B$6:$O$7,2,FALSE)</f>
        <v>#N/A</v>
      </c>
      <c r="P20" s="1278"/>
      <c r="Q20" s="1278"/>
      <c r="R20" s="1278"/>
      <c r="S20" s="1279"/>
      <c r="T20" s="1169"/>
      <c r="U20" s="1169"/>
      <c r="V20" s="1169"/>
      <c r="W20" s="1169"/>
      <c r="X20" s="1169"/>
      <c r="Y20" s="1280"/>
      <c r="Z20" s="1281"/>
      <c r="AA20" s="1281"/>
      <c r="AB20" s="1281"/>
      <c r="AC20" s="671" t="s">
        <v>426</v>
      </c>
      <c r="AD20" s="1281"/>
      <c r="AE20" s="1281"/>
      <c r="AF20" s="1281"/>
      <c r="AG20" s="1282"/>
      <c r="AH20" s="1283" t="e">
        <f t="shared" si="0"/>
        <v>#N/A</v>
      </c>
      <c r="AI20" s="1284"/>
      <c r="AJ20" s="1285"/>
      <c r="AK20" s="1255" t="e">
        <f>INDEX(연구실계좌번호,MATCH(F20,성명,0))</f>
        <v>#N/A</v>
      </c>
      <c r="AL20" s="1256"/>
      <c r="AM20" s="1256"/>
      <c r="AN20" s="1256"/>
      <c r="AO20" s="1256"/>
      <c r="AP20" s="1256"/>
      <c r="AQ20" s="1256"/>
      <c r="AR20" s="1256"/>
      <c r="AS20" s="1256"/>
      <c r="AT20" s="1256"/>
      <c r="AU20" s="1257"/>
      <c r="AV20" s="1381"/>
      <c r="AW20" s="1381"/>
      <c r="AX20" s="1381"/>
      <c r="AY20" s="1382"/>
      <c r="AZ20" s="662"/>
      <c r="BA20" s="1267"/>
      <c r="BB20" s="1267"/>
      <c r="BC20" s="1267"/>
      <c r="BD20" s="1267"/>
      <c r="BE20" s="1267"/>
      <c r="BF20" s="1267"/>
      <c r="BG20" s="1267"/>
      <c r="BH20" s="1268"/>
      <c r="BI20" s="1268"/>
      <c r="BJ20" s="1268"/>
      <c r="BK20" s="1268"/>
      <c r="BL20" s="1271"/>
      <c r="BM20" s="1271"/>
      <c r="BN20" s="1271"/>
      <c r="BO20" s="1271"/>
      <c r="BP20" s="1271"/>
      <c r="BQ20" s="1271"/>
      <c r="BR20" s="1271"/>
      <c r="BS20" s="1271"/>
      <c r="BT20" s="1271"/>
      <c r="BU20" s="1271"/>
      <c r="BV20" s="1271"/>
      <c r="BW20" s="1271"/>
      <c r="BX20" s="1271"/>
      <c r="BY20" s="1271"/>
      <c r="BZ20" s="1271"/>
      <c r="CA20" s="1271"/>
      <c r="CB20" s="1271"/>
      <c r="CC20" s="1271"/>
      <c r="CD20" s="1271"/>
      <c r="CE20" s="1271"/>
      <c r="CF20" s="1271"/>
      <c r="CG20" s="18"/>
      <c r="CH20" s="242"/>
      <c r="CI20" s="242"/>
    </row>
    <row r="21" spans="1:87" ht="13.5" customHeight="1">
      <c r="A21" s="1383"/>
      <c r="B21" s="1384"/>
      <c r="C21" s="1385"/>
      <c r="D21" s="1385"/>
      <c r="E21" s="1385"/>
      <c r="F21" s="1381"/>
      <c r="G21" s="1381"/>
      <c r="H21" s="1381"/>
      <c r="I21" s="1381"/>
      <c r="J21" s="1381"/>
      <c r="K21" s="1291"/>
      <c r="L21" s="1292"/>
      <c r="M21" s="1292"/>
      <c r="N21" s="1293"/>
      <c r="O21" s="1277"/>
      <c r="P21" s="1278"/>
      <c r="Q21" s="1278"/>
      <c r="R21" s="1278"/>
      <c r="S21" s="1279"/>
      <c r="T21" s="1169"/>
      <c r="U21" s="1169"/>
      <c r="V21" s="1169"/>
      <c r="W21" s="1169"/>
      <c r="X21" s="1169"/>
      <c r="Y21" s="1286"/>
      <c r="Z21" s="1287"/>
      <c r="AA21" s="500" t="s">
        <v>75</v>
      </c>
      <c r="AB21" s="1288" t="e">
        <f>DATEDIF(EOMONTH(Y20,-1)-1,EOMONTH(AD20,0),"m")</f>
        <v>#NUM!</v>
      </c>
      <c r="AC21" s="1288"/>
      <c r="AD21" s="1288"/>
      <c r="AE21" s="1289" t="s">
        <v>460</v>
      </c>
      <c r="AF21" s="1289"/>
      <c r="AG21" s="1290"/>
      <c r="AH21" s="1283"/>
      <c r="AI21" s="1284"/>
      <c r="AJ21" s="1285"/>
      <c r="AK21" s="1258"/>
      <c r="AL21" s="1259"/>
      <c r="AM21" s="1259"/>
      <c r="AN21" s="1259"/>
      <c r="AO21" s="1259"/>
      <c r="AP21" s="1259"/>
      <c r="AQ21" s="1259"/>
      <c r="AR21" s="1259"/>
      <c r="AS21" s="1259"/>
      <c r="AT21" s="1259"/>
      <c r="AU21" s="1260"/>
      <c r="AV21" s="1381"/>
      <c r="AW21" s="1381"/>
      <c r="AX21" s="1381"/>
      <c r="AY21" s="1382"/>
      <c r="AZ21" s="660"/>
      <c r="BA21" s="1267" t="s">
        <v>1803</v>
      </c>
      <c r="BB21" s="1267"/>
      <c r="BC21" s="1267"/>
      <c r="BD21" s="1267"/>
      <c r="BE21" s="1267"/>
      <c r="BF21" s="1267"/>
      <c r="BG21" s="1267"/>
      <c r="BH21" s="1268">
        <v>7800000</v>
      </c>
      <c r="BI21" s="1268"/>
      <c r="BJ21" s="1268"/>
      <c r="BK21" s="1268"/>
      <c r="BL21" s="1271"/>
      <c r="BM21" s="1271"/>
      <c r="BN21" s="1271"/>
      <c r="BO21" s="1271"/>
      <c r="BP21" s="1271"/>
      <c r="BQ21" s="1271"/>
      <c r="BR21" s="1271"/>
      <c r="BS21" s="1271"/>
      <c r="BT21" s="1271"/>
      <c r="BU21" s="1271"/>
      <c r="BV21" s="1271"/>
      <c r="BW21" s="1271"/>
      <c r="BX21" s="1271"/>
      <c r="BY21" s="1271"/>
      <c r="BZ21" s="1271"/>
      <c r="CA21" s="1271"/>
      <c r="CB21" s="1271"/>
      <c r="CC21" s="1271"/>
      <c r="CD21" s="1271"/>
      <c r="CE21" s="1271"/>
      <c r="CF21" s="1271"/>
      <c r="CG21" s="663"/>
      <c r="CH21" s="242"/>
      <c r="CI21" s="242"/>
    </row>
    <row r="22" spans="1:87" ht="13.5" customHeight="1">
      <c r="A22" s="1383">
        <v>3</v>
      </c>
      <c r="B22" s="1384"/>
      <c r="C22" s="1385"/>
      <c r="D22" s="1385"/>
      <c r="E22" s="1385"/>
      <c r="F22" s="1381"/>
      <c r="G22" s="1381"/>
      <c r="H22" s="1381"/>
      <c r="I22" s="1381"/>
      <c r="J22" s="1381"/>
      <c r="K22" s="1291" t="e">
        <f>INDEX(직급.과정,MATCH(F22,성명,0))</f>
        <v>#N/A</v>
      </c>
      <c r="L22" s="1292"/>
      <c r="M22" s="1292"/>
      <c r="N22" s="1293"/>
      <c r="O22" s="1277" t="e">
        <f>HLOOKUP(K22,인건비지급단가!$B$6:$O$7,2,FALSE)</f>
        <v>#N/A</v>
      </c>
      <c r="P22" s="1278"/>
      <c r="Q22" s="1278"/>
      <c r="R22" s="1278"/>
      <c r="S22" s="1279"/>
      <c r="T22" s="1169"/>
      <c r="U22" s="1169"/>
      <c r="V22" s="1169"/>
      <c r="W22" s="1169"/>
      <c r="X22" s="1169"/>
      <c r="Y22" s="1280"/>
      <c r="Z22" s="1281"/>
      <c r="AA22" s="1281"/>
      <c r="AB22" s="1281"/>
      <c r="AC22" s="671" t="s">
        <v>426</v>
      </c>
      <c r="AD22" s="1281"/>
      <c r="AE22" s="1281"/>
      <c r="AF22" s="1281"/>
      <c r="AG22" s="1282"/>
      <c r="AH22" s="1283" t="e">
        <f t="shared" si="0"/>
        <v>#N/A</v>
      </c>
      <c r="AI22" s="1284"/>
      <c r="AJ22" s="1285"/>
      <c r="AK22" s="1255" t="e">
        <f>INDEX(연구실계좌번호,MATCH(F22,성명,0))</f>
        <v>#N/A</v>
      </c>
      <c r="AL22" s="1256"/>
      <c r="AM22" s="1256"/>
      <c r="AN22" s="1256"/>
      <c r="AO22" s="1256"/>
      <c r="AP22" s="1256"/>
      <c r="AQ22" s="1256"/>
      <c r="AR22" s="1256"/>
      <c r="AS22" s="1256"/>
      <c r="AT22" s="1256"/>
      <c r="AU22" s="1257"/>
      <c r="AV22" s="1381"/>
      <c r="AW22" s="1381"/>
      <c r="AX22" s="1381"/>
      <c r="AY22" s="1382"/>
      <c r="AZ22" s="664"/>
      <c r="BA22" s="1267"/>
      <c r="BB22" s="1267"/>
      <c r="BC22" s="1267"/>
      <c r="BD22" s="1267"/>
      <c r="BE22" s="1267"/>
      <c r="BF22" s="1267"/>
      <c r="BG22" s="1267"/>
      <c r="BH22" s="1268"/>
      <c r="BI22" s="1268"/>
      <c r="BJ22" s="1268"/>
      <c r="BK22" s="1268"/>
      <c r="BL22" s="1271"/>
      <c r="BM22" s="1271"/>
      <c r="BN22" s="1271"/>
      <c r="BO22" s="1271"/>
      <c r="BP22" s="1271"/>
      <c r="BQ22" s="1271"/>
      <c r="BR22" s="1271"/>
      <c r="BS22" s="1271"/>
      <c r="BT22" s="1271"/>
      <c r="BU22" s="1271"/>
      <c r="BV22" s="1271"/>
      <c r="BW22" s="1271"/>
      <c r="BX22" s="1271"/>
      <c r="BY22" s="1271"/>
      <c r="BZ22" s="1271"/>
      <c r="CA22" s="1271"/>
      <c r="CB22" s="1271"/>
      <c r="CC22" s="1271"/>
      <c r="CD22" s="1271"/>
      <c r="CE22" s="1271"/>
      <c r="CF22" s="1271"/>
      <c r="CG22" s="663"/>
      <c r="CH22" s="242"/>
      <c r="CI22" s="242"/>
    </row>
    <row r="23" spans="1:87" ht="13.5" customHeight="1">
      <c r="A23" s="1383"/>
      <c r="B23" s="1384"/>
      <c r="C23" s="1385"/>
      <c r="D23" s="1385"/>
      <c r="E23" s="1385"/>
      <c r="F23" s="1381"/>
      <c r="G23" s="1381"/>
      <c r="H23" s="1381"/>
      <c r="I23" s="1381"/>
      <c r="J23" s="1381"/>
      <c r="K23" s="1291"/>
      <c r="L23" s="1292"/>
      <c r="M23" s="1292"/>
      <c r="N23" s="1293"/>
      <c r="O23" s="1277"/>
      <c r="P23" s="1278"/>
      <c r="Q23" s="1278"/>
      <c r="R23" s="1278"/>
      <c r="S23" s="1279"/>
      <c r="T23" s="1169"/>
      <c r="U23" s="1169"/>
      <c r="V23" s="1169"/>
      <c r="W23" s="1169"/>
      <c r="X23" s="1169"/>
      <c r="Y23" s="1286"/>
      <c r="Z23" s="1287"/>
      <c r="AA23" s="500" t="s">
        <v>75</v>
      </c>
      <c r="AB23" s="1288" t="e">
        <f>DATEDIF(EOMONTH(Y22,-1)-1,EOMONTH(AD22,0),"m")</f>
        <v>#NUM!</v>
      </c>
      <c r="AC23" s="1288"/>
      <c r="AD23" s="1288"/>
      <c r="AE23" s="1289" t="s">
        <v>460</v>
      </c>
      <c r="AF23" s="1289"/>
      <c r="AG23" s="1290"/>
      <c r="AH23" s="1283"/>
      <c r="AI23" s="1284"/>
      <c r="AJ23" s="1285"/>
      <c r="AK23" s="1258"/>
      <c r="AL23" s="1259"/>
      <c r="AM23" s="1259"/>
      <c r="AN23" s="1259"/>
      <c r="AO23" s="1259"/>
      <c r="AP23" s="1259"/>
      <c r="AQ23" s="1259"/>
      <c r="AR23" s="1259"/>
      <c r="AS23" s="1259"/>
      <c r="AT23" s="1259"/>
      <c r="AU23" s="1260"/>
      <c r="AV23" s="1381"/>
      <c r="AW23" s="1381"/>
      <c r="AX23" s="1381"/>
      <c r="AY23" s="1382"/>
      <c r="AZ23" s="664"/>
      <c r="BA23" s="1267" t="s">
        <v>1804</v>
      </c>
      <c r="BB23" s="1267"/>
      <c r="BC23" s="1267"/>
      <c r="BD23" s="1267"/>
      <c r="BE23" s="1267"/>
      <c r="BF23" s="1267"/>
      <c r="BG23" s="1267"/>
      <c r="BH23" s="1268">
        <v>6800000</v>
      </c>
      <c r="BI23" s="1268"/>
      <c r="BJ23" s="1268"/>
      <c r="BK23" s="1268"/>
      <c r="BL23" s="1271"/>
      <c r="BM23" s="1271"/>
      <c r="BN23" s="1271"/>
      <c r="BO23" s="1271"/>
      <c r="BP23" s="1271"/>
      <c r="BQ23" s="1271"/>
      <c r="BR23" s="1271"/>
      <c r="BS23" s="1271"/>
      <c r="BT23" s="1271"/>
      <c r="BU23" s="1271"/>
      <c r="BV23" s="1271"/>
      <c r="BW23" s="1271"/>
      <c r="BX23" s="1271"/>
      <c r="BY23" s="1271"/>
      <c r="BZ23" s="1271"/>
      <c r="CA23" s="1271"/>
      <c r="CB23" s="1271"/>
      <c r="CC23" s="1271"/>
      <c r="CD23" s="1271"/>
      <c r="CE23" s="1271"/>
      <c r="CF23" s="1271"/>
      <c r="CG23" s="663"/>
      <c r="CH23" s="242"/>
      <c r="CI23" s="242"/>
    </row>
    <row r="24" spans="1:87" ht="13.5">
      <c r="A24" s="1383">
        <v>4</v>
      </c>
      <c r="B24" s="1384"/>
      <c r="C24" s="1385"/>
      <c r="D24" s="1385"/>
      <c r="E24" s="1385"/>
      <c r="F24" s="1381"/>
      <c r="G24" s="1381"/>
      <c r="H24" s="1381"/>
      <c r="I24" s="1381"/>
      <c r="J24" s="1381"/>
      <c r="K24" s="1291" t="e">
        <f>INDEX(직급.과정,MATCH(F24,성명,0))</f>
        <v>#N/A</v>
      </c>
      <c r="L24" s="1292"/>
      <c r="M24" s="1292"/>
      <c r="N24" s="1293"/>
      <c r="O24" s="1277" t="e">
        <f>HLOOKUP(K24,인건비지급단가!$B$6:$O$7,2,FALSE)</f>
        <v>#N/A</v>
      </c>
      <c r="P24" s="1278"/>
      <c r="Q24" s="1278"/>
      <c r="R24" s="1278"/>
      <c r="S24" s="1279"/>
      <c r="T24" s="1169"/>
      <c r="U24" s="1169"/>
      <c r="V24" s="1169"/>
      <c r="W24" s="1169"/>
      <c r="X24" s="1169"/>
      <c r="Y24" s="1280"/>
      <c r="Z24" s="1281"/>
      <c r="AA24" s="1281"/>
      <c r="AB24" s="1281"/>
      <c r="AC24" s="671" t="s">
        <v>426</v>
      </c>
      <c r="AD24" s="1281"/>
      <c r="AE24" s="1281"/>
      <c r="AF24" s="1281"/>
      <c r="AG24" s="1282"/>
      <c r="AH24" s="1283" t="e">
        <f t="shared" si="0"/>
        <v>#N/A</v>
      </c>
      <c r="AI24" s="1284"/>
      <c r="AJ24" s="1285"/>
      <c r="AK24" s="1255" t="e">
        <f>INDEX(연구실계좌번호,MATCH(F24,성명,0))</f>
        <v>#N/A</v>
      </c>
      <c r="AL24" s="1256"/>
      <c r="AM24" s="1256"/>
      <c r="AN24" s="1256"/>
      <c r="AO24" s="1256"/>
      <c r="AP24" s="1256"/>
      <c r="AQ24" s="1256"/>
      <c r="AR24" s="1256"/>
      <c r="AS24" s="1256"/>
      <c r="AT24" s="1256"/>
      <c r="AU24" s="1257"/>
      <c r="AV24" s="1381"/>
      <c r="AW24" s="1381"/>
      <c r="AX24" s="1381"/>
      <c r="AY24" s="1382"/>
      <c r="AZ24" s="660"/>
      <c r="BA24" s="1267"/>
      <c r="BB24" s="1267"/>
      <c r="BC24" s="1267"/>
      <c r="BD24" s="1267"/>
      <c r="BE24" s="1267"/>
      <c r="BF24" s="1267"/>
      <c r="BG24" s="1267"/>
      <c r="BH24" s="1268"/>
      <c r="BI24" s="1268"/>
      <c r="BJ24" s="1268"/>
      <c r="BK24" s="1268"/>
      <c r="BL24" s="1271"/>
      <c r="BM24" s="1271"/>
      <c r="BN24" s="1271"/>
      <c r="BO24" s="1271"/>
      <c r="BP24" s="1271"/>
      <c r="BQ24" s="1271"/>
      <c r="BR24" s="1271"/>
      <c r="BS24" s="1271"/>
      <c r="BT24" s="1271"/>
      <c r="BU24" s="1271"/>
      <c r="BV24" s="1271"/>
      <c r="BW24" s="1271"/>
      <c r="BX24" s="1271"/>
      <c r="BY24" s="1271"/>
      <c r="BZ24" s="1271"/>
      <c r="CA24" s="1271"/>
      <c r="CB24" s="1271"/>
      <c r="CC24" s="1271"/>
      <c r="CD24" s="1271"/>
      <c r="CE24" s="1271"/>
      <c r="CF24" s="1271"/>
      <c r="CG24" s="663"/>
      <c r="CH24" s="247"/>
      <c r="CI24" s="247"/>
    </row>
    <row r="25" spans="1:87" ht="13.5">
      <c r="A25" s="1383"/>
      <c r="B25" s="1384"/>
      <c r="C25" s="1385"/>
      <c r="D25" s="1385"/>
      <c r="E25" s="1385"/>
      <c r="F25" s="1381"/>
      <c r="G25" s="1381"/>
      <c r="H25" s="1381"/>
      <c r="I25" s="1381"/>
      <c r="J25" s="1381"/>
      <c r="K25" s="1291"/>
      <c r="L25" s="1292"/>
      <c r="M25" s="1292"/>
      <c r="N25" s="1293"/>
      <c r="O25" s="1277"/>
      <c r="P25" s="1278"/>
      <c r="Q25" s="1278"/>
      <c r="R25" s="1278"/>
      <c r="S25" s="1279"/>
      <c r="T25" s="1169"/>
      <c r="U25" s="1169"/>
      <c r="V25" s="1169"/>
      <c r="W25" s="1169"/>
      <c r="X25" s="1169"/>
      <c r="Y25" s="1286"/>
      <c r="Z25" s="1287"/>
      <c r="AA25" s="500" t="s">
        <v>75</v>
      </c>
      <c r="AB25" s="1288" t="e">
        <f>DATEDIF(EOMONTH(Y24,-1)-1,EOMONTH(AD24,0),"m")</f>
        <v>#NUM!</v>
      </c>
      <c r="AC25" s="1288"/>
      <c r="AD25" s="1288"/>
      <c r="AE25" s="1289" t="s">
        <v>460</v>
      </c>
      <c r="AF25" s="1289"/>
      <c r="AG25" s="1290"/>
      <c r="AH25" s="1283"/>
      <c r="AI25" s="1284"/>
      <c r="AJ25" s="1285"/>
      <c r="AK25" s="1258"/>
      <c r="AL25" s="1259"/>
      <c r="AM25" s="1259"/>
      <c r="AN25" s="1259"/>
      <c r="AO25" s="1259"/>
      <c r="AP25" s="1259"/>
      <c r="AQ25" s="1259"/>
      <c r="AR25" s="1259"/>
      <c r="AS25" s="1259"/>
      <c r="AT25" s="1259"/>
      <c r="AU25" s="1260"/>
      <c r="AV25" s="1381"/>
      <c r="AW25" s="1381"/>
      <c r="AX25" s="1381"/>
      <c r="AY25" s="1382"/>
      <c r="AZ25" s="664"/>
      <c r="BA25" s="1267" t="s">
        <v>1805</v>
      </c>
      <c r="BB25" s="1267"/>
      <c r="BC25" s="1267"/>
      <c r="BD25" s="1267"/>
      <c r="BE25" s="1267"/>
      <c r="BF25" s="1267"/>
      <c r="BG25" s="1267"/>
      <c r="BH25" s="1268">
        <v>7000000</v>
      </c>
      <c r="BI25" s="1268"/>
      <c r="BJ25" s="1268"/>
      <c r="BK25" s="1268"/>
      <c r="BL25" s="1271" t="s">
        <v>1812</v>
      </c>
      <c r="BM25" s="1271"/>
      <c r="BN25" s="1271"/>
      <c r="BO25" s="1271"/>
      <c r="BP25" s="1271"/>
      <c r="BQ25" s="1271"/>
      <c r="BR25" s="1271"/>
      <c r="BS25" s="1271"/>
      <c r="BT25" s="1271"/>
      <c r="BU25" s="1271"/>
      <c r="BV25" s="1271"/>
      <c r="BW25" s="1271"/>
      <c r="BX25" s="1271"/>
      <c r="BY25" s="1271"/>
      <c r="BZ25" s="1271"/>
      <c r="CA25" s="1271"/>
      <c r="CB25" s="1271"/>
      <c r="CC25" s="1271"/>
      <c r="CD25" s="1271"/>
      <c r="CE25" s="1271"/>
      <c r="CF25" s="1271"/>
      <c r="CG25" s="663"/>
      <c r="CH25" s="242"/>
      <c r="CI25" s="242"/>
    </row>
    <row r="26" spans="1:87" ht="13.5">
      <c r="A26" s="1383">
        <v>5</v>
      </c>
      <c r="B26" s="1384"/>
      <c r="C26" s="1385"/>
      <c r="D26" s="1385"/>
      <c r="E26" s="1385"/>
      <c r="F26" s="1381"/>
      <c r="G26" s="1381"/>
      <c r="H26" s="1381"/>
      <c r="I26" s="1381"/>
      <c r="J26" s="1381"/>
      <c r="K26" s="1291" t="e">
        <f>INDEX(직급.과정,MATCH(F26,성명,0))</f>
        <v>#N/A</v>
      </c>
      <c r="L26" s="1292"/>
      <c r="M26" s="1292"/>
      <c r="N26" s="1293"/>
      <c r="O26" s="1277" t="e">
        <f>HLOOKUP(K26,인건비지급단가!$B$6:$O$7,2,FALSE)</f>
        <v>#N/A</v>
      </c>
      <c r="P26" s="1278"/>
      <c r="Q26" s="1278"/>
      <c r="R26" s="1278"/>
      <c r="S26" s="1279"/>
      <c r="T26" s="1169"/>
      <c r="U26" s="1169"/>
      <c r="V26" s="1169"/>
      <c r="W26" s="1169"/>
      <c r="X26" s="1169"/>
      <c r="Y26" s="1280"/>
      <c r="Z26" s="1281"/>
      <c r="AA26" s="1281"/>
      <c r="AB26" s="1281"/>
      <c r="AC26" s="671" t="s">
        <v>426</v>
      </c>
      <c r="AD26" s="1281"/>
      <c r="AE26" s="1281"/>
      <c r="AF26" s="1281"/>
      <c r="AG26" s="1282"/>
      <c r="AH26" s="1283" t="e">
        <f t="shared" si="0"/>
        <v>#N/A</v>
      </c>
      <c r="AI26" s="1284"/>
      <c r="AJ26" s="1285"/>
      <c r="AK26" s="1255" t="e">
        <f>INDEX(연구실계좌번호,MATCH(F26,성명,0))</f>
        <v>#N/A</v>
      </c>
      <c r="AL26" s="1256"/>
      <c r="AM26" s="1256"/>
      <c r="AN26" s="1256"/>
      <c r="AO26" s="1256"/>
      <c r="AP26" s="1256"/>
      <c r="AQ26" s="1256"/>
      <c r="AR26" s="1256"/>
      <c r="AS26" s="1256"/>
      <c r="AT26" s="1256"/>
      <c r="AU26" s="1257"/>
      <c r="AV26" s="1381"/>
      <c r="AW26" s="1381"/>
      <c r="AX26" s="1381"/>
      <c r="AY26" s="1382"/>
      <c r="AZ26" s="664"/>
      <c r="BA26" s="1267"/>
      <c r="BB26" s="1267"/>
      <c r="BC26" s="1267"/>
      <c r="BD26" s="1267"/>
      <c r="BE26" s="1267"/>
      <c r="BF26" s="1267"/>
      <c r="BG26" s="1267"/>
      <c r="BH26" s="1268"/>
      <c r="BI26" s="1268"/>
      <c r="BJ26" s="1268"/>
      <c r="BK26" s="1268"/>
      <c r="BL26" s="1271"/>
      <c r="BM26" s="1271"/>
      <c r="BN26" s="1271"/>
      <c r="BO26" s="1271"/>
      <c r="BP26" s="1271"/>
      <c r="BQ26" s="1271"/>
      <c r="BR26" s="1271"/>
      <c r="BS26" s="1271"/>
      <c r="BT26" s="1271"/>
      <c r="BU26" s="1271"/>
      <c r="BV26" s="1271"/>
      <c r="BW26" s="1271"/>
      <c r="BX26" s="1271"/>
      <c r="BY26" s="1271"/>
      <c r="BZ26" s="1271"/>
      <c r="CA26" s="1271"/>
      <c r="CB26" s="1271"/>
      <c r="CC26" s="1271"/>
      <c r="CD26" s="1271"/>
      <c r="CE26" s="1271"/>
      <c r="CF26" s="1271"/>
      <c r="CG26" s="663"/>
    </row>
    <row r="27" spans="1:87" ht="13.5" customHeight="1">
      <c r="A27" s="1383"/>
      <c r="B27" s="1384"/>
      <c r="C27" s="1385"/>
      <c r="D27" s="1385"/>
      <c r="E27" s="1385"/>
      <c r="F27" s="1381"/>
      <c r="G27" s="1381"/>
      <c r="H27" s="1381"/>
      <c r="I27" s="1381"/>
      <c r="J27" s="1381"/>
      <c r="K27" s="1291"/>
      <c r="L27" s="1292"/>
      <c r="M27" s="1292"/>
      <c r="N27" s="1293"/>
      <c r="O27" s="1277"/>
      <c r="P27" s="1278"/>
      <c r="Q27" s="1278"/>
      <c r="R27" s="1278"/>
      <c r="S27" s="1279"/>
      <c r="T27" s="1169"/>
      <c r="U27" s="1169"/>
      <c r="V27" s="1169"/>
      <c r="W27" s="1169"/>
      <c r="X27" s="1169"/>
      <c r="Y27" s="1286"/>
      <c r="Z27" s="1287"/>
      <c r="AA27" s="500" t="s">
        <v>75</v>
      </c>
      <c r="AB27" s="1288" t="e">
        <f>DATEDIF(EOMONTH(Y26,-1)-1,EOMONTH(AD26,0),"m")</f>
        <v>#NUM!</v>
      </c>
      <c r="AC27" s="1288"/>
      <c r="AD27" s="1288"/>
      <c r="AE27" s="1289" t="s">
        <v>460</v>
      </c>
      <c r="AF27" s="1289"/>
      <c r="AG27" s="1290"/>
      <c r="AH27" s="1283"/>
      <c r="AI27" s="1284"/>
      <c r="AJ27" s="1285"/>
      <c r="AK27" s="1258"/>
      <c r="AL27" s="1259"/>
      <c r="AM27" s="1259"/>
      <c r="AN27" s="1259"/>
      <c r="AO27" s="1259"/>
      <c r="AP27" s="1259"/>
      <c r="AQ27" s="1259"/>
      <c r="AR27" s="1259"/>
      <c r="AS27" s="1259"/>
      <c r="AT27" s="1259"/>
      <c r="AU27" s="1260"/>
      <c r="AV27" s="1381"/>
      <c r="AW27" s="1381"/>
      <c r="AX27" s="1381"/>
      <c r="AY27" s="1382"/>
      <c r="AZ27" s="664"/>
      <c r="BA27" s="1267" t="s">
        <v>1806</v>
      </c>
      <c r="BB27" s="1267"/>
      <c r="BC27" s="1267"/>
      <c r="BD27" s="1267"/>
      <c r="BE27" s="1267"/>
      <c r="BF27" s="1267"/>
      <c r="BG27" s="1267"/>
      <c r="BH27" s="1268">
        <v>6000000</v>
      </c>
      <c r="BI27" s="1268"/>
      <c r="BJ27" s="1268"/>
      <c r="BK27" s="1268"/>
      <c r="BL27" s="1271" t="s">
        <v>1813</v>
      </c>
      <c r="BM27" s="1271"/>
      <c r="BN27" s="1271"/>
      <c r="BO27" s="1271"/>
      <c r="BP27" s="1271"/>
      <c r="BQ27" s="1271"/>
      <c r="BR27" s="1271"/>
      <c r="BS27" s="1271"/>
      <c r="BT27" s="1271"/>
      <c r="BU27" s="1271"/>
      <c r="BV27" s="1271"/>
      <c r="BW27" s="1271"/>
      <c r="BX27" s="1271"/>
      <c r="BY27" s="1271"/>
      <c r="BZ27" s="1271"/>
      <c r="CA27" s="1271"/>
      <c r="CB27" s="1271"/>
      <c r="CC27" s="1271"/>
      <c r="CD27" s="1271"/>
      <c r="CE27" s="1271"/>
      <c r="CF27" s="1271"/>
      <c r="CG27" s="663"/>
    </row>
    <row r="28" spans="1:87" ht="13.5" customHeight="1">
      <c r="A28" s="1363">
        <v>6</v>
      </c>
      <c r="B28" s="1364"/>
      <c r="C28" s="1367"/>
      <c r="D28" s="1368"/>
      <c r="E28" s="1369"/>
      <c r="F28" s="1360"/>
      <c r="G28" s="1361"/>
      <c r="H28" s="1361"/>
      <c r="I28" s="1361"/>
      <c r="J28" s="1373"/>
      <c r="K28" s="1291" t="e">
        <f>INDEX(직급.과정,MATCH(F28,성명,0))</f>
        <v>#N/A</v>
      </c>
      <c r="L28" s="1292"/>
      <c r="M28" s="1292"/>
      <c r="N28" s="1293"/>
      <c r="O28" s="1277" t="e">
        <f>HLOOKUP(K28,인건비지급단가!$B$6:$O$7,2,FALSE)</f>
        <v>#N/A</v>
      </c>
      <c r="P28" s="1278"/>
      <c r="Q28" s="1278"/>
      <c r="R28" s="1278"/>
      <c r="S28" s="1279"/>
      <c r="T28" s="1354"/>
      <c r="U28" s="1355"/>
      <c r="V28" s="1355"/>
      <c r="W28" s="1355"/>
      <c r="X28" s="1356"/>
      <c r="Y28" s="1280"/>
      <c r="Z28" s="1281"/>
      <c r="AA28" s="1281"/>
      <c r="AB28" s="1281"/>
      <c r="AC28" s="671" t="s">
        <v>426</v>
      </c>
      <c r="AD28" s="1281"/>
      <c r="AE28" s="1281"/>
      <c r="AF28" s="1281"/>
      <c r="AG28" s="1282"/>
      <c r="AH28" s="1283" t="e">
        <f>ROUNDUP(T28/O28,4)</f>
        <v>#N/A</v>
      </c>
      <c r="AI28" s="1284"/>
      <c r="AJ28" s="1285"/>
      <c r="AK28" s="1255" t="e">
        <f>INDEX(연구실계좌번호,MATCH(F28,성명,0))</f>
        <v>#N/A</v>
      </c>
      <c r="AL28" s="1256"/>
      <c r="AM28" s="1256"/>
      <c r="AN28" s="1256"/>
      <c r="AO28" s="1256"/>
      <c r="AP28" s="1256"/>
      <c r="AQ28" s="1256"/>
      <c r="AR28" s="1256"/>
      <c r="AS28" s="1256"/>
      <c r="AT28" s="1256"/>
      <c r="AU28" s="1257"/>
      <c r="AV28" s="1360"/>
      <c r="AW28" s="1361"/>
      <c r="AX28" s="1361"/>
      <c r="AY28" s="1362"/>
      <c r="AZ28" s="664"/>
      <c r="BA28" s="1267"/>
      <c r="BB28" s="1267"/>
      <c r="BC28" s="1267"/>
      <c r="BD28" s="1267"/>
      <c r="BE28" s="1267"/>
      <c r="BF28" s="1267"/>
      <c r="BG28" s="1267"/>
      <c r="BH28" s="1268"/>
      <c r="BI28" s="1268"/>
      <c r="BJ28" s="1268"/>
      <c r="BK28" s="1268"/>
      <c r="BL28" s="1271"/>
      <c r="BM28" s="1271"/>
      <c r="BN28" s="1271"/>
      <c r="BO28" s="1271"/>
      <c r="BP28" s="1271"/>
      <c r="BQ28" s="1271"/>
      <c r="BR28" s="1271"/>
      <c r="BS28" s="1271"/>
      <c r="BT28" s="1271"/>
      <c r="BU28" s="1271"/>
      <c r="BV28" s="1271"/>
      <c r="BW28" s="1271"/>
      <c r="BX28" s="1271"/>
      <c r="BY28" s="1271"/>
      <c r="BZ28" s="1271"/>
      <c r="CA28" s="1271"/>
      <c r="CB28" s="1271"/>
      <c r="CC28" s="1271"/>
      <c r="CD28" s="1271"/>
      <c r="CE28" s="1271"/>
      <c r="CF28" s="1271"/>
      <c r="CG28" s="663"/>
    </row>
    <row r="29" spans="1:87" ht="13.5" customHeight="1">
      <c r="A29" s="1365"/>
      <c r="B29" s="1366"/>
      <c r="C29" s="1370"/>
      <c r="D29" s="1371"/>
      <c r="E29" s="1372"/>
      <c r="F29" s="1261"/>
      <c r="G29" s="1262"/>
      <c r="H29" s="1262"/>
      <c r="I29" s="1262"/>
      <c r="J29" s="1374"/>
      <c r="K29" s="1291"/>
      <c r="L29" s="1292"/>
      <c r="M29" s="1292"/>
      <c r="N29" s="1293"/>
      <c r="O29" s="1277"/>
      <c r="P29" s="1278"/>
      <c r="Q29" s="1278"/>
      <c r="R29" s="1278"/>
      <c r="S29" s="1279"/>
      <c r="T29" s="1357"/>
      <c r="U29" s="1358"/>
      <c r="V29" s="1358"/>
      <c r="W29" s="1358"/>
      <c r="X29" s="1359"/>
      <c r="Y29" s="1286"/>
      <c r="Z29" s="1287"/>
      <c r="AA29" s="500" t="s">
        <v>75</v>
      </c>
      <c r="AB29" s="1288" t="e">
        <f>DATEDIF(EOMONTH(Y28,-1)-1,EOMONTH(AD28,0),"m")</f>
        <v>#NUM!</v>
      </c>
      <c r="AC29" s="1288"/>
      <c r="AD29" s="1288"/>
      <c r="AE29" s="1289" t="s">
        <v>460</v>
      </c>
      <c r="AF29" s="1289"/>
      <c r="AG29" s="1290"/>
      <c r="AH29" s="1283"/>
      <c r="AI29" s="1284"/>
      <c r="AJ29" s="1285"/>
      <c r="AK29" s="1258"/>
      <c r="AL29" s="1259"/>
      <c r="AM29" s="1259"/>
      <c r="AN29" s="1259"/>
      <c r="AO29" s="1259"/>
      <c r="AP29" s="1259"/>
      <c r="AQ29" s="1259"/>
      <c r="AR29" s="1259"/>
      <c r="AS29" s="1259"/>
      <c r="AT29" s="1259"/>
      <c r="AU29" s="1260"/>
      <c r="AV29" s="1261"/>
      <c r="AW29" s="1262"/>
      <c r="AX29" s="1262"/>
      <c r="AY29" s="1263"/>
      <c r="AZ29" s="664"/>
      <c r="BA29" s="1267" t="s">
        <v>1807</v>
      </c>
      <c r="BB29" s="1267"/>
      <c r="BC29" s="1267"/>
      <c r="BD29" s="1267"/>
      <c r="BE29" s="1267"/>
      <c r="BF29" s="1267"/>
      <c r="BG29" s="1267"/>
      <c r="BH29" s="1268">
        <v>4000000</v>
      </c>
      <c r="BI29" s="1268"/>
      <c r="BJ29" s="1268"/>
      <c r="BK29" s="1268"/>
      <c r="BL29" s="1271" t="s">
        <v>1814</v>
      </c>
      <c r="BM29" s="1271"/>
      <c r="BN29" s="1271"/>
      <c r="BO29" s="1271"/>
      <c r="BP29" s="1271"/>
      <c r="BQ29" s="1271"/>
      <c r="BR29" s="1271"/>
      <c r="BS29" s="1271"/>
      <c r="BT29" s="1271"/>
      <c r="BU29" s="1271"/>
      <c r="BV29" s="1271"/>
      <c r="BW29" s="1271"/>
      <c r="BX29" s="1271"/>
      <c r="BY29" s="1271"/>
      <c r="BZ29" s="1271"/>
      <c r="CA29" s="1271"/>
      <c r="CB29" s="1271"/>
      <c r="CC29" s="1271"/>
      <c r="CD29" s="1271"/>
      <c r="CE29" s="1271"/>
      <c r="CF29" s="1271"/>
      <c r="CG29" s="663"/>
    </row>
    <row r="30" spans="1:87" ht="13.5" customHeight="1">
      <c r="A30" s="1363">
        <v>7</v>
      </c>
      <c r="B30" s="1364"/>
      <c r="C30" s="1367"/>
      <c r="D30" s="1368"/>
      <c r="E30" s="1369"/>
      <c r="F30" s="1360"/>
      <c r="G30" s="1361"/>
      <c r="H30" s="1361"/>
      <c r="I30" s="1361"/>
      <c r="J30" s="1373"/>
      <c r="K30" s="1291" t="e">
        <f>INDEX(직급.과정,MATCH(F30,성명,0))</f>
        <v>#N/A</v>
      </c>
      <c r="L30" s="1292"/>
      <c r="M30" s="1292"/>
      <c r="N30" s="1293"/>
      <c r="O30" s="1277" t="e">
        <f>HLOOKUP(K30,인건비지급단가!$B$6:$O$7,2,FALSE)</f>
        <v>#N/A</v>
      </c>
      <c r="P30" s="1278"/>
      <c r="Q30" s="1278"/>
      <c r="R30" s="1278"/>
      <c r="S30" s="1279"/>
      <c r="T30" s="1354"/>
      <c r="U30" s="1355"/>
      <c r="V30" s="1355"/>
      <c r="W30" s="1355"/>
      <c r="X30" s="1356"/>
      <c r="Y30" s="1280"/>
      <c r="Z30" s="1281"/>
      <c r="AA30" s="1281"/>
      <c r="AB30" s="1281"/>
      <c r="AC30" s="671" t="s">
        <v>426</v>
      </c>
      <c r="AD30" s="1281"/>
      <c r="AE30" s="1281"/>
      <c r="AF30" s="1281"/>
      <c r="AG30" s="1282"/>
      <c r="AH30" s="1283" t="e">
        <f>ROUNDUP(T30/O30,4)</f>
        <v>#N/A</v>
      </c>
      <c r="AI30" s="1284"/>
      <c r="AJ30" s="1285"/>
      <c r="AK30" s="1255" t="e">
        <f>INDEX(연구실계좌번호,MATCH(F30,성명,0))</f>
        <v>#N/A</v>
      </c>
      <c r="AL30" s="1256"/>
      <c r="AM30" s="1256"/>
      <c r="AN30" s="1256"/>
      <c r="AO30" s="1256"/>
      <c r="AP30" s="1256"/>
      <c r="AQ30" s="1256"/>
      <c r="AR30" s="1256"/>
      <c r="AS30" s="1256"/>
      <c r="AT30" s="1256"/>
      <c r="AU30" s="1257"/>
      <c r="AV30" s="1360"/>
      <c r="AW30" s="1361"/>
      <c r="AX30" s="1361"/>
      <c r="AY30" s="1362"/>
      <c r="AZ30" s="664"/>
      <c r="BA30" s="1267"/>
      <c r="BB30" s="1267"/>
      <c r="BC30" s="1267"/>
      <c r="BD30" s="1267"/>
      <c r="BE30" s="1267"/>
      <c r="BF30" s="1267"/>
      <c r="BG30" s="1267"/>
      <c r="BH30" s="1268"/>
      <c r="BI30" s="1268"/>
      <c r="BJ30" s="1268"/>
      <c r="BK30" s="1268"/>
      <c r="BL30" s="1271"/>
      <c r="BM30" s="1271"/>
      <c r="BN30" s="1271"/>
      <c r="BO30" s="1271"/>
      <c r="BP30" s="1271"/>
      <c r="BQ30" s="1271"/>
      <c r="BR30" s="1271"/>
      <c r="BS30" s="1271"/>
      <c r="BT30" s="1271"/>
      <c r="BU30" s="1271"/>
      <c r="BV30" s="1271"/>
      <c r="BW30" s="1271"/>
      <c r="BX30" s="1271"/>
      <c r="BY30" s="1271"/>
      <c r="BZ30" s="1271"/>
      <c r="CA30" s="1271"/>
      <c r="CB30" s="1271"/>
      <c r="CC30" s="1271"/>
      <c r="CD30" s="1271"/>
      <c r="CE30" s="1271"/>
      <c r="CF30" s="1271"/>
      <c r="CG30" s="663"/>
    </row>
    <row r="31" spans="1:87" ht="13.5">
      <c r="A31" s="1365"/>
      <c r="B31" s="1366"/>
      <c r="C31" s="1370"/>
      <c r="D31" s="1371"/>
      <c r="E31" s="1372"/>
      <c r="F31" s="1261"/>
      <c r="G31" s="1262"/>
      <c r="H31" s="1262"/>
      <c r="I31" s="1262"/>
      <c r="J31" s="1374"/>
      <c r="K31" s="1291"/>
      <c r="L31" s="1292"/>
      <c r="M31" s="1292"/>
      <c r="N31" s="1293"/>
      <c r="O31" s="1277"/>
      <c r="P31" s="1278"/>
      <c r="Q31" s="1278"/>
      <c r="R31" s="1278"/>
      <c r="S31" s="1279"/>
      <c r="T31" s="1357"/>
      <c r="U31" s="1358"/>
      <c r="V31" s="1358"/>
      <c r="W31" s="1358"/>
      <c r="X31" s="1359"/>
      <c r="Y31" s="1286"/>
      <c r="Z31" s="1287"/>
      <c r="AA31" s="500" t="s">
        <v>75</v>
      </c>
      <c r="AB31" s="1288" t="e">
        <f>DATEDIF(EOMONTH(Y30,-1)-1,EOMONTH(AD30,0),"m")</f>
        <v>#NUM!</v>
      </c>
      <c r="AC31" s="1288"/>
      <c r="AD31" s="1288"/>
      <c r="AE31" s="1289" t="s">
        <v>460</v>
      </c>
      <c r="AF31" s="1289"/>
      <c r="AG31" s="1290"/>
      <c r="AH31" s="1283"/>
      <c r="AI31" s="1284"/>
      <c r="AJ31" s="1285"/>
      <c r="AK31" s="1258"/>
      <c r="AL31" s="1259"/>
      <c r="AM31" s="1259"/>
      <c r="AN31" s="1259"/>
      <c r="AO31" s="1259"/>
      <c r="AP31" s="1259"/>
      <c r="AQ31" s="1259"/>
      <c r="AR31" s="1259"/>
      <c r="AS31" s="1259"/>
      <c r="AT31" s="1259"/>
      <c r="AU31" s="1260"/>
      <c r="AV31" s="1261"/>
      <c r="AW31" s="1262"/>
      <c r="AX31" s="1262"/>
      <c r="AY31" s="1263"/>
      <c r="AZ31" s="664"/>
      <c r="BA31" s="1267" t="s">
        <v>1808</v>
      </c>
      <c r="BB31" s="1267"/>
      <c r="BC31" s="1267"/>
      <c r="BD31" s="1267"/>
      <c r="BE31" s="1267"/>
      <c r="BF31" s="1267"/>
      <c r="BG31" s="1267"/>
      <c r="BH31" s="1268">
        <v>2500000</v>
      </c>
      <c r="BI31" s="1268"/>
      <c r="BJ31" s="1268"/>
      <c r="BK31" s="1268"/>
      <c r="BL31" s="1271" t="s">
        <v>1815</v>
      </c>
      <c r="BM31" s="1271"/>
      <c r="BN31" s="1271"/>
      <c r="BO31" s="1271"/>
      <c r="BP31" s="1271"/>
      <c r="BQ31" s="1271"/>
      <c r="BR31" s="1271"/>
      <c r="BS31" s="1271"/>
      <c r="BT31" s="1271"/>
      <c r="BU31" s="1271"/>
      <c r="BV31" s="1271"/>
      <c r="BW31" s="1271"/>
      <c r="BX31" s="1271"/>
      <c r="BY31" s="1271"/>
      <c r="BZ31" s="1271"/>
      <c r="CA31" s="1271"/>
      <c r="CB31" s="1271"/>
      <c r="CC31" s="1271"/>
      <c r="CD31" s="1271"/>
      <c r="CE31" s="1271"/>
      <c r="CF31" s="1271"/>
      <c r="CG31" s="663"/>
    </row>
    <row r="32" spans="1:87" ht="13.5">
      <c r="A32" s="1375" t="s">
        <v>25</v>
      </c>
      <c r="B32" s="1376"/>
      <c r="C32" s="1376"/>
      <c r="D32" s="1376"/>
      <c r="E32" s="1376"/>
      <c r="F32" s="1376"/>
      <c r="G32" s="1376"/>
      <c r="H32" s="1376"/>
      <c r="I32" s="1376"/>
      <c r="J32" s="1376"/>
      <c r="K32" s="1376"/>
      <c r="L32" s="1376"/>
      <c r="M32" s="1376"/>
      <c r="N32" s="1376"/>
      <c r="O32" s="1376"/>
      <c r="P32" s="1376"/>
      <c r="Q32" s="1376"/>
      <c r="R32" s="1376"/>
      <c r="S32" s="1376"/>
      <c r="T32" s="1377">
        <f>SUM(T18:X31)</f>
        <v>0</v>
      </c>
      <c r="U32" s="1376"/>
      <c r="V32" s="1376"/>
      <c r="W32" s="1376"/>
      <c r="X32" s="1376"/>
      <c r="Y32" s="1378"/>
      <c r="Z32" s="1379"/>
      <c r="AA32" s="1379"/>
      <c r="AB32" s="1379"/>
      <c r="AC32" s="1379"/>
      <c r="AD32" s="1379"/>
      <c r="AE32" s="1379"/>
      <c r="AF32" s="1379"/>
      <c r="AG32" s="1379"/>
      <c r="AH32" s="1379"/>
      <c r="AI32" s="1379"/>
      <c r="AJ32" s="1379"/>
      <c r="AK32" s="1379"/>
      <c r="AL32" s="1379"/>
      <c r="AM32" s="1379"/>
      <c r="AN32" s="1379"/>
      <c r="AO32" s="1379"/>
      <c r="AP32" s="1379"/>
      <c r="AQ32" s="1379"/>
      <c r="AR32" s="1379"/>
      <c r="AS32" s="1379"/>
      <c r="AT32" s="1379"/>
      <c r="AU32" s="1379"/>
      <c r="AV32" s="1379"/>
      <c r="AW32" s="1379"/>
      <c r="AX32" s="1379"/>
      <c r="AY32" s="1380"/>
      <c r="AZ32" s="664"/>
      <c r="BA32" s="1267"/>
      <c r="BB32" s="1267"/>
      <c r="BC32" s="1267"/>
      <c r="BD32" s="1267"/>
      <c r="BE32" s="1267"/>
      <c r="BF32" s="1267"/>
      <c r="BG32" s="1267"/>
      <c r="BH32" s="1268"/>
      <c r="BI32" s="1268"/>
      <c r="BJ32" s="1268"/>
      <c r="BK32" s="1268"/>
      <c r="BL32" s="1271"/>
      <c r="BM32" s="1271"/>
      <c r="BN32" s="1271"/>
      <c r="BO32" s="1271"/>
      <c r="BP32" s="1271"/>
      <c r="BQ32" s="1271"/>
      <c r="BR32" s="1271"/>
      <c r="BS32" s="1271"/>
      <c r="BT32" s="1271"/>
      <c r="BU32" s="1271"/>
      <c r="BV32" s="1271"/>
      <c r="BW32" s="1271"/>
      <c r="BX32" s="1271"/>
      <c r="BY32" s="1271"/>
      <c r="BZ32" s="1271"/>
      <c r="CA32" s="1271"/>
      <c r="CB32" s="1271"/>
      <c r="CC32" s="1271"/>
      <c r="CD32" s="1271"/>
      <c r="CE32" s="1271"/>
      <c r="CF32" s="1271"/>
      <c r="CG32" s="663"/>
    </row>
    <row r="33" spans="1:87" ht="18" customHeight="1">
      <c r="AZ33" s="664"/>
      <c r="BA33" s="1269" t="s">
        <v>1823</v>
      </c>
      <c r="BB33" s="1269"/>
      <c r="BC33" s="1269"/>
      <c r="BD33" s="1269"/>
      <c r="BE33" s="1269"/>
      <c r="BF33" s="1269"/>
      <c r="BG33" s="1269"/>
      <c r="BH33" s="1269"/>
      <c r="BI33" s="1269"/>
      <c r="BJ33" s="1269"/>
      <c r="BK33" s="1269"/>
      <c r="BL33" s="1269"/>
      <c r="BM33" s="1269"/>
      <c r="BN33" s="1269"/>
      <c r="BO33" s="1269"/>
      <c r="BP33" s="1269"/>
      <c r="BQ33" s="1269"/>
      <c r="BR33" s="1269"/>
      <c r="BS33" s="1269"/>
      <c r="BT33" s="1269"/>
      <c r="BU33" s="1269"/>
      <c r="BV33" s="1269"/>
      <c r="BW33" s="1269"/>
      <c r="BX33" s="1269"/>
      <c r="BY33" s="1269"/>
      <c r="BZ33" s="1269"/>
      <c r="CA33" s="1269"/>
      <c r="CB33" s="1269"/>
      <c r="CC33" s="1269"/>
      <c r="CD33" s="1269"/>
      <c r="CE33" s="1269"/>
      <c r="CF33" s="1269"/>
      <c r="CG33" s="663"/>
    </row>
    <row r="34" spans="1:87" s="242" customFormat="1" ht="12" customHeight="1">
      <c r="A34" s="1395" t="s">
        <v>69</v>
      </c>
      <c r="B34" s="1395"/>
      <c r="C34" s="1395"/>
      <c r="D34" s="1395"/>
      <c r="E34" s="1395"/>
      <c r="F34" s="1395"/>
      <c r="G34" s="1396"/>
      <c r="H34" s="1396"/>
      <c r="I34" s="1395"/>
      <c r="J34" s="1395"/>
      <c r="K34" s="1395"/>
      <c r="L34" s="1395"/>
      <c r="M34" s="1395"/>
      <c r="N34" s="1395"/>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Z34" s="664"/>
      <c r="BA34" s="1269"/>
      <c r="BB34" s="1269"/>
      <c r="BC34" s="1269"/>
      <c r="BD34" s="1269"/>
      <c r="BE34" s="1269"/>
      <c r="BF34" s="1269"/>
      <c r="BG34" s="1269"/>
      <c r="BH34" s="1269"/>
      <c r="BI34" s="1269"/>
      <c r="BJ34" s="1269"/>
      <c r="BK34" s="1269"/>
      <c r="BL34" s="1269"/>
      <c r="BM34" s="1269"/>
      <c r="BN34" s="1269"/>
      <c r="BO34" s="1269"/>
      <c r="BP34" s="1269"/>
      <c r="BQ34" s="1269"/>
      <c r="BR34" s="1269"/>
      <c r="BS34" s="1269"/>
      <c r="BT34" s="1269"/>
      <c r="BU34" s="1269"/>
      <c r="BV34" s="1269"/>
      <c r="BW34" s="1269"/>
      <c r="BX34" s="1269"/>
      <c r="BY34" s="1269"/>
      <c r="BZ34" s="1269"/>
      <c r="CA34" s="1269"/>
      <c r="CB34" s="1269"/>
      <c r="CC34" s="1269"/>
      <c r="CD34" s="1269"/>
      <c r="CE34" s="1269"/>
      <c r="CF34" s="1269"/>
      <c r="CG34" s="663"/>
      <c r="CH34" s="12"/>
      <c r="CI34" s="12"/>
    </row>
    <row r="35" spans="1:87" ht="27" customHeight="1">
      <c r="A35" s="1349" t="s">
        <v>72</v>
      </c>
      <c r="B35" s="1341"/>
      <c r="C35" s="1342" t="s">
        <v>461</v>
      </c>
      <c r="D35" s="1341"/>
      <c r="E35" s="1341"/>
      <c r="F35" s="1342" t="s">
        <v>473</v>
      </c>
      <c r="G35" s="1342"/>
      <c r="H35" s="1342"/>
      <c r="I35" s="1341"/>
      <c r="J35" s="1341"/>
      <c r="K35" s="1342" t="s">
        <v>78</v>
      </c>
      <c r="L35" s="1342"/>
      <c r="M35" s="1342"/>
      <c r="N35" s="1342"/>
      <c r="O35" s="1342" t="s">
        <v>783</v>
      </c>
      <c r="P35" s="1341"/>
      <c r="Q35" s="1341"/>
      <c r="R35" s="1341"/>
      <c r="S35" s="1341"/>
      <c r="T35" s="1341" t="s">
        <v>64</v>
      </c>
      <c r="U35" s="1341"/>
      <c r="V35" s="1341"/>
      <c r="W35" s="1341"/>
      <c r="X35" s="1341"/>
      <c r="Y35" s="1342" t="s">
        <v>720</v>
      </c>
      <c r="Z35" s="1341"/>
      <c r="AA35" s="1341"/>
      <c r="AB35" s="1341"/>
      <c r="AC35" s="1341"/>
      <c r="AD35" s="1341"/>
      <c r="AE35" s="1341"/>
      <c r="AF35" s="1341"/>
      <c r="AG35" s="1341"/>
      <c r="AH35" s="1341" t="s">
        <v>73</v>
      </c>
      <c r="AI35" s="1341"/>
      <c r="AJ35" s="1341"/>
      <c r="AK35" s="1306" t="s">
        <v>19</v>
      </c>
      <c r="AL35" s="1307"/>
      <c r="AM35" s="1307"/>
      <c r="AN35" s="1307"/>
      <c r="AO35" s="1307"/>
      <c r="AP35" s="1307"/>
      <c r="AQ35" s="1307"/>
      <c r="AR35" s="1307"/>
      <c r="AS35" s="1307"/>
      <c r="AT35" s="1307"/>
      <c r="AU35" s="1321"/>
      <c r="AV35" s="1341" t="s">
        <v>13</v>
      </c>
      <c r="AW35" s="1341"/>
      <c r="AX35" s="1341"/>
      <c r="AY35" s="1388"/>
      <c r="AZ35" s="664"/>
      <c r="BA35" s="1269"/>
      <c r="BB35" s="1269"/>
      <c r="BC35" s="1269"/>
      <c r="BD35" s="1269"/>
      <c r="BE35" s="1269"/>
      <c r="BF35" s="1269"/>
      <c r="BG35" s="1269"/>
      <c r="BH35" s="1269"/>
      <c r="BI35" s="1269"/>
      <c r="BJ35" s="1269"/>
      <c r="BK35" s="1269"/>
      <c r="BL35" s="1269"/>
      <c r="BM35" s="1269"/>
      <c r="BN35" s="1269"/>
      <c r="BO35" s="1269"/>
      <c r="BP35" s="1269"/>
      <c r="BQ35" s="1269"/>
      <c r="BR35" s="1269"/>
      <c r="BS35" s="1269"/>
      <c r="BT35" s="1269"/>
      <c r="BU35" s="1269"/>
      <c r="BV35" s="1269"/>
      <c r="BW35" s="1269"/>
      <c r="BX35" s="1269"/>
      <c r="BY35" s="1269"/>
      <c r="BZ35" s="1269"/>
      <c r="CA35" s="1269"/>
      <c r="CB35" s="1269"/>
      <c r="CC35" s="1269"/>
      <c r="CD35" s="1269"/>
      <c r="CE35" s="1269"/>
      <c r="CF35" s="1269"/>
      <c r="CG35" s="663"/>
    </row>
    <row r="36" spans="1:87" ht="13.5" customHeight="1">
      <c r="A36" s="1389">
        <v>1</v>
      </c>
      <c r="B36" s="1390"/>
      <c r="C36" s="1391"/>
      <c r="D36" s="1391"/>
      <c r="E36" s="1391"/>
      <c r="F36" s="1386"/>
      <c r="G36" s="1386"/>
      <c r="H36" s="1386"/>
      <c r="I36" s="1386"/>
      <c r="J36" s="1386"/>
      <c r="K36" s="1392" t="e">
        <f>INDEX(직급.과정,MATCH(F36,성명,0))</f>
        <v>#N/A</v>
      </c>
      <c r="L36" s="1393"/>
      <c r="M36" s="1393"/>
      <c r="N36" s="1394"/>
      <c r="O36" s="1316" t="e">
        <f>HLOOKUP(K36,인건비지급단가!$B$6:$O$7,2,FALSE)</f>
        <v>#N/A</v>
      </c>
      <c r="P36" s="1317"/>
      <c r="Q36" s="1317"/>
      <c r="R36" s="1317"/>
      <c r="S36" s="1318"/>
      <c r="T36" s="1397"/>
      <c r="U36" s="1397"/>
      <c r="V36" s="1397"/>
      <c r="W36" s="1397"/>
      <c r="X36" s="1320"/>
      <c r="Y36" s="1280"/>
      <c r="Z36" s="1281"/>
      <c r="AA36" s="1281"/>
      <c r="AB36" s="1281"/>
      <c r="AC36" s="671" t="s">
        <v>74</v>
      </c>
      <c r="AD36" s="1281"/>
      <c r="AE36" s="1281"/>
      <c r="AF36" s="1281"/>
      <c r="AG36" s="1282"/>
      <c r="AH36" s="1343" t="e">
        <f>ROUNDUP(T36/O36,4)</f>
        <v>#N/A</v>
      </c>
      <c r="AI36" s="1344"/>
      <c r="AJ36" s="1345"/>
      <c r="AK36" s="1322" t="e">
        <f>INDEX(연구실계좌번호,MATCH(F36,성명,0))</f>
        <v>#N/A</v>
      </c>
      <c r="AL36" s="1323"/>
      <c r="AM36" s="1323"/>
      <c r="AN36" s="1323"/>
      <c r="AO36" s="1323"/>
      <c r="AP36" s="1323"/>
      <c r="AQ36" s="1323"/>
      <c r="AR36" s="1323"/>
      <c r="AS36" s="1323"/>
      <c r="AT36" s="1323"/>
      <c r="AU36" s="1324"/>
      <c r="AV36" s="1386"/>
      <c r="AW36" s="1386"/>
      <c r="AX36" s="1386"/>
      <c r="AY36" s="1387"/>
      <c r="AZ36" s="664"/>
      <c r="BA36" s="1269"/>
      <c r="BB36" s="1269"/>
      <c r="BC36" s="1269"/>
      <c r="BD36" s="1269"/>
      <c r="BE36" s="1269"/>
      <c r="BF36" s="1269"/>
      <c r="BG36" s="1269"/>
      <c r="BH36" s="1269"/>
      <c r="BI36" s="1269"/>
      <c r="BJ36" s="1269"/>
      <c r="BK36" s="1269"/>
      <c r="BL36" s="1269"/>
      <c r="BM36" s="1269"/>
      <c r="BN36" s="1269"/>
      <c r="BO36" s="1269"/>
      <c r="BP36" s="1269"/>
      <c r="BQ36" s="1269"/>
      <c r="BR36" s="1269"/>
      <c r="BS36" s="1269"/>
      <c r="BT36" s="1269"/>
      <c r="BU36" s="1269"/>
      <c r="BV36" s="1269"/>
      <c r="BW36" s="1269"/>
      <c r="BX36" s="1269"/>
      <c r="BY36" s="1269"/>
      <c r="BZ36" s="1269"/>
      <c r="CA36" s="1269"/>
      <c r="CB36" s="1269"/>
      <c r="CC36" s="1269"/>
      <c r="CD36" s="1269"/>
      <c r="CE36" s="1269"/>
      <c r="CF36" s="1269"/>
      <c r="CG36" s="663"/>
    </row>
    <row r="37" spans="1:87" ht="13.5">
      <c r="A37" s="1383"/>
      <c r="B37" s="1384"/>
      <c r="C37" s="1385"/>
      <c r="D37" s="1385"/>
      <c r="E37" s="1385"/>
      <c r="F37" s="1381"/>
      <c r="G37" s="1381"/>
      <c r="H37" s="1381"/>
      <c r="I37" s="1381"/>
      <c r="J37" s="1381"/>
      <c r="K37" s="1291"/>
      <c r="L37" s="1292"/>
      <c r="M37" s="1292"/>
      <c r="N37" s="1293"/>
      <c r="O37" s="1277"/>
      <c r="P37" s="1278"/>
      <c r="Q37" s="1278"/>
      <c r="R37" s="1278"/>
      <c r="S37" s="1279"/>
      <c r="T37" s="1278"/>
      <c r="U37" s="1278"/>
      <c r="V37" s="1278"/>
      <c r="W37" s="1278"/>
      <c r="X37" s="1279"/>
      <c r="Y37" s="1286"/>
      <c r="Z37" s="1287"/>
      <c r="AA37" s="500" t="s">
        <v>1128</v>
      </c>
      <c r="AB37" s="1288" t="e">
        <f>DATEDIF(EOMONTH(Y36,-1)-1,EOMONTH(AD36,0),"m")</f>
        <v>#NUM!</v>
      </c>
      <c r="AC37" s="1288"/>
      <c r="AD37" s="1288"/>
      <c r="AE37" s="1289" t="s">
        <v>460</v>
      </c>
      <c r="AF37" s="1289"/>
      <c r="AG37" s="1290"/>
      <c r="AH37" s="1283"/>
      <c r="AI37" s="1284"/>
      <c r="AJ37" s="1285"/>
      <c r="AK37" s="1258"/>
      <c r="AL37" s="1259"/>
      <c r="AM37" s="1259"/>
      <c r="AN37" s="1259"/>
      <c r="AO37" s="1259"/>
      <c r="AP37" s="1259"/>
      <c r="AQ37" s="1259"/>
      <c r="AR37" s="1259"/>
      <c r="AS37" s="1259"/>
      <c r="AT37" s="1259"/>
      <c r="AU37" s="1260"/>
      <c r="AV37" s="1381"/>
      <c r="AW37" s="1381"/>
      <c r="AX37" s="1381"/>
      <c r="AY37" s="1382"/>
      <c r="AZ37" s="664"/>
      <c r="BA37" s="1269"/>
      <c r="BB37" s="1269"/>
      <c r="BC37" s="1269"/>
      <c r="BD37" s="1269"/>
      <c r="BE37" s="1269"/>
      <c r="BF37" s="1269"/>
      <c r="BG37" s="1269"/>
      <c r="BH37" s="1269"/>
      <c r="BI37" s="1269"/>
      <c r="BJ37" s="1269"/>
      <c r="BK37" s="1269"/>
      <c r="BL37" s="1269"/>
      <c r="BM37" s="1269"/>
      <c r="BN37" s="1269"/>
      <c r="BO37" s="1269"/>
      <c r="BP37" s="1269"/>
      <c r="BQ37" s="1269"/>
      <c r="BR37" s="1269"/>
      <c r="BS37" s="1269"/>
      <c r="BT37" s="1269"/>
      <c r="BU37" s="1269"/>
      <c r="BV37" s="1269"/>
      <c r="BW37" s="1269"/>
      <c r="BX37" s="1269"/>
      <c r="BY37" s="1269"/>
      <c r="BZ37" s="1269"/>
      <c r="CA37" s="1269"/>
      <c r="CB37" s="1269"/>
      <c r="CC37" s="1269"/>
      <c r="CD37" s="1269"/>
      <c r="CE37" s="1269"/>
      <c r="CF37" s="1269"/>
      <c r="CG37" s="663"/>
    </row>
    <row r="38" spans="1:87" ht="13.5" customHeight="1">
      <c r="A38" s="1383">
        <v>2</v>
      </c>
      <c r="B38" s="1384"/>
      <c r="C38" s="1385"/>
      <c r="D38" s="1385"/>
      <c r="E38" s="1385"/>
      <c r="F38" s="1381"/>
      <c r="G38" s="1381"/>
      <c r="H38" s="1381"/>
      <c r="I38" s="1381"/>
      <c r="J38" s="1381"/>
      <c r="K38" s="1291" t="e">
        <f>INDEX(직급.과정,MATCH(F38,성명,0))</f>
        <v>#N/A</v>
      </c>
      <c r="L38" s="1292"/>
      <c r="M38" s="1292"/>
      <c r="N38" s="1293"/>
      <c r="O38" s="1277" t="e">
        <f>HLOOKUP(K38,인건비지급단가!$B$6:$O$7,2,FALSE)</f>
        <v>#N/A</v>
      </c>
      <c r="P38" s="1278"/>
      <c r="Q38" s="1278"/>
      <c r="R38" s="1278"/>
      <c r="S38" s="1279"/>
      <c r="T38" s="1169"/>
      <c r="U38" s="1169"/>
      <c r="V38" s="1169"/>
      <c r="W38" s="1169"/>
      <c r="X38" s="1169"/>
      <c r="Y38" s="1280"/>
      <c r="Z38" s="1281"/>
      <c r="AA38" s="1281"/>
      <c r="AB38" s="1281"/>
      <c r="AC38" s="671" t="s">
        <v>74</v>
      </c>
      <c r="AD38" s="1281"/>
      <c r="AE38" s="1281"/>
      <c r="AF38" s="1281"/>
      <c r="AG38" s="1282"/>
      <c r="AH38" s="1283" t="e">
        <f>ROUNDUP(T38/O38,4)</f>
        <v>#N/A</v>
      </c>
      <c r="AI38" s="1284"/>
      <c r="AJ38" s="1285"/>
      <c r="AK38" s="1255" t="e">
        <f>INDEX(연구실계좌번호,MATCH(F38,성명,0))</f>
        <v>#N/A</v>
      </c>
      <c r="AL38" s="1256"/>
      <c r="AM38" s="1256"/>
      <c r="AN38" s="1256"/>
      <c r="AO38" s="1256"/>
      <c r="AP38" s="1256"/>
      <c r="AQ38" s="1256"/>
      <c r="AR38" s="1256"/>
      <c r="AS38" s="1256"/>
      <c r="AT38" s="1256"/>
      <c r="AU38" s="1257"/>
      <c r="AV38" s="1381"/>
      <c r="AW38" s="1381"/>
      <c r="AX38" s="1381"/>
      <c r="AY38" s="1382"/>
      <c r="AZ38" s="664"/>
      <c r="BA38" s="1269"/>
      <c r="BB38" s="1269"/>
      <c r="BC38" s="1269"/>
      <c r="BD38" s="1269"/>
      <c r="BE38" s="1269"/>
      <c r="BF38" s="1269"/>
      <c r="BG38" s="1269"/>
      <c r="BH38" s="1269"/>
      <c r="BI38" s="1269"/>
      <c r="BJ38" s="1269"/>
      <c r="BK38" s="1269"/>
      <c r="BL38" s="1269"/>
      <c r="BM38" s="1269"/>
      <c r="BN38" s="1269"/>
      <c r="BO38" s="1269"/>
      <c r="BP38" s="1269"/>
      <c r="BQ38" s="1269"/>
      <c r="BR38" s="1269"/>
      <c r="BS38" s="1269"/>
      <c r="BT38" s="1269"/>
      <c r="BU38" s="1269"/>
      <c r="BV38" s="1269"/>
      <c r="BW38" s="1269"/>
      <c r="BX38" s="1269"/>
      <c r="BY38" s="1269"/>
      <c r="BZ38" s="1269"/>
      <c r="CA38" s="1269"/>
      <c r="CB38" s="1269"/>
      <c r="CC38" s="1269"/>
      <c r="CD38" s="1269"/>
      <c r="CE38" s="1269"/>
      <c r="CF38" s="1269"/>
      <c r="CG38" s="663"/>
    </row>
    <row r="39" spans="1:87" ht="13.5" customHeight="1">
      <c r="A39" s="1383"/>
      <c r="B39" s="1384"/>
      <c r="C39" s="1385"/>
      <c r="D39" s="1385"/>
      <c r="E39" s="1385"/>
      <c r="F39" s="1381"/>
      <c r="G39" s="1381"/>
      <c r="H39" s="1381"/>
      <c r="I39" s="1381"/>
      <c r="J39" s="1381"/>
      <c r="K39" s="1291"/>
      <c r="L39" s="1292"/>
      <c r="M39" s="1292"/>
      <c r="N39" s="1293"/>
      <c r="O39" s="1277"/>
      <c r="P39" s="1278"/>
      <c r="Q39" s="1278"/>
      <c r="R39" s="1278"/>
      <c r="S39" s="1279"/>
      <c r="T39" s="1169"/>
      <c r="U39" s="1169"/>
      <c r="V39" s="1169"/>
      <c r="W39" s="1169"/>
      <c r="X39" s="1169"/>
      <c r="Y39" s="1286"/>
      <c r="Z39" s="1287"/>
      <c r="AA39" s="500" t="s">
        <v>75</v>
      </c>
      <c r="AB39" s="1288" t="e">
        <f>DATEDIF(EOMONTH(Y38,-1)-1,EOMONTH(AD38,0),"m")</f>
        <v>#NUM!</v>
      </c>
      <c r="AC39" s="1288"/>
      <c r="AD39" s="1288"/>
      <c r="AE39" s="1289" t="s">
        <v>460</v>
      </c>
      <c r="AF39" s="1289"/>
      <c r="AG39" s="1290"/>
      <c r="AH39" s="1283"/>
      <c r="AI39" s="1284"/>
      <c r="AJ39" s="1285"/>
      <c r="AK39" s="1258"/>
      <c r="AL39" s="1259"/>
      <c r="AM39" s="1259"/>
      <c r="AN39" s="1259"/>
      <c r="AO39" s="1259"/>
      <c r="AP39" s="1259"/>
      <c r="AQ39" s="1259"/>
      <c r="AR39" s="1259"/>
      <c r="AS39" s="1259"/>
      <c r="AT39" s="1259"/>
      <c r="AU39" s="1260"/>
      <c r="AV39" s="1381"/>
      <c r="AW39" s="1381"/>
      <c r="AX39" s="1381"/>
      <c r="AY39" s="1382"/>
      <c r="AZ39" s="664"/>
      <c r="BA39" s="650"/>
      <c r="BB39" s="650"/>
      <c r="BC39" s="650"/>
      <c r="BD39" s="650"/>
      <c r="BE39" s="650"/>
      <c r="BF39" s="650"/>
      <c r="BG39" s="650"/>
      <c r="BH39" s="650"/>
      <c r="BI39" s="650"/>
      <c r="BJ39" s="650"/>
      <c r="BK39" s="650"/>
      <c r="BL39" s="650"/>
      <c r="BM39" s="650"/>
      <c r="BN39" s="650"/>
      <c r="BO39" s="650"/>
      <c r="BP39" s="650"/>
      <c r="BQ39" s="650"/>
      <c r="BR39" s="650"/>
      <c r="BS39" s="650"/>
      <c r="BT39" s="650"/>
      <c r="BU39" s="650"/>
      <c r="BV39" s="650"/>
      <c r="BW39" s="650"/>
      <c r="BX39" s="650"/>
      <c r="BY39" s="650"/>
      <c r="BZ39" s="650"/>
      <c r="CA39" s="650"/>
      <c r="CB39" s="650"/>
      <c r="CC39" s="650"/>
      <c r="CD39" s="18"/>
      <c r="CE39" s="18"/>
      <c r="CF39" s="18"/>
      <c r="CG39" s="663"/>
    </row>
    <row r="40" spans="1:87" ht="13.5" customHeight="1">
      <c r="A40" s="1383">
        <v>3</v>
      </c>
      <c r="B40" s="1384"/>
      <c r="C40" s="1385"/>
      <c r="D40" s="1385"/>
      <c r="E40" s="1385"/>
      <c r="F40" s="1381"/>
      <c r="G40" s="1381"/>
      <c r="H40" s="1381"/>
      <c r="I40" s="1381"/>
      <c r="J40" s="1381"/>
      <c r="K40" s="1291" t="e">
        <f>INDEX(직급.과정,MATCH(F40,성명,0))</f>
        <v>#N/A</v>
      </c>
      <c r="L40" s="1292"/>
      <c r="M40" s="1292"/>
      <c r="N40" s="1293"/>
      <c r="O40" s="1277" t="e">
        <f>HLOOKUP(K40,인건비지급단가!$B$6:$O$7,2,FALSE)</f>
        <v>#N/A</v>
      </c>
      <c r="P40" s="1278"/>
      <c r="Q40" s="1278"/>
      <c r="R40" s="1278"/>
      <c r="S40" s="1279"/>
      <c r="T40" s="1169"/>
      <c r="U40" s="1169"/>
      <c r="V40" s="1169"/>
      <c r="W40" s="1169"/>
      <c r="X40" s="1169"/>
      <c r="Y40" s="1280"/>
      <c r="Z40" s="1281"/>
      <c r="AA40" s="1281"/>
      <c r="AB40" s="1281"/>
      <c r="AC40" s="671" t="s">
        <v>74</v>
      </c>
      <c r="AD40" s="1281"/>
      <c r="AE40" s="1281"/>
      <c r="AF40" s="1281"/>
      <c r="AG40" s="1282"/>
      <c r="AH40" s="1283" t="e">
        <f>ROUNDUP(T40/O40,4)</f>
        <v>#N/A</v>
      </c>
      <c r="AI40" s="1284"/>
      <c r="AJ40" s="1285"/>
      <c r="AK40" s="1255" t="e">
        <f>INDEX(연구실계좌번호,MATCH(F40,성명,0))</f>
        <v>#N/A</v>
      </c>
      <c r="AL40" s="1256"/>
      <c r="AM40" s="1256"/>
      <c r="AN40" s="1256"/>
      <c r="AO40" s="1256"/>
      <c r="AP40" s="1256"/>
      <c r="AQ40" s="1256"/>
      <c r="AR40" s="1256"/>
      <c r="AS40" s="1256"/>
      <c r="AT40" s="1256"/>
      <c r="AU40" s="1257"/>
      <c r="AV40" s="1381"/>
      <c r="AW40" s="1381"/>
      <c r="AX40" s="1381"/>
      <c r="AY40" s="1382"/>
      <c r="AZ40" s="663"/>
      <c r="BA40" s="18" t="s">
        <v>1817</v>
      </c>
      <c r="BB40" s="650"/>
      <c r="BC40" s="650"/>
      <c r="BD40" s="650"/>
      <c r="BE40" s="650"/>
      <c r="BF40" s="650"/>
      <c r="BG40" s="650"/>
      <c r="BH40" s="650"/>
      <c r="BI40" s="650"/>
      <c r="BJ40" s="650"/>
      <c r="BK40" s="650"/>
      <c r="BL40" s="650"/>
      <c r="BM40" s="650"/>
      <c r="BN40" s="650"/>
      <c r="BO40" s="650"/>
      <c r="BP40" s="650"/>
      <c r="BQ40" s="650"/>
      <c r="BR40" s="673"/>
      <c r="BS40" s="673"/>
      <c r="BT40" s="673"/>
      <c r="BU40" s="673"/>
      <c r="BV40" s="673"/>
      <c r="BW40" s="673"/>
      <c r="BX40" s="673"/>
      <c r="BY40" s="673"/>
      <c r="BZ40" s="673"/>
      <c r="CA40" s="673"/>
      <c r="CB40" s="673"/>
      <c r="CC40" s="673"/>
      <c r="CD40" s="673"/>
      <c r="CE40" s="673"/>
      <c r="CF40" s="673"/>
      <c r="CG40" s="668"/>
    </row>
    <row r="41" spans="1:87" ht="13.5" customHeight="1">
      <c r="A41" s="1383"/>
      <c r="B41" s="1384"/>
      <c r="C41" s="1385"/>
      <c r="D41" s="1385"/>
      <c r="E41" s="1385"/>
      <c r="F41" s="1381"/>
      <c r="G41" s="1381"/>
      <c r="H41" s="1381"/>
      <c r="I41" s="1381"/>
      <c r="J41" s="1381"/>
      <c r="K41" s="1291"/>
      <c r="L41" s="1292"/>
      <c r="M41" s="1292"/>
      <c r="N41" s="1293"/>
      <c r="O41" s="1277"/>
      <c r="P41" s="1278"/>
      <c r="Q41" s="1278"/>
      <c r="R41" s="1278"/>
      <c r="S41" s="1279"/>
      <c r="T41" s="1169"/>
      <c r="U41" s="1169"/>
      <c r="V41" s="1169"/>
      <c r="W41" s="1169"/>
      <c r="X41" s="1169"/>
      <c r="Y41" s="1286"/>
      <c r="Z41" s="1287"/>
      <c r="AA41" s="500" t="s">
        <v>75</v>
      </c>
      <c r="AB41" s="1288" t="e">
        <f>DATEDIF(EOMONTH(Y40,-1)-1,EOMONTH(AD40,0),"m")</f>
        <v>#NUM!</v>
      </c>
      <c r="AC41" s="1288"/>
      <c r="AD41" s="1288"/>
      <c r="AE41" s="1289" t="s">
        <v>460</v>
      </c>
      <c r="AF41" s="1289"/>
      <c r="AG41" s="1290"/>
      <c r="AH41" s="1283"/>
      <c r="AI41" s="1284"/>
      <c r="AJ41" s="1285"/>
      <c r="AK41" s="1258"/>
      <c r="AL41" s="1259"/>
      <c r="AM41" s="1259"/>
      <c r="AN41" s="1259"/>
      <c r="AO41" s="1259"/>
      <c r="AP41" s="1259"/>
      <c r="AQ41" s="1259"/>
      <c r="AR41" s="1259"/>
      <c r="AS41" s="1259"/>
      <c r="AT41" s="1259"/>
      <c r="AU41" s="1260"/>
      <c r="AV41" s="1381"/>
      <c r="AW41" s="1381"/>
      <c r="AX41" s="1381"/>
      <c r="AY41" s="1382"/>
      <c r="AZ41" s="663"/>
      <c r="BA41" s="1270" t="s">
        <v>1818</v>
      </c>
      <c r="BB41" s="1270"/>
      <c r="BC41" s="1270"/>
      <c r="BD41" s="1270"/>
      <c r="BE41" s="1270"/>
      <c r="BF41" s="1270"/>
      <c r="BG41" s="1270"/>
      <c r="BH41" s="1270"/>
      <c r="BI41" s="1270" t="s">
        <v>1819</v>
      </c>
      <c r="BJ41" s="1270"/>
      <c r="BK41" s="1270"/>
      <c r="BL41" s="1270"/>
      <c r="BM41" s="1270"/>
      <c r="BN41" s="1270"/>
      <c r="BO41" s="1270"/>
      <c r="BP41" s="1270"/>
      <c r="BQ41" s="1270" t="s">
        <v>1820</v>
      </c>
      <c r="BR41" s="1270"/>
      <c r="BS41" s="1270"/>
      <c r="BT41" s="1270"/>
      <c r="BU41" s="1270"/>
      <c r="BV41" s="1270"/>
      <c r="BW41" s="1270"/>
      <c r="BX41" s="1270"/>
      <c r="BY41" s="1270" t="s">
        <v>1821</v>
      </c>
      <c r="BZ41" s="1270"/>
      <c r="CA41" s="1270"/>
      <c r="CB41" s="1270"/>
      <c r="CC41" s="1270"/>
      <c r="CD41" s="1270"/>
      <c r="CE41" s="1270"/>
      <c r="CF41" s="1270"/>
      <c r="CG41" s="669"/>
    </row>
    <row r="42" spans="1:87" ht="13.5" customHeight="1">
      <c r="A42" s="1383">
        <v>4</v>
      </c>
      <c r="B42" s="1384"/>
      <c r="C42" s="1385"/>
      <c r="D42" s="1385"/>
      <c r="E42" s="1385"/>
      <c r="F42" s="1381"/>
      <c r="G42" s="1381"/>
      <c r="H42" s="1381"/>
      <c r="I42" s="1381"/>
      <c r="J42" s="1381"/>
      <c r="K42" s="1291" t="e">
        <f>INDEX(직급.과정,MATCH(F42,성명,0))</f>
        <v>#N/A</v>
      </c>
      <c r="L42" s="1292"/>
      <c r="M42" s="1292"/>
      <c r="N42" s="1293"/>
      <c r="O42" s="1277" t="e">
        <f>HLOOKUP(K42,인건비지급단가!$B$6:$O$7,2,FALSE)</f>
        <v>#N/A</v>
      </c>
      <c r="P42" s="1278"/>
      <c r="Q42" s="1278"/>
      <c r="R42" s="1278"/>
      <c r="S42" s="1279"/>
      <c r="T42" s="1169"/>
      <c r="U42" s="1169"/>
      <c r="V42" s="1169"/>
      <c r="W42" s="1169"/>
      <c r="X42" s="1169"/>
      <c r="Y42" s="1280"/>
      <c r="Z42" s="1281"/>
      <c r="AA42" s="1281"/>
      <c r="AB42" s="1281"/>
      <c r="AC42" s="671" t="s">
        <v>74</v>
      </c>
      <c r="AD42" s="1281"/>
      <c r="AE42" s="1281"/>
      <c r="AF42" s="1281"/>
      <c r="AG42" s="1282"/>
      <c r="AH42" s="1283" t="e">
        <f>ROUNDUP(T42/O42,4)</f>
        <v>#N/A</v>
      </c>
      <c r="AI42" s="1284"/>
      <c r="AJ42" s="1285"/>
      <c r="AK42" s="1255" t="e">
        <f>INDEX(연구실계좌번호,MATCH(F42,성명,0))</f>
        <v>#N/A</v>
      </c>
      <c r="AL42" s="1256"/>
      <c r="AM42" s="1256"/>
      <c r="AN42" s="1256"/>
      <c r="AO42" s="1256"/>
      <c r="AP42" s="1256"/>
      <c r="AQ42" s="1256"/>
      <c r="AR42" s="1256"/>
      <c r="AS42" s="1256"/>
      <c r="AT42" s="1256"/>
      <c r="AU42" s="1257"/>
      <c r="AV42" s="1381"/>
      <c r="AW42" s="1381"/>
      <c r="AX42" s="1381"/>
      <c r="AY42" s="1382"/>
      <c r="AZ42" s="663"/>
      <c r="BA42" s="1270"/>
      <c r="BB42" s="1270"/>
      <c r="BC42" s="1270"/>
      <c r="BD42" s="1270"/>
      <c r="BE42" s="1270"/>
      <c r="BF42" s="1270"/>
      <c r="BG42" s="1270"/>
      <c r="BH42" s="1270"/>
      <c r="BI42" s="1270"/>
      <c r="BJ42" s="1270"/>
      <c r="BK42" s="1270"/>
      <c r="BL42" s="1270"/>
      <c r="BM42" s="1270"/>
      <c r="BN42" s="1270"/>
      <c r="BO42" s="1270"/>
      <c r="BP42" s="1270"/>
      <c r="BQ42" s="1270"/>
      <c r="BR42" s="1270"/>
      <c r="BS42" s="1270"/>
      <c r="BT42" s="1270"/>
      <c r="BU42" s="1270"/>
      <c r="BV42" s="1270"/>
      <c r="BW42" s="1270"/>
      <c r="BX42" s="1270"/>
      <c r="BY42" s="1270"/>
      <c r="BZ42" s="1270"/>
      <c r="CA42" s="1270"/>
      <c r="CB42" s="1270"/>
      <c r="CC42" s="1270"/>
      <c r="CD42" s="1270"/>
      <c r="CE42" s="1270"/>
      <c r="CF42" s="1270"/>
      <c r="CG42" s="669"/>
    </row>
    <row r="43" spans="1:87" ht="13.5" customHeight="1">
      <c r="A43" s="1383"/>
      <c r="B43" s="1384"/>
      <c r="C43" s="1385"/>
      <c r="D43" s="1385"/>
      <c r="E43" s="1385"/>
      <c r="F43" s="1381"/>
      <c r="G43" s="1381"/>
      <c r="H43" s="1381"/>
      <c r="I43" s="1381"/>
      <c r="J43" s="1381"/>
      <c r="K43" s="1291"/>
      <c r="L43" s="1292"/>
      <c r="M43" s="1292"/>
      <c r="N43" s="1293"/>
      <c r="O43" s="1277"/>
      <c r="P43" s="1278"/>
      <c r="Q43" s="1278"/>
      <c r="R43" s="1278"/>
      <c r="S43" s="1279"/>
      <c r="T43" s="1169"/>
      <c r="U43" s="1169"/>
      <c r="V43" s="1169"/>
      <c r="W43" s="1169"/>
      <c r="X43" s="1169"/>
      <c r="Y43" s="1286"/>
      <c r="Z43" s="1287"/>
      <c r="AA43" s="500" t="s">
        <v>75</v>
      </c>
      <c r="AB43" s="1288" t="e">
        <f>DATEDIF(EOMONTH(Y42,-1)-1,EOMONTH(AD42,0),"m")</f>
        <v>#NUM!</v>
      </c>
      <c r="AC43" s="1288"/>
      <c r="AD43" s="1288"/>
      <c r="AE43" s="1289" t="s">
        <v>460</v>
      </c>
      <c r="AF43" s="1289"/>
      <c r="AG43" s="1290"/>
      <c r="AH43" s="1283"/>
      <c r="AI43" s="1284"/>
      <c r="AJ43" s="1285"/>
      <c r="AK43" s="1258"/>
      <c r="AL43" s="1259"/>
      <c r="AM43" s="1259"/>
      <c r="AN43" s="1259"/>
      <c r="AO43" s="1259"/>
      <c r="AP43" s="1259"/>
      <c r="AQ43" s="1259"/>
      <c r="AR43" s="1259"/>
      <c r="AS43" s="1259"/>
      <c r="AT43" s="1259"/>
      <c r="AU43" s="1260"/>
      <c r="AV43" s="1381"/>
      <c r="AW43" s="1381"/>
      <c r="AX43" s="1381"/>
      <c r="AY43" s="1382"/>
      <c r="AZ43" s="663"/>
      <c r="BA43" s="1270" t="s">
        <v>1810</v>
      </c>
      <c r="BB43" s="1270"/>
      <c r="BC43" s="1270"/>
      <c r="BD43" s="1270"/>
      <c r="BE43" s="1270"/>
      <c r="BF43" s="1270"/>
      <c r="BG43" s="1270"/>
      <c r="BH43" s="1270"/>
      <c r="BI43" s="1352">
        <v>2500000</v>
      </c>
      <c r="BJ43" s="1353"/>
      <c r="BK43" s="1353"/>
      <c r="BL43" s="1353"/>
      <c r="BM43" s="1353"/>
      <c r="BN43" s="1353"/>
      <c r="BO43" s="1353"/>
      <c r="BP43" s="1353"/>
      <c r="BQ43" s="1352">
        <v>1800000</v>
      </c>
      <c r="BR43" s="1353"/>
      <c r="BS43" s="1353"/>
      <c r="BT43" s="1353"/>
      <c r="BU43" s="1353"/>
      <c r="BV43" s="1353"/>
      <c r="BW43" s="1353"/>
      <c r="BX43" s="1353"/>
      <c r="BY43" s="1352">
        <v>1000000</v>
      </c>
      <c r="BZ43" s="1353"/>
      <c r="CA43" s="1353"/>
      <c r="CB43" s="1353"/>
      <c r="CC43" s="1353"/>
      <c r="CD43" s="1353"/>
      <c r="CE43" s="1353"/>
      <c r="CF43" s="1353"/>
      <c r="CG43" s="669"/>
      <c r="CH43" s="242"/>
      <c r="CI43" s="242"/>
    </row>
    <row r="44" spans="1:87" ht="13.5">
      <c r="A44" s="1383">
        <v>5</v>
      </c>
      <c r="B44" s="1384"/>
      <c r="C44" s="1385"/>
      <c r="D44" s="1385"/>
      <c r="E44" s="1385"/>
      <c r="F44" s="1381"/>
      <c r="G44" s="1381"/>
      <c r="H44" s="1381"/>
      <c r="I44" s="1381"/>
      <c r="J44" s="1381"/>
      <c r="K44" s="1291" t="e">
        <f>INDEX(직급.과정,MATCH(F44,성명,0))</f>
        <v>#N/A</v>
      </c>
      <c r="L44" s="1292"/>
      <c r="M44" s="1292"/>
      <c r="N44" s="1293"/>
      <c r="O44" s="1277" t="e">
        <f>HLOOKUP(K44,인건비지급단가!$B$6:$O$7,2,FALSE)</f>
        <v>#N/A</v>
      </c>
      <c r="P44" s="1278"/>
      <c r="Q44" s="1278"/>
      <c r="R44" s="1278"/>
      <c r="S44" s="1279"/>
      <c r="T44" s="1169"/>
      <c r="U44" s="1169"/>
      <c r="V44" s="1169"/>
      <c r="W44" s="1169"/>
      <c r="X44" s="1169"/>
      <c r="Y44" s="1280"/>
      <c r="Z44" s="1281"/>
      <c r="AA44" s="1281"/>
      <c r="AB44" s="1281"/>
      <c r="AC44" s="671" t="s">
        <v>74</v>
      </c>
      <c r="AD44" s="1281"/>
      <c r="AE44" s="1281"/>
      <c r="AF44" s="1281"/>
      <c r="AG44" s="1282"/>
      <c r="AH44" s="1283" t="e">
        <f>ROUNDUP(T44/O44,4)</f>
        <v>#N/A</v>
      </c>
      <c r="AI44" s="1284"/>
      <c r="AJ44" s="1285"/>
      <c r="AK44" s="1255" t="e">
        <f>INDEX(연구실계좌번호,MATCH(F44,성명,0))</f>
        <v>#N/A</v>
      </c>
      <c r="AL44" s="1256"/>
      <c r="AM44" s="1256"/>
      <c r="AN44" s="1256"/>
      <c r="AO44" s="1256"/>
      <c r="AP44" s="1256"/>
      <c r="AQ44" s="1256"/>
      <c r="AR44" s="1256"/>
      <c r="AS44" s="1256"/>
      <c r="AT44" s="1256"/>
      <c r="AU44" s="1257"/>
      <c r="AV44" s="1381"/>
      <c r="AW44" s="1381"/>
      <c r="AX44" s="1381"/>
      <c r="AY44" s="1382"/>
      <c r="AZ44" s="663"/>
      <c r="BA44" s="1270"/>
      <c r="BB44" s="1270"/>
      <c r="BC44" s="1270"/>
      <c r="BD44" s="1270"/>
      <c r="BE44" s="1270"/>
      <c r="BF44" s="1270"/>
      <c r="BG44" s="1270"/>
      <c r="BH44" s="1270"/>
      <c r="BI44" s="1353"/>
      <c r="BJ44" s="1353"/>
      <c r="BK44" s="1353"/>
      <c r="BL44" s="1353"/>
      <c r="BM44" s="1353"/>
      <c r="BN44" s="1353"/>
      <c r="BO44" s="1353"/>
      <c r="BP44" s="1353"/>
      <c r="BQ44" s="1353"/>
      <c r="BR44" s="1353"/>
      <c r="BS44" s="1353"/>
      <c r="BT44" s="1353"/>
      <c r="BU44" s="1353"/>
      <c r="BV44" s="1353"/>
      <c r="BW44" s="1353"/>
      <c r="BX44" s="1353"/>
      <c r="BY44" s="1353"/>
      <c r="BZ44" s="1353"/>
      <c r="CA44" s="1353"/>
      <c r="CB44" s="1353"/>
      <c r="CC44" s="1353"/>
      <c r="CD44" s="1353"/>
      <c r="CE44" s="1353"/>
      <c r="CF44" s="1353"/>
      <c r="CG44" s="669"/>
    </row>
    <row r="45" spans="1:87" ht="13.5">
      <c r="A45" s="1383"/>
      <c r="B45" s="1384"/>
      <c r="C45" s="1385"/>
      <c r="D45" s="1385"/>
      <c r="E45" s="1385"/>
      <c r="F45" s="1381"/>
      <c r="G45" s="1381"/>
      <c r="H45" s="1381"/>
      <c r="I45" s="1381"/>
      <c r="J45" s="1381"/>
      <c r="K45" s="1291"/>
      <c r="L45" s="1292"/>
      <c r="M45" s="1292"/>
      <c r="N45" s="1293"/>
      <c r="O45" s="1277"/>
      <c r="P45" s="1278"/>
      <c r="Q45" s="1278"/>
      <c r="R45" s="1278"/>
      <c r="S45" s="1279"/>
      <c r="T45" s="1169"/>
      <c r="U45" s="1169"/>
      <c r="V45" s="1169"/>
      <c r="W45" s="1169"/>
      <c r="X45" s="1169"/>
      <c r="Y45" s="1286"/>
      <c r="Z45" s="1287"/>
      <c r="AA45" s="500" t="s">
        <v>75</v>
      </c>
      <c r="AB45" s="1288" t="e">
        <f>DATEDIF(EOMONTH(Y44,-1)-1,EOMONTH(AD44,0),"m")</f>
        <v>#NUM!</v>
      </c>
      <c r="AC45" s="1288"/>
      <c r="AD45" s="1288"/>
      <c r="AE45" s="1289" t="s">
        <v>460</v>
      </c>
      <c r="AF45" s="1289"/>
      <c r="AG45" s="1290"/>
      <c r="AH45" s="1283"/>
      <c r="AI45" s="1284"/>
      <c r="AJ45" s="1285"/>
      <c r="AK45" s="1258"/>
      <c r="AL45" s="1259"/>
      <c r="AM45" s="1259"/>
      <c r="AN45" s="1259"/>
      <c r="AO45" s="1259"/>
      <c r="AP45" s="1259"/>
      <c r="AQ45" s="1259"/>
      <c r="AR45" s="1259"/>
      <c r="AS45" s="1259"/>
      <c r="AT45" s="1259"/>
      <c r="AU45" s="1260"/>
      <c r="AV45" s="1381"/>
      <c r="AW45" s="1381"/>
      <c r="AX45" s="1381"/>
      <c r="AY45" s="1382"/>
      <c r="AZ45" s="663"/>
      <c r="BA45" s="1350" t="s">
        <v>1824</v>
      </c>
      <c r="BB45" s="1350"/>
      <c r="BC45" s="1350"/>
      <c r="BD45" s="1350"/>
      <c r="BE45" s="1350"/>
      <c r="BF45" s="1350"/>
      <c r="BG45" s="1350"/>
      <c r="BH45" s="1350"/>
      <c r="BI45" s="1350"/>
      <c r="BJ45" s="1350"/>
      <c r="BK45" s="1350"/>
      <c r="BL45" s="1350"/>
      <c r="BM45" s="1350"/>
      <c r="BN45" s="1350"/>
      <c r="BO45" s="1350"/>
      <c r="BP45" s="1350"/>
      <c r="BQ45" s="1350"/>
      <c r="BR45" s="1350"/>
      <c r="BS45" s="1350"/>
      <c r="BT45" s="1350"/>
      <c r="BU45" s="1350"/>
      <c r="BV45" s="1350"/>
      <c r="BW45" s="1350"/>
      <c r="BX45" s="1350"/>
      <c r="BY45" s="1350"/>
      <c r="BZ45" s="1350"/>
      <c r="CA45" s="1350"/>
      <c r="CB45" s="1350"/>
      <c r="CC45" s="1350"/>
      <c r="CD45" s="1350"/>
      <c r="CE45" s="1350"/>
      <c r="CF45" s="1350"/>
      <c r="CG45" s="669"/>
    </row>
    <row r="46" spans="1:87" ht="13.5">
      <c r="A46" s="1363">
        <v>6</v>
      </c>
      <c r="B46" s="1364"/>
      <c r="C46" s="1367"/>
      <c r="D46" s="1368"/>
      <c r="E46" s="1369"/>
      <c r="F46" s="1360"/>
      <c r="G46" s="1361"/>
      <c r="H46" s="1361"/>
      <c r="I46" s="1361"/>
      <c r="J46" s="1373"/>
      <c r="K46" s="1291" t="e">
        <f>INDEX(직급.과정,MATCH(F46,성명,0))</f>
        <v>#N/A</v>
      </c>
      <c r="L46" s="1292"/>
      <c r="M46" s="1292"/>
      <c r="N46" s="1293"/>
      <c r="O46" s="1277" t="e">
        <f>HLOOKUP(K46,인건비지급단가!$B$6:$O$7,2,FALSE)</f>
        <v>#N/A</v>
      </c>
      <c r="P46" s="1278"/>
      <c r="Q46" s="1278"/>
      <c r="R46" s="1278"/>
      <c r="S46" s="1279"/>
      <c r="T46" s="1354"/>
      <c r="U46" s="1355"/>
      <c r="V46" s="1355"/>
      <c r="W46" s="1355"/>
      <c r="X46" s="1356"/>
      <c r="Y46" s="1280"/>
      <c r="Z46" s="1281"/>
      <c r="AA46" s="1281"/>
      <c r="AB46" s="1281"/>
      <c r="AC46" s="671" t="s">
        <v>74</v>
      </c>
      <c r="AD46" s="1281"/>
      <c r="AE46" s="1281"/>
      <c r="AF46" s="1281"/>
      <c r="AG46" s="1282"/>
      <c r="AH46" s="1283" t="e">
        <f>ROUNDUP(T46/O46,4)</f>
        <v>#N/A</v>
      </c>
      <c r="AI46" s="1284"/>
      <c r="AJ46" s="1285"/>
      <c r="AK46" s="1255" t="e">
        <f>INDEX(연구실계좌번호,MATCH(F46,성명,0))</f>
        <v>#N/A</v>
      </c>
      <c r="AL46" s="1256"/>
      <c r="AM46" s="1256"/>
      <c r="AN46" s="1256"/>
      <c r="AO46" s="1256"/>
      <c r="AP46" s="1256"/>
      <c r="AQ46" s="1256"/>
      <c r="AR46" s="1256"/>
      <c r="AS46" s="1256"/>
      <c r="AT46" s="1256"/>
      <c r="AU46" s="1257"/>
      <c r="AV46" s="1360"/>
      <c r="AW46" s="1361"/>
      <c r="AX46" s="1361"/>
      <c r="AY46" s="1362"/>
      <c r="AZ46" s="663"/>
      <c r="BA46" s="1351"/>
      <c r="BB46" s="1351"/>
      <c r="BC46" s="1351"/>
      <c r="BD46" s="1351"/>
      <c r="BE46" s="1351"/>
      <c r="BF46" s="1351"/>
      <c r="BG46" s="1351"/>
      <c r="BH46" s="1351"/>
      <c r="BI46" s="1351"/>
      <c r="BJ46" s="1351"/>
      <c r="BK46" s="1351"/>
      <c r="BL46" s="1351"/>
      <c r="BM46" s="1351"/>
      <c r="BN46" s="1351"/>
      <c r="BO46" s="1351"/>
      <c r="BP46" s="1351"/>
      <c r="BQ46" s="1351"/>
      <c r="BR46" s="1351"/>
      <c r="BS46" s="1351"/>
      <c r="BT46" s="1351"/>
      <c r="BU46" s="1351"/>
      <c r="BV46" s="1351"/>
      <c r="BW46" s="1351"/>
      <c r="BX46" s="1351"/>
      <c r="BY46" s="1351"/>
      <c r="BZ46" s="1351"/>
      <c r="CA46" s="1351"/>
      <c r="CB46" s="1351"/>
      <c r="CC46" s="1351"/>
      <c r="CD46" s="1351"/>
      <c r="CE46" s="1351"/>
      <c r="CF46" s="1351"/>
      <c r="CG46" s="651"/>
    </row>
    <row r="47" spans="1:87" ht="13.5">
      <c r="A47" s="1365"/>
      <c r="B47" s="1366"/>
      <c r="C47" s="1370"/>
      <c r="D47" s="1371"/>
      <c r="E47" s="1372"/>
      <c r="F47" s="1261"/>
      <c r="G47" s="1262"/>
      <c r="H47" s="1262"/>
      <c r="I47" s="1262"/>
      <c r="J47" s="1374"/>
      <c r="K47" s="1291"/>
      <c r="L47" s="1292"/>
      <c r="M47" s="1292"/>
      <c r="N47" s="1293"/>
      <c r="O47" s="1277"/>
      <c r="P47" s="1278"/>
      <c r="Q47" s="1278"/>
      <c r="R47" s="1278"/>
      <c r="S47" s="1279"/>
      <c r="T47" s="1357"/>
      <c r="U47" s="1358"/>
      <c r="V47" s="1358"/>
      <c r="W47" s="1358"/>
      <c r="X47" s="1359"/>
      <c r="Y47" s="1286"/>
      <c r="Z47" s="1287"/>
      <c r="AA47" s="500" t="s">
        <v>75</v>
      </c>
      <c r="AB47" s="1288" t="e">
        <f>DATEDIF(EOMONTH(Y46,-1)-1,EOMONTH(AD46,0),"m")</f>
        <v>#NUM!</v>
      </c>
      <c r="AC47" s="1288"/>
      <c r="AD47" s="1288"/>
      <c r="AE47" s="1289" t="s">
        <v>460</v>
      </c>
      <c r="AF47" s="1289"/>
      <c r="AG47" s="1290"/>
      <c r="AH47" s="1283"/>
      <c r="AI47" s="1284"/>
      <c r="AJ47" s="1285"/>
      <c r="AK47" s="1258"/>
      <c r="AL47" s="1259"/>
      <c r="AM47" s="1259"/>
      <c r="AN47" s="1259"/>
      <c r="AO47" s="1259"/>
      <c r="AP47" s="1259"/>
      <c r="AQ47" s="1259"/>
      <c r="AR47" s="1259"/>
      <c r="AS47" s="1259"/>
      <c r="AT47" s="1259"/>
      <c r="AU47" s="1260"/>
      <c r="AV47" s="1261"/>
      <c r="AW47" s="1262"/>
      <c r="AX47" s="1262"/>
      <c r="AY47" s="1263"/>
      <c r="AZ47" s="663"/>
      <c r="BA47" s="1351"/>
      <c r="BB47" s="1351"/>
      <c r="BC47" s="1351"/>
      <c r="BD47" s="1351"/>
      <c r="BE47" s="1351"/>
      <c r="BF47" s="1351"/>
      <c r="BG47" s="1351"/>
      <c r="BH47" s="1351"/>
      <c r="BI47" s="1351"/>
      <c r="BJ47" s="1351"/>
      <c r="BK47" s="1351"/>
      <c r="BL47" s="1351"/>
      <c r="BM47" s="1351"/>
      <c r="BN47" s="1351"/>
      <c r="BO47" s="1351"/>
      <c r="BP47" s="1351"/>
      <c r="BQ47" s="1351"/>
      <c r="BR47" s="1351"/>
      <c r="BS47" s="1351"/>
      <c r="BT47" s="1351"/>
      <c r="BU47" s="1351"/>
      <c r="BV47" s="1351"/>
      <c r="BW47" s="1351"/>
      <c r="BX47" s="1351"/>
      <c r="BY47" s="1351"/>
      <c r="BZ47" s="1351"/>
      <c r="CA47" s="1351"/>
      <c r="CB47" s="1351"/>
      <c r="CC47" s="1351"/>
      <c r="CD47" s="1351"/>
      <c r="CE47" s="1351"/>
      <c r="CF47" s="1351"/>
      <c r="CG47" s="651"/>
    </row>
    <row r="48" spans="1:87" ht="13.5">
      <c r="A48" s="1363">
        <v>7</v>
      </c>
      <c r="B48" s="1364"/>
      <c r="C48" s="1367"/>
      <c r="D48" s="1368"/>
      <c r="E48" s="1369"/>
      <c r="F48" s="1360"/>
      <c r="G48" s="1361"/>
      <c r="H48" s="1361"/>
      <c r="I48" s="1361"/>
      <c r="J48" s="1373"/>
      <c r="K48" s="1291" t="e">
        <f>INDEX(직급.과정,MATCH(F48,성명,0))</f>
        <v>#N/A</v>
      </c>
      <c r="L48" s="1292"/>
      <c r="M48" s="1292"/>
      <c r="N48" s="1293"/>
      <c r="O48" s="1277" t="e">
        <f>HLOOKUP(K48,인건비지급단가!$B$6:$O$7,2,FALSE)</f>
        <v>#N/A</v>
      </c>
      <c r="P48" s="1278"/>
      <c r="Q48" s="1278"/>
      <c r="R48" s="1278"/>
      <c r="S48" s="1279"/>
      <c r="T48" s="1354"/>
      <c r="U48" s="1355"/>
      <c r="V48" s="1355"/>
      <c r="W48" s="1355"/>
      <c r="X48" s="1356"/>
      <c r="Y48" s="1280"/>
      <c r="Z48" s="1281"/>
      <c r="AA48" s="1281"/>
      <c r="AB48" s="1281"/>
      <c r="AC48" s="671" t="s">
        <v>74</v>
      </c>
      <c r="AD48" s="1281"/>
      <c r="AE48" s="1281"/>
      <c r="AF48" s="1281"/>
      <c r="AG48" s="1282"/>
      <c r="AH48" s="1283" t="e">
        <f>ROUNDUP(T48/O48,4)</f>
        <v>#N/A</v>
      </c>
      <c r="AI48" s="1284"/>
      <c r="AJ48" s="1285"/>
      <c r="AK48" s="1255" t="e">
        <f>INDEX(연구실계좌번호,MATCH(F48,성명,0))</f>
        <v>#N/A</v>
      </c>
      <c r="AL48" s="1256"/>
      <c r="AM48" s="1256"/>
      <c r="AN48" s="1256"/>
      <c r="AO48" s="1256"/>
      <c r="AP48" s="1256"/>
      <c r="AQ48" s="1256"/>
      <c r="AR48" s="1256"/>
      <c r="AS48" s="1256"/>
      <c r="AT48" s="1256"/>
      <c r="AU48" s="1257"/>
      <c r="AV48" s="1360"/>
      <c r="AW48" s="1361"/>
      <c r="AX48" s="1361"/>
      <c r="AY48" s="1362"/>
      <c r="AZ48" s="663"/>
      <c r="BA48" s="629"/>
      <c r="BB48" s="629"/>
      <c r="BC48" s="629"/>
      <c r="BD48" s="629"/>
      <c r="BE48" s="629"/>
      <c r="BF48" s="629"/>
      <c r="BG48" s="629"/>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69"/>
    </row>
    <row r="49" spans="1:87" ht="13.5" customHeight="1">
      <c r="A49" s="1365"/>
      <c r="B49" s="1366"/>
      <c r="C49" s="1370"/>
      <c r="D49" s="1371"/>
      <c r="E49" s="1372"/>
      <c r="F49" s="1261"/>
      <c r="G49" s="1262"/>
      <c r="H49" s="1262"/>
      <c r="I49" s="1262"/>
      <c r="J49" s="1374"/>
      <c r="K49" s="1291"/>
      <c r="L49" s="1292"/>
      <c r="M49" s="1292"/>
      <c r="N49" s="1293"/>
      <c r="O49" s="1277"/>
      <c r="P49" s="1278"/>
      <c r="Q49" s="1278"/>
      <c r="R49" s="1278"/>
      <c r="S49" s="1279"/>
      <c r="T49" s="1357"/>
      <c r="U49" s="1358"/>
      <c r="V49" s="1358"/>
      <c r="W49" s="1358"/>
      <c r="X49" s="1359"/>
      <c r="Y49" s="1286"/>
      <c r="Z49" s="1287"/>
      <c r="AA49" s="500" t="s">
        <v>75</v>
      </c>
      <c r="AB49" s="1288" t="e">
        <f>DATEDIF(EOMONTH(Y48,-1)-1,EOMONTH(AD48,0),"m")</f>
        <v>#NUM!</v>
      </c>
      <c r="AC49" s="1288"/>
      <c r="AD49" s="1288"/>
      <c r="AE49" s="1289" t="s">
        <v>460</v>
      </c>
      <c r="AF49" s="1289"/>
      <c r="AG49" s="1290"/>
      <c r="AH49" s="1283"/>
      <c r="AI49" s="1284"/>
      <c r="AJ49" s="1285"/>
      <c r="AK49" s="1258"/>
      <c r="AL49" s="1259"/>
      <c r="AM49" s="1259"/>
      <c r="AN49" s="1259"/>
      <c r="AO49" s="1259"/>
      <c r="AP49" s="1259"/>
      <c r="AQ49" s="1259"/>
      <c r="AR49" s="1259"/>
      <c r="AS49" s="1259"/>
      <c r="AT49" s="1259"/>
      <c r="AU49" s="1260"/>
      <c r="AV49" s="1261"/>
      <c r="AW49" s="1262"/>
      <c r="AX49" s="1262"/>
      <c r="AY49" s="1263"/>
      <c r="AZ49" s="663"/>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69"/>
    </row>
    <row r="50" spans="1:87" ht="13.5">
      <c r="A50" s="1375" t="s">
        <v>25</v>
      </c>
      <c r="B50" s="1376"/>
      <c r="C50" s="1376"/>
      <c r="D50" s="1376"/>
      <c r="E50" s="1376"/>
      <c r="F50" s="1376"/>
      <c r="G50" s="1376"/>
      <c r="H50" s="1376"/>
      <c r="I50" s="1376"/>
      <c r="J50" s="1376"/>
      <c r="K50" s="1376"/>
      <c r="L50" s="1376"/>
      <c r="M50" s="1376"/>
      <c r="N50" s="1376"/>
      <c r="O50" s="1376"/>
      <c r="P50" s="1376"/>
      <c r="Q50" s="1376"/>
      <c r="R50" s="1376"/>
      <c r="S50" s="1376"/>
      <c r="T50" s="1377">
        <f>SUM(T36:X49)</f>
        <v>0</v>
      </c>
      <c r="U50" s="1376"/>
      <c r="V50" s="1376"/>
      <c r="W50" s="1376"/>
      <c r="X50" s="1376"/>
      <c r="Y50" s="1378"/>
      <c r="Z50" s="1379"/>
      <c r="AA50" s="1379"/>
      <c r="AB50" s="1379"/>
      <c r="AC50" s="1379"/>
      <c r="AD50" s="1379"/>
      <c r="AE50" s="1379"/>
      <c r="AF50" s="1379"/>
      <c r="AG50" s="1379"/>
      <c r="AH50" s="1379"/>
      <c r="AI50" s="1379"/>
      <c r="AJ50" s="1379"/>
      <c r="AK50" s="1379"/>
      <c r="AL50" s="1379"/>
      <c r="AM50" s="1379"/>
      <c r="AN50" s="1379"/>
      <c r="AO50" s="1379"/>
      <c r="AP50" s="1379"/>
      <c r="AQ50" s="1379"/>
      <c r="AR50" s="1379"/>
      <c r="AS50" s="1379"/>
      <c r="AT50" s="1379"/>
      <c r="AU50" s="1379"/>
      <c r="AV50" s="1379"/>
      <c r="AW50" s="1379"/>
      <c r="AX50" s="1379"/>
      <c r="AY50" s="1380"/>
      <c r="AZ50" s="663"/>
      <c r="BA50" s="664"/>
      <c r="BB50" s="676"/>
      <c r="BC50" s="676"/>
      <c r="BD50" s="676"/>
      <c r="BE50" s="676"/>
      <c r="BF50" s="676"/>
      <c r="BG50" s="676"/>
      <c r="BH50" s="676"/>
      <c r="BI50" s="676"/>
      <c r="BJ50" s="676"/>
      <c r="BK50" s="676"/>
      <c r="BL50" s="676"/>
      <c r="BM50" s="676"/>
      <c r="BN50" s="676"/>
      <c r="BO50" s="676"/>
      <c r="BP50" s="676"/>
      <c r="BQ50" s="676"/>
      <c r="BR50" s="676"/>
      <c r="BS50" s="676"/>
      <c r="BT50" s="676"/>
      <c r="BU50" s="676"/>
      <c r="BV50" s="676"/>
      <c r="BW50" s="676"/>
      <c r="BX50" s="676"/>
      <c r="BY50" s="676"/>
      <c r="BZ50" s="676"/>
      <c r="CA50" s="676"/>
      <c r="CB50" s="676"/>
      <c r="CC50" s="676"/>
      <c r="CD50" s="676"/>
      <c r="CE50" s="676"/>
      <c r="CF50" s="676"/>
      <c r="CG50" s="676"/>
    </row>
    <row r="51" spans="1:87" ht="15" customHeight="1">
      <c r="A51" s="13"/>
      <c r="B51" s="13"/>
      <c r="C51" s="13"/>
      <c r="D51" s="13"/>
      <c r="E51" s="13"/>
      <c r="F51" s="13"/>
      <c r="G51" s="306"/>
      <c r="H51" s="306"/>
      <c r="I51" s="13"/>
      <c r="J51" s="13"/>
      <c r="K51" s="13"/>
      <c r="L51" s="13"/>
      <c r="M51" s="13"/>
      <c r="N51" s="13"/>
      <c r="O51" s="13"/>
      <c r="P51" s="13"/>
      <c r="Q51" s="306"/>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306"/>
      <c r="AS51" s="13"/>
      <c r="AT51" s="13"/>
      <c r="AU51" s="13"/>
      <c r="AV51" s="13"/>
      <c r="AW51" s="13"/>
      <c r="AX51" s="13"/>
      <c r="AY51" s="13"/>
      <c r="AZ51" s="663"/>
      <c r="BA51" s="49"/>
      <c r="BB51" s="676"/>
      <c r="BC51" s="676"/>
      <c r="BD51" s="676"/>
      <c r="BE51" s="676"/>
      <c r="BF51" s="676"/>
      <c r="BG51" s="676"/>
      <c r="BH51" s="676"/>
      <c r="BI51" s="676"/>
      <c r="BJ51" s="676"/>
      <c r="BK51" s="676"/>
      <c r="BL51" s="676"/>
      <c r="BM51" s="676"/>
      <c r="BN51" s="676"/>
      <c r="BO51" s="676"/>
      <c r="BP51" s="676"/>
      <c r="BQ51" s="676"/>
      <c r="BR51" s="676"/>
      <c r="BS51" s="676"/>
      <c r="BT51" s="676"/>
      <c r="BU51" s="676"/>
      <c r="BV51" s="676"/>
      <c r="BW51" s="676"/>
      <c r="BX51" s="676"/>
      <c r="BY51" s="676"/>
      <c r="BZ51" s="676"/>
      <c r="CA51" s="676"/>
      <c r="CB51" s="676"/>
      <c r="CC51" s="676"/>
      <c r="CD51" s="676"/>
      <c r="CE51" s="676"/>
      <c r="CF51" s="676"/>
      <c r="CG51" s="676"/>
    </row>
    <row r="52" spans="1:87" s="247" customFormat="1" ht="18" customHeight="1">
      <c r="A52" s="1296" t="s">
        <v>1546</v>
      </c>
      <c r="B52" s="1296"/>
      <c r="C52" s="1296"/>
      <c r="D52" s="1296"/>
      <c r="E52" s="1296"/>
      <c r="F52" s="1296"/>
      <c r="G52" s="1296"/>
      <c r="H52" s="1296"/>
      <c r="I52" s="1296"/>
      <c r="J52" s="1296"/>
      <c r="K52" s="1296"/>
      <c r="L52" s="1296"/>
      <c r="M52" s="1296"/>
      <c r="N52" s="1296"/>
      <c r="O52" s="1296"/>
      <c r="P52" s="1296"/>
      <c r="Q52" s="1296"/>
      <c r="R52" s="1296"/>
      <c r="S52" s="1296"/>
      <c r="T52" s="1296"/>
      <c r="U52" s="1296"/>
      <c r="V52" s="1296"/>
      <c r="W52" s="1296"/>
      <c r="X52" s="1296"/>
      <c r="Y52" s="1296"/>
      <c r="Z52" s="1296"/>
      <c r="AA52" s="1296"/>
      <c r="AB52" s="1296"/>
      <c r="AC52" s="1296"/>
      <c r="AD52" s="1296"/>
      <c r="AE52" s="1296"/>
      <c r="AF52" s="1296"/>
      <c r="AG52" s="1296"/>
      <c r="AH52" s="1296"/>
      <c r="AI52" s="1296"/>
      <c r="AJ52" s="1296"/>
      <c r="AK52" s="1296"/>
      <c r="AL52" s="1296"/>
      <c r="AM52" s="1296"/>
      <c r="AN52" s="1296"/>
      <c r="AO52" s="1296"/>
      <c r="AP52" s="1296"/>
      <c r="AQ52" s="1296"/>
      <c r="AR52" s="1296"/>
      <c r="AS52" s="1296"/>
      <c r="AT52" s="1296"/>
      <c r="AU52" s="1296"/>
      <c r="AV52" s="1296"/>
      <c r="AW52" s="1296"/>
      <c r="AX52" s="1296"/>
      <c r="AY52" s="1296"/>
      <c r="AZ52" s="667"/>
      <c r="BA52" s="66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76"/>
      <c r="CH52" s="12"/>
      <c r="CI52" s="12"/>
    </row>
    <row r="53" spans="1:87" ht="13.5" customHeight="1">
      <c r="B53" s="1082"/>
      <c r="C53" s="1082"/>
      <c r="D53" s="1082"/>
      <c r="E53" s="1082"/>
      <c r="F53" s="1082"/>
      <c r="G53" s="1082"/>
      <c r="H53" s="1082"/>
      <c r="I53" s="1082"/>
      <c r="J53" s="1082"/>
      <c r="K53" s="1082"/>
      <c r="L53" s="1082"/>
      <c r="M53" s="1082"/>
      <c r="N53" s="1082"/>
      <c r="O53" s="1082"/>
      <c r="P53" s="1082"/>
      <c r="Q53" s="1082"/>
      <c r="R53" s="1082"/>
      <c r="S53" s="1082"/>
      <c r="T53" s="1082"/>
      <c r="U53" s="1082"/>
      <c r="V53" s="1082"/>
      <c r="W53" s="1082"/>
      <c r="X53" s="1082"/>
      <c r="Y53" s="1082"/>
      <c r="Z53" s="1082"/>
      <c r="AA53" s="1082"/>
      <c r="AB53" s="1082"/>
      <c r="AC53" s="1082"/>
      <c r="AD53" s="1082"/>
      <c r="AE53" s="1082"/>
      <c r="AF53" s="1082"/>
      <c r="AG53" s="1082"/>
      <c r="AH53" s="1082"/>
      <c r="AI53" s="1082"/>
      <c r="AJ53" s="1082"/>
      <c r="AK53" s="1082"/>
      <c r="AL53" s="1082"/>
      <c r="AM53" s="1082"/>
      <c r="AN53" s="1082"/>
      <c r="AO53" s="1082"/>
      <c r="AP53" s="1082"/>
      <c r="AQ53" s="1082"/>
      <c r="AR53" s="1082"/>
      <c r="AS53" s="1082"/>
      <c r="AT53" s="1082"/>
      <c r="AU53" s="1082"/>
      <c r="AV53" s="1082"/>
      <c r="AW53" s="1082"/>
      <c r="AX53" s="1082"/>
      <c r="AY53" s="1082"/>
      <c r="AZ53" s="675"/>
      <c r="BA53" s="666"/>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646"/>
      <c r="CF53" s="646"/>
      <c r="CG53" s="676"/>
    </row>
    <row r="54" spans="1:87" s="247" customFormat="1" ht="12.95" customHeight="1">
      <c r="G54" s="304"/>
      <c r="H54" s="304"/>
      <c r="Q54" s="304"/>
      <c r="AR54" s="304"/>
      <c r="AZ54" s="667"/>
      <c r="BA54" s="638"/>
      <c r="BB54" s="640"/>
      <c r="BC54" s="640"/>
      <c r="BD54" s="640"/>
      <c r="BE54" s="640"/>
      <c r="BF54" s="640"/>
      <c r="BG54" s="640"/>
      <c r="BH54" s="640"/>
      <c r="BI54" s="640"/>
      <c r="BJ54" s="640"/>
      <c r="BK54" s="640"/>
      <c r="BL54" s="640"/>
      <c r="BM54" s="640"/>
      <c r="BN54" s="640"/>
      <c r="BO54" s="640"/>
      <c r="BP54" s="640"/>
      <c r="BQ54" s="640"/>
      <c r="BR54" s="640"/>
      <c r="BS54" s="640"/>
      <c r="BT54" s="640"/>
      <c r="BU54" s="640"/>
      <c r="BV54" s="640"/>
      <c r="BW54" s="640"/>
      <c r="BX54" s="640"/>
      <c r="BY54" s="658"/>
      <c r="BZ54" s="658"/>
      <c r="CA54" s="658"/>
      <c r="CB54" s="658"/>
      <c r="CC54" s="658"/>
      <c r="CD54" s="658"/>
      <c r="CE54" s="658"/>
      <c r="CF54" s="658"/>
      <c r="CG54" s="640"/>
      <c r="CH54" s="12"/>
      <c r="CI54" s="12"/>
    </row>
    <row r="55" spans="1:87" s="13" customFormat="1" ht="20.100000000000001" customHeight="1">
      <c r="A55" s="1216">
        <f ca="1">TODAY()</f>
        <v>43893</v>
      </c>
      <c r="B55" s="1216"/>
      <c r="C55" s="1216"/>
      <c r="D55" s="1216"/>
      <c r="E55" s="1216"/>
      <c r="F55" s="1216"/>
      <c r="G55" s="1216"/>
      <c r="H55" s="1216"/>
      <c r="I55" s="1216"/>
      <c r="J55" s="1216"/>
      <c r="K55" s="1216"/>
      <c r="L55" s="1216"/>
      <c r="M55" s="1216"/>
      <c r="N55" s="1216"/>
      <c r="O55" s="1216"/>
      <c r="P55" s="1216"/>
      <c r="Q55" s="1216"/>
      <c r="R55" s="1216"/>
      <c r="S55" s="1216"/>
      <c r="T55" s="1216"/>
      <c r="U55" s="1216"/>
      <c r="V55" s="1216"/>
      <c r="W55" s="1216"/>
      <c r="X55" s="1216"/>
      <c r="Y55" s="1216"/>
      <c r="Z55" s="1216"/>
      <c r="AA55" s="1216"/>
      <c r="AB55" s="1216"/>
      <c r="AC55" s="1216"/>
      <c r="AD55" s="1216"/>
      <c r="AE55" s="1216"/>
      <c r="AF55" s="1216"/>
      <c r="AG55" s="1216"/>
      <c r="AH55" s="1216"/>
      <c r="AI55" s="1216"/>
      <c r="AJ55" s="1216"/>
      <c r="AK55" s="1216"/>
      <c r="AL55" s="1216"/>
      <c r="AM55" s="1216"/>
      <c r="AN55" s="1216"/>
      <c r="AO55" s="1216"/>
      <c r="AP55" s="1216"/>
      <c r="AQ55" s="1216"/>
      <c r="AR55" s="1216"/>
      <c r="AS55" s="1216"/>
      <c r="AT55" s="1216"/>
      <c r="AU55" s="1216"/>
      <c r="AV55" s="1216"/>
      <c r="AW55" s="1216"/>
      <c r="AX55" s="1216"/>
      <c r="AY55" s="1216"/>
      <c r="AZ55" s="18"/>
      <c r="BA55" s="641"/>
      <c r="BB55" s="640"/>
      <c r="BC55" s="640"/>
      <c r="BD55" s="640"/>
      <c r="BE55" s="640"/>
      <c r="BF55" s="651"/>
      <c r="BG55" s="651"/>
      <c r="BH55" s="651"/>
      <c r="BI55" s="651"/>
      <c r="BJ55" s="651"/>
      <c r="BK55" s="651"/>
      <c r="BL55" s="651"/>
      <c r="BM55" s="651"/>
      <c r="BN55" s="640"/>
      <c r="BO55" s="640"/>
      <c r="BP55" s="640"/>
      <c r="BQ55" s="640"/>
      <c r="BR55" s="651"/>
      <c r="BS55" s="651"/>
      <c r="BT55" s="651"/>
      <c r="BU55" s="651"/>
      <c r="BV55" s="640"/>
      <c r="BW55" s="640"/>
      <c r="BX55" s="640"/>
      <c r="BY55" s="640"/>
      <c r="BZ55" s="640"/>
      <c r="CA55" s="640"/>
      <c r="CB55" s="640"/>
      <c r="CC55" s="640"/>
      <c r="CD55" s="640"/>
      <c r="CE55" s="640"/>
      <c r="CF55" s="640"/>
      <c r="CG55" s="646"/>
      <c r="CH55" s="12"/>
      <c r="CI55" s="12"/>
    </row>
    <row r="56" spans="1:87" s="13" customFormat="1" ht="12.95" customHeight="1">
      <c r="G56" s="306"/>
      <c r="H56" s="306"/>
      <c r="Q56" s="306"/>
      <c r="Y56" s="248"/>
      <c r="Z56" s="248"/>
      <c r="AA56" s="248"/>
      <c r="AB56" s="248"/>
      <c r="AC56" s="248"/>
      <c r="AD56" s="248"/>
      <c r="AE56" s="248"/>
      <c r="AJ56" s="248"/>
      <c r="AK56" s="248"/>
      <c r="AL56" s="248"/>
      <c r="AM56" s="248"/>
      <c r="AN56" s="248"/>
      <c r="AO56" s="248"/>
      <c r="AP56" s="248"/>
      <c r="AQ56" s="248"/>
      <c r="AR56" s="307"/>
      <c r="AS56" s="248"/>
      <c r="AT56" s="248"/>
      <c r="AU56" s="248"/>
      <c r="AV56" s="248"/>
      <c r="AW56" s="248"/>
      <c r="AX56" s="248"/>
      <c r="AY56" s="248"/>
      <c r="AZ56" s="19"/>
      <c r="BA56" s="667"/>
      <c r="BB56" s="640"/>
      <c r="BC56" s="640"/>
      <c r="BD56" s="640"/>
      <c r="BE56" s="640"/>
      <c r="BF56" s="651"/>
      <c r="BG56" s="651"/>
      <c r="BH56" s="651"/>
      <c r="BI56" s="651"/>
      <c r="BJ56" s="651"/>
      <c r="BK56" s="651"/>
      <c r="BL56" s="651"/>
      <c r="BM56" s="651"/>
      <c r="BN56" s="640"/>
      <c r="BO56" s="640"/>
      <c r="BP56" s="640"/>
      <c r="BQ56" s="640"/>
      <c r="BR56" s="651"/>
      <c r="BS56" s="651"/>
      <c r="BT56" s="651"/>
      <c r="BU56" s="651"/>
      <c r="BV56" s="640"/>
      <c r="BW56" s="640"/>
      <c r="BX56" s="640"/>
      <c r="BY56" s="640"/>
      <c r="BZ56" s="640"/>
      <c r="CA56" s="640"/>
      <c r="CB56" s="640"/>
      <c r="CC56" s="640"/>
      <c r="CD56" s="640"/>
      <c r="CE56" s="640"/>
      <c r="CF56" s="640"/>
      <c r="CG56" s="658"/>
      <c r="CH56" s="12"/>
      <c r="CI56" s="12"/>
    </row>
    <row r="57" spans="1:87" s="13" customFormat="1" ht="20.100000000000001" customHeight="1">
      <c r="A57" s="5"/>
      <c r="B57" s="5"/>
      <c r="C57" s="5"/>
      <c r="D57" s="5"/>
      <c r="E57" s="5"/>
      <c r="F57" s="5"/>
      <c r="G57" s="5"/>
      <c r="H57" s="5"/>
      <c r="I57" s="5"/>
      <c r="J57" s="5"/>
      <c r="K57" s="5"/>
      <c r="L57" s="5"/>
      <c r="M57" s="5"/>
      <c r="N57" s="5"/>
      <c r="O57" s="5"/>
      <c r="P57" s="5"/>
      <c r="Q57" s="5"/>
      <c r="R57" s="5"/>
      <c r="S57" s="5"/>
      <c r="T57" s="5"/>
      <c r="U57" s="5"/>
      <c r="V57" s="5"/>
      <c r="W57" s="5"/>
      <c r="X57" s="5"/>
      <c r="Y57" s="297"/>
      <c r="Z57" s="297"/>
      <c r="AA57" s="297"/>
      <c r="AB57" s="297"/>
      <c r="AC57" s="297"/>
      <c r="AD57" s="297"/>
      <c r="AE57" s="1032" t="s">
        <v>24</v>
      </c>
      <c r="AF57" s="1032"/>
      <c r="AG57" s="1032"/>
      <c r="AH57" s="1032"/>
      <c r="AI57" s="1032"/>
      <c r="AJ57" s="1032"/>
      <c r="AK57" s="1032"/>
      <c r="AL57" s="1036">
        <f>'1'!AJ26</f>
        <v>0</v>
      </c>
      <c r="AM57" s="1036"/>
      <c r="AN57" s="1036"/>
      <c r="AO57" s="1036"/>
      <c r="AP57" s="1036"/>
      <c r="AQ57" s="1036"/>
      <c r="AR57" s="1036"/>
      <c r="AS57" s="1036"/>
      <c r="AT57" s="1036"/>
      <c r="AU57" s="1036"/>
      <c r="AV57" s="1032" t="s">
        <v>16</v>
      </c>
      <c r="AW57" s="1032"/>
      <c r="AX57" s="1032"/>
      <c r="AY57" s="1032"/>
      <c r="AZ57" s="19"/>
      <c r="BA57" s="636"/>
      <c r="BB57" s="640"/>
      <c r="BC57" s="640"/>
      <c r="BD57" s="640"/>
      <c r="BE57" s="640"/>
      <c r="BF57" s="651"/>
      <c r="BG57" s="651"/>
      <c r="BH57" s="651"/>
      <c r="BI57" s="651"/>
      <c r="BJ57" s="651"/>
      <c r="BK57" s="651"/>
      <c r="BL57" s="651"/>
      <c r="BM57" s="651"/>
      <c r="BN57" s="651"/>
      <c r="BO57" s="651"/>
      <c r="BP57" s="651"/>
      <c r="BQ57" s="651"/>
      <c r="BR57" s="651"/>
      <c r="BS57" s="651"/>
      <c r="BT57" s="651"/>
      <c r="BU57" s="651"/>
      <c r="BV57" s="651"/>
      <c r="BW57" s="651"/>
      <c r="BX57" s="651"/>
      <c r="BY57" s="651"/>
      <c r="BZ57" s="651"/>
      <c r="CA57" s="651"/>
      <c r="CB57" s="651"/>
      <c r="CC57" s="651"/>
      <c r="CD57" s="651"/>
      <c r="CE57" s="651"/>
      <c r="CF57" s="651"/>
      <c r="CG57" s="640"/>
      <c r="CH57" s="12"/>
      <c r="CI57" s="12"/>
    </row>
    <row r="58" spans="1:87" ht="17.100000000000001" hidden="1" customHeight="1">
      <c r="W58" s="246"/>
      <c r="X58" s="246"/>
      <c r="Y58" s="246"/>
      <c r="Z58" s="246"/>
      <c r="AA58" s="246"/>
      <c r="AB58" s="246"/>
      <c r="AC58" s="246"/>
      <c r="AD58" s="246"/>
      <c r="AE58" s="1214" t="s">
        <v>1728</v>
      </c>
      <c r="AF58" s="1032"/>
      <c r="AG58" s="1032"/>
      <c r="AH58" s="1032"/>
      <c r="AI58" s="1032"/>
      <c r="AJ58" s="1032"/>
      <c r="AK58" s="1032"/>
      <c r="AL58" s="1036">
        <f>'1'!AJ27</f>
        <v>0</v>
      </c>
      <c r="AM58" s="1036"/>
      <c r="AN58" s="1036"/>
      <c r="AO58" s="1036"/>
      <c r="AP58" s="1036"/>
      <c r="AQ58" s="1036"/>
      <c r="AR58" s="1036"/>
      <c r="AS58" s="1036"/>
      <c r="AT58" s="1036"/>
      <c r="AU58" s="1036"/>
      <c r="AV58" s="1032" t="s">
        <v>16</v>
      </c>
      <c r="AW58" s="1032"/>
      <c r="AX58" s="1032"/>
      <c r="AY58" s="1032"/>
      <c r="AZ58" s="19"/>
      <c r="BA58" s="667"/>
      <c r="BB58" s="640"/>
      <c r="BC58" s="640"/>
      <c r="BD58" s="640"/>
      <c r="BE58" s="640"/>
      <c r="BF58" s="651"/>
      <c r="BG58" s="651"/>
      <c r="BH58" s="651"/>
      <c r="BI58" s="651"/>
      <c r="BJ58" s="651"/>
      <c r="BK58" s="651"/>
      <c r="BL58" s="651"/>
      <c r="BM58" s="651"/>
      <c r="BN58" s="651"/>
      <c r="BO58" s="651"/>
      <c r="BP58" s="651"/>
      <c r="BQ58" s="651"/>
      <c r="BR58" s="651"/>
      <c r="BS58" s="651"/>
      <c r="BT58" s="651"/>
      <c r="BU58" s="651"/>
      <c r="BV58" s="651"/>
      <c r="BW58" s="651"/>
      <c r="BX58" s="651"/>
      <c r="BY58" s="651"/>
      <c r="BZ58" s="651"/>
      <c r="CA58" s="651"/>
      <c r="CB58" s="651"/>
      <c r="CC58" s="651"/>
      <c r="CD58" s="651"/>
      <c r="CE58" s="651"/>
      <c r="CF58" s="651"/>
      <c r="CG58" s="640"/>
    </row>
    <row r="59" spans="1:87" ht="18" customHeight="1">
      <c r="A59" s="1030" t="s">
        <v>2090</v>
      </c>
      <c r="B59" s="1030"/>
      <c r="C59" s="1030"/>
      <c r="D59" s="1030"/>
      <c r="E59" s="1030"/>
      <c r="F59" s="1030"/>
      <c r="G59" s="1030"/>
      <c r="H59" s="1030"/>
      <c r="I59" s="1030"/>
      <c r="J59" s="1030"/>
      <c r="K59" s="1030"/>
      <c r="L59" s="1030"/>
      <c r="M59" s="1030"/>
      <c r="N59" s="1030"/>
      <c r="O59" s="1030"/>
      <c r="P59" s="1030"/>
      <c r="Q59" s="1030"/>
      <c r="R59" s="1030"/>
      <c r="S59" s="1030"/>
      <c r="T59" s="1030"/>
      <c r="U59" s="1030"/>
      <c r="V59" s="1030"/>
      <c r="AZ59" s="51"/>
      <c r="BA59" s="667"/>
      <c r="BB59" s="579"/>
      <c r="BC59" s="579"/>
      <c r="BD59" s="579"/>
      <c r="BE59" s="579"/>
      <c r="BF59" s="579"/>
      <c r="BG59" s="579"/>
      <c r="BH59" s="579"/>
      <c r="BI59" s="579"/>
      <c r="BJ59" s="579"/>
      <c r="BK59" s="579"/>
      <c r="BL59" s="579"/>
      <c r="BM59" s="579"/>
      <c r="BN59" s="579"/>
      <c r="BO59" s="579"/>
      <c r="BP59" s="579"/>
      <c r="BQ59" s="579"/>
      <c r="BR59" s="579"/>
      <c r="BS59" s="579"/>
      <c r="BT59" s="579"/>
      <c r="BU59" s="579"/>
      <c r="BV59" s="579"/>
      <c r="BW59" s="579"/>
      <c r="BX59" s="579"/>
      <c r="BY59" s="579"/>
      <c r="BZ59" s="579"/>
      <c r="CA59" s="579"/>
      <c r="CB59" s="579"/>
      <c r="CC59" s="579"/>
      <c r="CD59" s="640"/>
      <c r="CE59" s="640"/>
      <c r="CF59" s="640"/>
      <c r="CG59" s="651"/>
    </row>
    <row r="60" spans="1:87" ht="18" customHeight="1">
      <c r="AZ60" s="667"/>
      <c r="BA60" s="667"/>
      <c r="BB60" s="640"/>
      <c r="BC60" s="640"/>
      <c r="BD60" s="640"/>
      <c r="BE60" s="640"/>
      <c r="BF60" s="640"/>
      <c r="BG60" s="640"/>
      <c r="BH60" s="640"/>
      <c r="BI60" s="640"/>
      <c r="BJ60" s="640"/>
      <c r="BK60" s="640"/>
      <c r="BL60" s="640"/>
      <c r="BM60" s="640"/>
      <c r="BN60" s="640"/>
      <c r="BO60" s="640"/>
      <c r="BP60" s="640"/>
      <c r="BQ60" s="640"/>
      <c r="BR60" s="640"/>
      <c r="BS60" s="640"/>
      <c r="BT60" s="640"/>
      <c r="BU60" s="640"/>
      <c r="BV60" s="640"/>
      <c r="BW60" s="640"/>
      <c r="BX60" s="640"/>
      <c r="BY60" s="640"/>
      <c r="BZ60" s="640"/>
      <c r="CA60" s="640"/>
      <c r="CB60" s="640"/>
      <c r="CC60" s="640"/>
      <c r="CD60" s="640"/>
      <c r="CE60" s="640"/>
      <c r="CF60" s="640"/>
      <c r="CG60" s="651"/>
    </row>
    <row r="61" spans="1:87" ht="18" customHeight="1">
      <c r="AZ61" s="667"/>
      <c r="BA61" s="667"/>
      <c r="BB61" s="640"/>
      <c r="BC61" s="640"/>
      <c r="BD61" s="640"/>
      <c r="BE61" s="640"/>
      <c r="BF61" s="640"/>
      <c r="BG61" s="640"/>
      <c r="BH61" s="640"/>
      <c r="BI61" s="640"/>
      <c r="BJ61" s="640"/>
      <c r="BK61" s="640"/>
      <c r="BL61" s="640"/>
      <c r="BM61" s="640"/>
      <c r="BN61" s="640"/>
      <c r="BO61" s="640"/>
      <c r="BP61" s="640"/>
      <c r="BQ61" s="640"/>
      <c r="BR61" s="640"/>
      <c r="BS61" s="640"/>
      <c r="BT61" s="640"/>
      <c r="BU61" s="640"/>
      <c r="BV61" s="640"/>
      <c r="BW61" s="640"/>
      <c r="BX61" s="640"/>
      <c r="BY61" s="640"/>
      <c r="BZ61" s="640"/>
      <c r="CA61" s="640"/>
      <c r="CB61" s="640"/>
      <c r="CC61" s="640"/>
      <c r="CD61" s="640"/>
      <c r="CE61" s="640"/>
      <c r="CF61" s="640"/>
      <c r="CG61" s="640"/>
      <c r="CH61" s="247"/>
      <c r="CI61" s="247"/>
    </row>
    <row r="62" spans="1:87" ht="18" customHeight="1">
      <c r="AZ62" s="667"/>
      <c r="BA62" s="667"/>
      <c r="BB62" s="640"/>
      <c r="BC62" s="640"/>
      <c r="BD62" s="640"/>
      <c r="BE62" s="640"/>
      <c r="BF62" s="640"/>
      <c r="BG62" s="640"/>
      <c r="BH62" s="640"/>
      <c r="BI62" s="651"/>
      <c r="BJ62" s="651"/>
      <c r="BK62" s="651"/>
      <c r="BL62" s="651"/>
      <c r="BM62" s="651"/>
      <c r="BN62" s="651"/>
      <c r="BO62" s="651"/>
      <c r="BP62" s="651"/>
      <c r="BQ62" s="651"/>
      <c r="BR62" s="651"/>
      <c r="BS62" s="651"/>
      <c r="BT62" s="651"/>
      <c r="BU62" s="651"/>
      <c r="BV62" s="651"/>
      <c r="BW62" s="651"/>
      <c r="BX62" s="651"/>
      <c r="BY62" s="651"/>
      <c r="BZ62" s="651"/>
      <c r="CA62" s="651"/>
      <c r="CB62" s="651"/>
      <c r="CC62" s="651"/>
      <c r="CD62" s="651"/>
      <c r="CE62" s="651"/>
      <c r="CF62" s="651"/>
      <c r="CG62" s="640"/>
    </row>
    <row r="63" spans="1:87" ht="18" customHeight="1">
      <c r="AZ63" s="667"/>
      <c r="BA63" s="667"/>
      <c r="BB63" s="640"/>
      <c r="BC63" s="640"/>
      <c r="BD63" s="640"/>
      <c r="BE63" s="640"/>
      <c r="BF63" s="640"/>
      <c r="BG63" s="640"/>
      <c r="BH63" s="640"/>
      <c r="BI63" s="651"/>
      <c r="BJ63" s="651"/>
      <c r="BK63" s="651"/>
      <c r="BL63" s="651"/>
      <c r="BM63" s="651"/>
      <c r="BN63" s="651"/>
      <c r="BO63" s="651"/>
      <c r="BP63" s="651"/>
      <c r="BQ63" s="651"/>
      <c r="BR63" s="651"/>
      <c r="BS63" s="651"/>
      <c r="BT63" s="651"/>
      <c r="BU63" s="651"/>
      <c r="BV63" s="651"/>
      <c r="BW63" s="651"/>
      <c r="BX63" s="651"/>
      <c r="BY63" s="651"/>
      <c r="BZ63" s="651"/>
      <c r="CA63" s="651"/>
      <c r="CB63" s="651"/>
      <c r="CC63" s="651"/>
      <c r="CD63" s="651"/>
      <c r="CE63" s="651"/>
      <c r="CF63" s="651"/>
      <c r="CG63" s="640"/>
      <c r="CH63" s="247"/>
      <c r="CI63" s="247"/>
    </row>
    <row r="64" spans="1:87" ht="18" customHeight="1">
      <c r="AZ64" s="667"/>
      <c r="BA64" s="667"/>
      <c r="BB64" s="640"/>
      <c r="BC64" s="640"/>
      <c r="BD64" s="640"/>
      <c r="BE64" s="640"/>
      <c r="BF64" s="640"/>
      <c r="BG64" s="640"/>
      <c r="BH64" s="640"/>
      <c r="BI64" s="651"/>
      <c r="BJ64" s="651"/>
      <c r="BK64" s="651"/>
      <c r="BL64" s="651"/>
      <c r="BM64" s="651"/>
      <c r="BN64" s="651"/>
      <c r="BO64" s="651"/>
      <c r="BP64" s="651"/>
      <c r="BQ64" s="651"/>
      <c r="BR64" s="651"/>
      <c r="BS64" s="651"/>
      <c r="BT64" s="651"/>
      <c r="BU64" s="651"/>
      <c r="BV64" s="651"/>
      <c r="BW64" s="651"/>
      <c r="BX64" s="651"/>
      <c r="BY64" s="651"/>
      <c r="BZ64" s="651"/>
      <c r="CA64" s="651"/>
      <c r="CB64" s="651"/>
      <c r="CC64" s="651"/>
      <c r="CD64" s="651"/>
      <c r="CE64" s="651"/>
      <c r="CF64" s="651"/>
      <c r="CG64" s="651"/>
      <c r="CH64" s="13"/>
      <c r="CI64" s="13"/>
    </row>
    <row r="65" spans="52:87" ht="18" customHeight="1">
      <c r="AZ65" s="667"/>
      <c r="BA65" s="667"/>
      <c r="BB65" s="640"/>
      <c r="BC65" s="640"/>
      <c r="BD65" s="640"/>
      <c r="BE65" s="640"/>
      <c r="BF65" s="640"/>
      <c r="BG65" s="640"/>
      <c r="BH65" s="640"/>
      <c r="BI65" s="651"/>
      <c r="BJ65" s="651"/>
      <c r="BK65" s="651"/>
      <c r="BL65" s="651"/>
      <c r="BM65" s="651"/>
      <c r="BN65" s="651"/>
      <c r="BO65" s="651"/>
      <c r="BP65" s="651"/>
      <c r="BQ65" s="651"/>
      <c r="BR65" s="651"/>
      <c r="BS65" s="651"/>
      <c r="BT65" s="651"/>
      <c r="BU65" s="651"/>
      <c r="BV65" s="651"/>
      <c r="BW65" s="651"/>
      <c r="BX65" s="651"/>
      <c r="BY65" s="651"/>
      <c r="BZ65" s="651"/>
      <c r="CA65" s="651"/>
      <c r="CB65" s="651"/>
      <c r="CC65" s="651"/>
      <c r="CD65" s="651"/>
      <c r="CE65" s="651"/>
      <c r="CF65" s="651"/>
      <c r="CG65" s="651"/>
      <c r="CH65" s="13"/>
      <c r="CI65" s="13"/>
    </row>
    <row r="66" spans="52:87" ht="18" customHeight="1">
      <c r="AZ66" s="667"/>
      <c r="BA66" s="667"/>
      <c r="BB66" s="640"/>
      <c r="BC66" s="640"/>
      <c r="BD66" s="640"/>
      <c r="BE66" s="640"/>
      <c r="BF66" s="640"/>
      <c r="BG66" s="640"/>
      <c r="BH66" s="640"/>
      <c r="BI66" s="651"/>
      <c r="BJ66" s="651"/>
      <c r="BK66" s="651"/>
      <c r="BL66" s="651"/>
      <c r="BM66" s="651"/>
      <c r="BN66" s="651"/>
      <c r="BO66" s="651"/>
      <c r="BP66" s="651"/>
      <c r="BQ66" s="651"/>
      <c r="BR66" s="651"/>
      <c r="BS66" s="651"/>
      <c r="BT66" s="651"/>
      <c r="BU66" s="651"/>
      <c r="BV66" s="651"/>
      <c r="BW66" s="651"/>
      <c r="BX66" s="651"/>
      <c r="BY66" s="651"/>
      <c r="BZ66" s="651"/>
      <c r="CA66" s="651"/>
      <c r="CB66" s="651"/>
      <c r="CC66" s="651"/>
      <c r="CD66" s="651"/>
      <c r="CE66" s="651"/>
      <c r="CF66" s="651"/>
      <c r="CG66" s="651"/>
      <c r="CH66" s="13"/>
      <c r="CI66" s="13"/>
    </row>
    <row r="67" spans="52:87" ht="18" customHeight="1">
      <c r="AZ67" s="667"/>
      <c r="BA67" s="667"/>
      <c r="BB67" s="640"/>
      <c r="BC67" s="640"/>
      <c r="BD67" s="640"/>
      <c r="BE67" s="640"/>
      <c r="BF67" s="640"/>
      <c r="BG67" s="640"/>
      <c r="BH67" s="640"/>
      <c r="BI67" s="651"/>
      <c r="BJ67" s="651"/>
      <c r="BK67" s="651"/>
      <c r="BL67" s="651"/>
      <c r="BM67" s="651"/>
      <c r="BN67" s="651"/>
      <c r="BO67" s="651"/>
      <c r="BP67" s="651"/>
      <c r="BQ67" s="651"/>
      <c r="BR67" s="651"/>
      <c r="BS67" s="651"/>
      <c r="BT67" s="651"/>
      <c r="BU67" s="651"/>
      <c r="BV67" s="651"/>
      <c r="BW67" s="651"/>
      <c r="BX67" s="651"/>
      <c r="BY67" s="651"/>
      <c r="BZ67" s="651"/>
      <c r="CA67" s="651"/>
      <c r="CB67" s="651"/>
      <c r="CC67" s="651"/>
      <c r="CD67" s="651"/>
      <c r="CE67" s="651"/>
      <c r="CF67" s="651"/>
      <c r="CG67" s="651"/>
    </row>
    <row r="68" spans="52:87" ht="18" customHeight="1">
      <c r="AZ68" s="667"/>
      <c r="BA68" s="667"/>
      <c r="BB68" s="640"/>
      <c r="BC68" s="640"/>
      <c r="BD68" s="640"/>
      <c r="BE68" s="640"/>
      <c r="BF68" s="640"/>
      <c r="BG68" s="640"/>
      <c r="BH68" s="640"/>
      <c r="BI68" s="651"/>
      <c r="BJ68" s="651"/>
      <c r="BK68" s="651"/>
      <c r="BL68" s="651"/>
      <c r="BM68" s="651"/>
      <c r="BN68" s="651"/>
      <c r="BO68" s="651"/>
      <c r="BP68" s="651"/>
      <c r="BQ68" s="651"/>
      <c r="BR68" s="651"/>
      <c r="BS68" s="651"/>
      <c r="BT68" s="651"/>
      <c r="BU68" s="651"/>
      <c r="BV68" s="651"/>
      <c r="BW68" s="651"/>
      <c r="BX68" s="651"/>
      <c r="BY68" s="651"/>
      <c r="BZ68" s="651"/>
      <c r="CA68" s="651"/>
      <c r="CB68" s="651"/>
      <c r="CC68" s="651"/>
      <c r="CD68" s="651"/>
      <c r="CE68" s="651"/>
      <c r="CF68" s="651"/>
      <c r="CG68" s="651"/>
    </row>
    <row r="69" spans="52:87" ht="18" customHeight="1">
      <c r="AZ69" s="667"/>
      <c r="BA69" s="667"/>
      <c r="BB69" s="640"/>
      <c r="BC69" s="640"/>
      <c r="BD69" s="640"/>
      <c r="BE69" s="640"/>
      <c r="BF69" s="640"/>
      <c r="BG69" s="640"/>
      <c r="BH69" s="640"/>
      <c r="BI69" s="651"/>
      <c r="BJ69" s="651"/>
      <c r="BK69" s="651"/>
      <c r="BL69" s="651"/>
      <c r="BM69" s="651"/>
      <c r="BN69" s="651"/>
      <c r="BO69" s="651"/>
      <c r="BP69" s="651"/>
      <c r="BQ69" s="651"/>
      <c r="BR69" s="651"/>
      <c r="BS69" s="651"/>
      <c r="BT69" s="651"/>
      <c r="BU69" s="651"/>
      <c r="BV69" s="651"/>
      <c r="BW69" s="651"/>
      <c r="BX69" s="651"/>
      <c r="BY69" s="651"/>
      <c r="BZ69" s="651"/>
      <c r="CA69" s="651"/>
      <c r="CB69" s="651"/>
      <c r="CC69" s="651"/>
      <c r="CD69" s="651"/>
      <c r="CE69" s="651"/>
      <c r="CF69" s="651"/>
      <c r="CG69" s="651"/>
    </row>
    <row r="70" spans="52:87" ht="18" customHeight="1">
      <c r="AZ70" s="667"/>
      <c r="BA70" s="667"/>
      <c r="BB70" s="640"/>
      <c r="BC70" s="640"/>
      <c r="BD70" s="640"/>
      <c r="BE70" s="640"/>
      <c r="BF70" s="640"/>
      <c r="BG70" s="640"/>
      <c r="BH70" s="640"/>
      <c r="BI70" s="651"/>
      <c r="BJ70" s="651"/>
      <c r="BK70" s="651"/>
      <c r="BL70" s="651"/>
      <c r="BM70" s="651"/>
      <c r="BN70" s="651"/>
      <c r="BO70" s="651"/>
      <c r="BP70" s="651"/>
      <c r="BQ70" s="651"/>
      <c r="BR70" s="651"/>
      <c r="BS70" s="651"/>
      <c r="BT70" s="651"/>
      <c r="BU70" s="651"/>
      <c r="BV70" s="651"/>
      <c r="BW70" s="651"/>
      <c r="BX70" s="651"/>
      <c r="BY70" s="651"/>
      <c r="BZ70" s="651"/>
      <c r="CA70" s="651"/>
      <c r="CB70" s="651"/>
      <c r="CC70" s="651"/>
      <c r="CD70" s="651"/>
      <c r="CE70" s="651"/>
      <c r="CF70" s="651"/>
      <c r="CG70" s="651"/>
    </row>
    <row r="71" spans="52:87" ht="18" customHeight="1">
      <c r="AZ71" s="667"/>
      <c r="BA71" s="667"/>
      <c r="BB71" s="651"/>
      <c r="BC71" s="640"/>
      <c r="BD71" s="640"/>
      <c r="BE71" s="640"/>
      <c r="BF71" s="640"/>
      <c r="BG71" s="640"/>
      <c r="BH71" s="640"/>
      <c r="BI71" s="670"/>
      <c r="BJ71" s="651"/>
      <c r="BK71" s="651"/>
      <c r="BL71" s="651"/>
      <c r="BM71" s="651"/>
      <c r="BN71" s="651"/>
      <c r="BO71" s="651"/>
      <c r="BP71" s="651"/>
      <c r="BQ71" s="651"/>
      <c r="BR71" s="651"/>
      <c r="BS71" s="651"/>
      <c r="BT71" s="651"/>
      <c r="BU71" s="651"/>
      <c r="BV71" s="651"/>
      <c r="BW71" s="651"/>
      <c r="BX71" s="651"/>
      <c r="BY71" s="651"/>
      <c r="BZ71" s="651"/>
      <c r="CA71" s="651"/>
      <c r="CB71" s="651"/>
      <c r="CC71" s="651"/>
      <c r="CD71" s="651"/>
      <c r="CE71" s="651"/>
      <c r="CF71" s="651"/>
      <c r="CG71" s="651"/>
    </row>
    <row r="72" spans="52:87" ht="18" customHeight="1">
      <c r="AZ72" s="667"/>
      <c r="BA72" s="667"/>
      <c r="BB72" s="640"/>
      <c r="BC72" s="640"/>
      <c r="BD72" s="640"/>
      <c r="BE72" s="640"/>
      <c r="BF72" s="640"/>
      <c r="BG72" s="640"/>
      <c r="BH72" s="640"/>
      <c r="BI72" s="651"/>
      <c r="BJ72" s="651"/>
      <c r="BK72" s="651"/>
      <c r="BL72" s="651"/>
      <c r="BM72" s="651"/>
      <c r="BN72" s="651"/>
      <c r="BO72" s="651"/>
      <c r="BP72" s="651"/>
      <c r="BQ72" s="651"/>
      <c r="BR72" s="651"/>
      <c r="BS72" s="651"/>
      <c r="BT72" s="651"/>
      <c r="BU72" s="651"/>
      <c r="BV72" s="651"/>
      <c r="BW72" s="651"/>
      <c r="BX72" s="651"/>
      <c r="BY72" s="651"/>
      <c r="BZ72" s="651"/>
      <c r="CA72" s="651"/>
      <c r="CB72" s="651"/>
      <c r="CC72" s="651"/>
      <c r="CD72" s="651"/>
      <c r="CE72" s="651"/>
      <c r="CF72" s="651"/>
      <c r="CG72" s="651"/>
    </row>
    <row r="73" spans="52:87" ht="18" customHeight="1">
      <c r="AZ73" s="667"/>
      <c r="BA73" s="667"/>
      <c r="BB73" s="651"/>
      <c r="BC73" s="640"/>
      <c r="BD73" s="640"/>
      <c r="BE73" s="640"/>
      <c r="BF73" s="640"/>
      <c r="BG73" s="640"/>
      <c r="BH73" s="640"/>
      <c r="BI73" s="651"/>
      <c r="BJ73" s="640"/>
      <c r="BK73" s="640"/>
      <c r="BL73" s="640"/>
      <c r="BM73" s="640"/>
      <c r="BN73" s="640"/>
      <c r="BO73" s="640"/>
      <c r="BP73" s="640"/>
      <c r="BQ73" s="640"/>
      <c r="BR73" s="640"/>
      <c r="BS73" s="640"/>
      <c r="BT73" s="640"/>
      <c r="BU73" s="640"/>
      <c r="BV73" s="640"/>
      <c r="BW73" s="640"/>
      <c r="BX73" s="640"/>
      <c r="BY73" s="640"/>
      <c r="BZ73" s="640"/>
      <c r="CA73" s="640"/>
      <c r="CB73" s="640"/>
      <c r="CC73" s="640"/>
      <c r="CD73" s="640"/>
      <c r="CE73" s="640"/>
      <c r="CF73" s="640"/>
      <c r="CG73" s="651"/>
    </row>
    <row r="74" spans="52:87" ht="18" customHeight="1">
      <c r="AZ74" s="667"/>
      <c r="BA74" s="667"/>
      <c r="BB74" s="640"/>
      <c r="BC74" s="640"/>
      <c r="BD74" s="640"/>
      <c r="BE74" s="640"/>
      <c r="BF74" s="640"/>
      <c r="BG74" s="640"/>
      <c r="BH74" s="640"/>
      <c r="BI74" s="640"/>
      <c r="BJ74" s="640"/>
      <c r="BK74" s="640"/>
      <c r="BL74" s="640"/>
      <c r="BM74" s="640"/>
      <c r="BN74" s="640"/>
      <c r="BO74" s="640"/>
      <c r="BP74" s="640"/>
      <c r="BQ74" s="640"/>
      <c r="BR74" s="640"/>
      <c r="BS74" s="640"/>
      <c r="BT74" s="640"/>
      <c r="BU74" s="640"/>
      <c r="BV74" s="640"/>
      <c r="BW74" s="640"/>
      <c r="BX74" s="640"/>
      <c r="BY74" s="640"/>
      <c r="BZ74" s="640"/>
      <c r="CA74" s="640"/>
      <c r="CB74" s="640"/>
      <c r="CC74" s="640"/>
      <c r="CD74" s="640"/>
      <c r="CE74" s="640"/>
      <c r="CF74" s="640"/>
      <c r="CG74" s="651"/>
    </row>
    <row r="75" spans="52:87" ht="18" customHeight="1">
      <c r="AZ75" s="667"/>
      <c r="BA75" s="667"/>
      <c r="BB75" s="651"/>
      <c r="BC75" s="640"/>
      <c r="BD75" s="640"/>
      <c r="BE75" s="640"/>
      <c r="BF75" s="640"/>
      <c r="BG75" s="640"/>
      <c r="BH75" s="640"/>
      <c r="BI75" s="640"/>
      <c r="BJ75" s="640"/>
      <c r="BK75" s="640"/>
      <c r="BL75" s="640"/>
      <c r="BM75" s="640"/>
      <c r="BN75" s="640"/>
      <c r="BO75" s="640"/>
      <c r="BP75" s="640"/>
      <c r="BQ75" s="640"/>
      <c r="BR75" s="640"/>
      <c r="BS75" s="640"/>
      <c r="BT75" s="640"/>
      <c r="BU75" s="640"/>
      <c r="BV75" s="640"/>
      <c r="BW75" s="640"/>
      <c r="BX75" s="640"/>
      <c r="BY75" s="640"/>
      <c r="BZ75" s="640"/>
      <c r="CA75" s="640"/>
      <c r="CB75" s="640"/>
      <c r="CC75" s="640"/>
      <c r="CD75" s="640"/>
      <c r="CE75" s="640"/>
      <c r="CF75" s="640"/>
      <c r="CG75" s="640"/>
    </row>
    <row r="76" spans="52:87" ht="18" customHeight="1">
      <c r="AZ76" s="667"/>
      <c r="BA76" s="667"/>
      <c r="BB76" s="651"/>
      <c r="BC76" s="651"/>
      <c r="BD76" s="651"/>
      <c r="BE76" s="651"/>
      <c r="BF76" s="651"/>
      <c r="BG76" s="651"/>
      <c r="BH76" s="651"/>
      <c r="BI76" s="640"/>
      <c r="BJ76" s="640"/>
      <c r="BK76" s="640"/>
      <c r="BL76" s="640"/>
      <c r="BM76" s="640"/>
      <c r="BN76" s="640"/>
      <c r="BO76" s="640"/>
      <c r="BP76" s="640"/>
      <c r="BQ76" s="640"/>
      <c r="BR76" s="640"/>
      <c r="BS76" s="640"/>
      <c r="BT76" s="640"/>
      <c r="BU76" s="640"/>
      <c r="BV76" s="640"/>
      <c r="BW76" s="640"/>
      <c r="BX76" s="640"/>
      <c r="BY76" s="640"/>
      <c r="BZ76" s="640"/>
      <c r="CA76" s="640"/>
      <c r="CB76" s="640"/>
      <c r="CC76" s="640"/>
      <c r="CD76" s="640"/>
      <c r="CE76" s="640"/>
      <c r="CF76" s="640"/>
      <c r="CG76" s="640"/>
    </row>
    <row r="77" spans="52:87" ht="18" customHeight="1">
      <c r="AZ77" s="667"/>
      <c r="BA77" s="667"/>
      <c r="BB77" s="651"/>
      <c r="BC77" s="651"/>
      <c r="BD77" s="651"/>
      <c r="BE77" s="651"/>
      <c r="BF77" s="651"/>
      <c r="BG77" s="651"/>
      <c r="BH77" s="651"/>
      <c r="BI77" s="651"/>
      <c r="BJ77" s="651"/>
      <c r="BK77" s="651"/>
      <c r="BL77" s="651"/>
      <c r="BM77" s="651"/>
      <c r="BN77" s="651"/>
      <c r="BO77" s="651"/>
      <c r="BP77" s="651"/>
      <c r="BQ77" s="651"/>
      <c r="BR77" s="651"/>
      <c r="BS77" s="651"/>
      <c r="BT77" s="651"/>
      <c r="BU77" s="651"/>
      <c r="BV77" s="651"/>
      <c r="BW77" s="651"/>
      <c r="BX77" s="651"/>
      <c r="BY77" s="651"/>
      <c r="BZ77" s="651"/>
      <c r="CA77" s="651"/>
      <c r="CB77" s="651"/>
      <c r="CC77" s="651"/>
      <c r="CD77" s="651"/>
      <c r="CE77" s="651"/>
      <c r="CF77" s="651"/>
      <c r="CG77" s="640"/>
    </row>
    <row r="78" spans="52:87" ht="18" customHeight="1">
      <c r="AZ78" s="667"/>
      <c r="BA78" s="667"/>
      <c r="BB78" s="651"/>
      <c r="BC78" s="651"/>
      <c r="BD78" s="651"/>
      <c r="BE78" s="651"/>
      <c r="BF78" s="651"/>
      <c r="BG78" s="651"/>
      <c r="BH78" s="651"/>
      <c r="BI78" s="651"/>
      <c r="BJ78" s="651"/>
      <c r="BK78" s="651"/>
      <c r="BL78" s="651"/>
      <c r="BM78" s="651"/>
      <c r="BN78" s="651"/>
      <c r="BO78" s="651"/>
      <c r="BP78" s="651"/>
      <c r="BQ78" s="651"/>
      <c r="BR78" s="651"/>
      <c r="BS78" s="651"/>
      <c r="BT78" s="651"/>
      <c r="BU78" s="651"/>
      <c r="BV78" s="651"/>
      <c r="BW78" s="651"/>
      <c r="BX78" s="651"/>
      <c r="BY78" s="651"/>
      <c r="BZ78" s="651"/>
      <c r="CA78" s="651"/>
      <c r="CB78" s="651"/>
      <c r="CC78" s="651"/>
      <c r="CD78" s="651"/>
      <c r="CE78" s="651"/>
      <c r="CF78" s="651"/>
      <c r="CG78" s="640"/>
    </row>
    <row r="79" spans="52:87" ht="18" customHeight="1">
      <c r="AZ79" s="667"/>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646"/>
      <c r="CE79" s="646"/>
      <c r="CF79" s="646"/>
      <c r="CG79" s="651"/>
    </row>
    <row r="80" spans="52:87" ht="18" customHeight="1">
      <c r="AZ80" s="667"/>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646"/>
      <c r="CE80" s="646"/>
      <c r="CF80" s="646"/>
      <c r="CG80" s="651"/>
    </row>
    <row r="81" spans="52:85" ht="18" customHeight="1">
      <c r="AZ81" s="667"/>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646"/>
      <c r="CE81" s="646"/>
      <c r="CF81" s="646"/>
      <c r="CG81" s="646"/>
    </row>
    <row r="82" spans="52:85" ht="18" customHeight="1">
      <c r="AZ82" s="667"/>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646"/>
      <c r="CE82" s="646"/>
      <c r="CF82" s="646"/>
      <c r="CG82" s="646"/>
    </row>
    <row r="83" spans="52:85" ht="18" customHeight="1">
      <c r="AZ83" s="667"/>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646"/>
      <c r="CE83" s="646"/>
      <c r="CF83" s="646"/>
      <c r="CG83" s="646"/>
    </row>
    <row r="84" spans="52:85" ht="18" customHeight="1">
      <c r="AZ84" s="667"/>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646"/>
      <c r="CE84" s="646"/>
      <c r="CF84" s="646"/>
      <c r="CG84" s="646"/>
    </row>
    <row r="85" spans="52:85" ht="18" customHeight="1">
      <c r="AZ85" s="667"/>
      <c r="CG85" s="646"/>
    </row>
    <row r="86" spans="52:85" ht="18" customHeight="1">
      <c r="AZ86" s="667"/>
      <c r="CG86" s="646"/>
    </row>
  </sheetData>
  <sheetProtection insertColumns="0" deleteColumns="0"/>
  <protectedRanges>
    <protectedRange sqref="J11:K11 D11 P11:R11" name="범위1_1_2_3_1"/>
    <protectedRange sqref="C18:D31 C36:D49 F36:I49 F18:I31" name="범위1_2_1_2"/>
    <protectedRange sqref="AV18:AY31 AV36:AY49" name="범위1_4"/>
    <protectedRange sqref="AT9:AT10 O9:P10 S10" name="범위1_1_2_1"/>
    <protectedRange sqref="K18:M31" name="범위1_2_1_1"/>
    <protectedRange sqref="K36:M49" name="범위1_2_1_1_1"/>
  </protectedRanges>
  <mergeCells count="296">
    <mergeCell ref="BA43:BH44"/>
    <mergeCell ref="BI43:BP44"/>
    <mergeCell ref="BQ43:BX44"/>
    <mergeCell ref="BY43:CF44"/>
    <mergeCell ref="BA45:CF47"/>
    <mergeCell ref="BA15:CF16"/>
    <mergeCell ref="BA29:BG30"/>
    <mergeCell ref="BH29:BK30"/>
    <mergeCell ref="BL29:CF30"/>
    <mergeCell ref="BA31:BG32"/>
    <mergeCell ref="BH31:BK32"/>
    <mergeCell ref="BL31:CF32"/>
    <mergeCell ref="BA33:CF38"/>
    <mergeCell ref="BA41:BH42"/>
    <mergeCell ref="BI41:BP42"/>
    <mergeCell ref="BQ41:BX42"/>
    <mergeCell ref="BY41:CF42"/>
    <mergeCell ref="BA21:BG22"/>
    <mergeCell ref="BH21:BK22"/>
    <mergeCell ref="BL21:CF22"/>
    <mergeCell ref="BA23:BG24"/>
    <mergeCell ref="BH23:BK24"/>
    <mergeCell ref="BL23:CF24"/>
    <mergeCell ref="BA25:BG26"/>
    <mergeCell ref="AZ8:BI8"/>
    <mergeCell ref="BA18:BG18"/>
    <mergeCell ref="BH18:BK18"/>
    <mergeCell ref="BL18:CF18"/>
    <mergeCell ref="BA19:BG20"/>
    <mergeCell ref="BH19:BK20"/>
    <mergeCell ref="BL19:CF20"/>
    <mergeCell ref="A7:AV7"/>
    <mergeCell ref="A12:T12"/>
    <mergeCell ref="Y20:AB20"/>
    <mergeCell ref="AD20:AG20"/>
    <mergeCell ref="AH20:AJ21"/>
    <mergeCell ref="AK20:AU21"/>
    <mergeCell ref="A18:B19"/>
    <mergeCell ref="C18:E19"/>
    <mergeCell ref="F18:J19"/>
    <mergeCell ref="K18:N19"/>
    <mergeCell ref="O18:S19"/>
    <mergeCell ref="T18:X19"/>
    <mergeCell ref="Y18:AB18"/>
    <mergeCell ref="AD18:AG18"/>
    <mergeCell ref="AH18:AJ19"/>
    <mergeCell ref="AV18:AY19"/>
    <mergeCell ref="Y19:Z19"/>
    <mergeCell ref="AK1:AM1"/>
    <mergeCell ref="AN1:AP1"/>
    <mergeCell ref="AQ1:AS1"/>
    <mergeCell ref="AT1:AV1"/>
    <mergeCell ref="AK2:AM4"/>
    <mergeCell ref="AN2:AP2"/>
    <mergeCell ref="AQ2:AS4"/>
    <mergeCell ref="AT2:AV4"/>
    <mergeCell ref="AN3:AP3"/>
    <mergeCell ref="AN4:AP4"/>
    <mergeCell ref="A6:AY6"/>
    <mergeCell ref="AR8:AY8"/>
    <mergeCell ref="A16:N16"/>
    <mergeCell ref="A17:B17"/>
    <mergeCell ref="C17:E17"/>
    <mergeCell ref="F17:J17"/>
    <mergeCell ref="K17:N17"/>
    <mergeCell ref="O17:S17"/>
    <mergeCell ref="T17:X17"/>
    <mergeCell ref="Y17:AG17"/>
    <mergeCell ref="AH17:AJ17"/>
    <mergeCell ref="AV17:AY17"/>
    <mergeCell ref="B13:AX14"/>
    <mergeCell ref="A10:H10"/>
    <mergeCell ref="I10:AY10"/>
    <mergeCell ref="A8:H8"/>
    <mergeCell ref="I8:X8"/>
    <mergeCell ref="Y8:AD8"/>
    <mergeCell ref="AE8:AK8"/>
    <mergeCell ref="AL8:AP8"/>
    <mergeCell ref="A9:H9"/>
    <mergeCell ref="I9:X9"/>
    <mergeCell ref="Y9:AD9"/>
    <mergeCell ref="AE9:AY9"/>
    <mergeCell ref="AB19:AD19"/>
    <mergeCell ref="AE19:AG19"/>
    <mergeCell ref="AK18:AU19"/>
    <mergeCell ref="AK17:AU17"/>
    <mergeCell ref="Y22:AB22"/>
    <mergeCell ref="AD22:AG22"/>
    <mergeCell ref="AH22:AJ23"/>
    <mergeCell ref="AV22:AY23"/>
    <mergeCell ref="Y23:Z23"/>
    <mergeCell ref="AB23:AD23"/>
    <mergeCell ref="AE23:AG23"/>
    <mergeCell ref="AK22:AU23"/>
    <mergeCell ref="AV20:AY21"/>
    <mergeCell ref="Y21:Z21"/>
    <mergeCell ref="AB21:AD21"/>
    <mergeCell ref="AE21:AG21"/>
    <mergeCell ref="A20:B21"/>
    <mergeCell ref="C20:E21"/>
    <mergeCell ref="F20:J21"/>
    <mergeCell ref="K20:N21"/>
    <mergeCell ref="O20:S21"/>
    <mergeCell ref="T20:X21"/>
    <mergeCell ref="A22:B23"/>
    <mergeCell ref="C22:E23"/>
    <mergeCell ref="F22:J23"/>
    <mergeCell ref="K22:N23"/>
    <mergeCell ref="O22:S23"/>
    <mergeCell ref="T22:X23"/>
    <mergeCell ref="AV24:AY25"/>
    <mergeCell ref="Y25:Z25"/>
    <mergeCell ref="AB25:AD25"/>
    <mergeCell ref="AE25:AG25"/>
    <mergeCell ref="A24:B25"/>
    <mergeCell ref="C24:E25"/>
    <mergeCell ref="F24:J25"/>
    <mergeCell ref="K24:N25"/>
    <mergeCell ref="O24:S25"/>
    <mergeCell ref="T24:X25"/>
    <mergeCell ref="AK24:AU25"/>
    <mergeCell ref="A26:B27"/>
    <mergeCell ref="C26:E27"/>
    <mergeCell ref="F26:J27"/>
    <mergeCell ref="K26:N27"/>
    <mergeCell ref="O26:S27"/>
    <mergeCell ref="T26:X27"/>
    <mergeCell ref="Y24:AB24"/>
    <mergeCell ref="AD24:AG24"/>
    <mergeCell ref="AH24:AJ25"/>
    <mergeCell ref="Y26:AB26"/>
    <mergeCell ref="AD26:AG26"/>
    <mergeCell ref="AH26:AJ27"/>
    <mergeCell ref="AV26:AY27"/>
    <mergeCell ref="Y27:Z27"/>
    <mergeCell ref="AB27:AD27"/>
    <mergeCell ref="AE27:AG27"/>
    <mergeCell ref="AV28:AY29"/>
    <mergeCell ref="Y29:Z29"/>
    <mergeCell ref="AB29:AD29"/>
    <mergeCell ref="AE29:AG29"/>
    <mergeCell ref="Y28:AB28"/>
    <mergeCell ref="AD28:AG28"/>
    <mergeCell ref="AH28:AJ29"/>
    <mergeCell ref="AK28:AU29"/>
    <mergeCell ref="AK26:AU27"/>
    <mergeCell ref="Y30:AB30"/>
    <mergeCell ref="AD30:AG30"/>
    <mergeCell ref="AH30:AJ31"/>
    <mergeCell ref="AV30:AY31"/>
    <mergeCell ref="Y31:Z31"/>
    <mergeCell ref="AB31:AD31"/>
    <mergeCell ref="AE31:AG31"/>
    <mergeCell ref="AK30:AU31"/>
    <mergeCell ref="A28:B29"/>
    <mergeCell ref="C28:E29"/>
    <mergeCell ref="F28:J29"/>
    <mergeCell ref="K28:N29"/>
    <mergeCell ref="O28:S29"/>
    <mergeCell ref="T28:X29"/>
    <mergeCell ref="A30:B31"/>
    <mergeCell ref="C30:E31"/>
    <mergeCell ref="F30:J31"/>
    <mergeCell ref="K30:N31"/>
    <mergeCell ref="O30:S31"/>
    <mergeCell ref="T30:X31"/>
    <mergeCell ref="A36:B37"/>
    <mergeCell ref="C36:E37"/>
    <mergeCell ref="F36:J37"/>
    <mergeCell ref="K36:N37"/>
    <mergeCell ref="O36:S37"/>
    <mergeCell ref="A32:S32"/>
    <mergeCell ref="T32:X32"/>
    <mergeCell ref="Y32:AY32"/>
    <mergeCell ref="A34:N34"/>
    <mergeCell ref="A35:B35"/>
    <mergeCell ref="C35:E35"/>
    <mergeCell ref="F35:J35"/>
    <mergeCell ref="K35:N35"/>
    <mergeCell ref="O35:S35"/>
    <mergeCell ref="T35:X35"/>
    <mergeCell ref="T36:X37"/>
    <mergeCell ref="Y36:AB36"/>
    <mergeCell ref="AD36:AG36"/>
    <mergeCell ref="AH36:AJ37"/>
    <mergeCell ref="Y35:AG35"/>
    <mergeCell ref="AH35:AJ35"/>
    <mergeCell ref="AV38:AY39"/>
    <mergeCell ref="Y39:Z39"/>
    <mergeCell ref="AB39:AD39"/>
    <mergeCell ref="AE39:AG39"/>
    <mergeCell ref="AV36:AY37"/>
    <mergeCell ref="Y37:Z37"/>
    <mergeCell ref="AB37:AD37"/>
    <mergeCell ref="AE37:AG37"/>
    <mergeCell ref="AV35:AY35"/>
    <mergeCell ref="AK38:AU39"/>
    <mergeCell ref="AK36:AU37"/>
    <mergeCell ref="AK35:AU35"/>
    <mergeCell ref="A40:B41"/>
    <mergeCell ref="C40:E41"/>
    <mergeCell ref="F40:J41"/>
    <mergeCell ref="K40:N41"/>
    <mergeCell ref="O40:S41"/>
    <mergeCell ref="T40:X41"/>
    <mergeCell ref="Y38:AB38"/>
    <mergeCell ref="AD38:AG38"/>
    <mergeCell ref="AH38:AJ39"/>
    <mergeCell ref="A38:B39"/>
    <mergeCell ref="C38:E39"/>
    <mergeCell ref="F38:J39"/>
    <mergeCell ref="K38:N39"/>
    <mergeCell ref="O38:S39"/>
    <mergeCell ref="T38:X39"/>
    <mergeCell ref="Y40:AB40"/>
    <mergeCell ref="AD40:AG40"/>
    <mergeCell ref="AH40:AJ41"/>
    <mergeCell ref="AV40:AY41"/>
    <mergeCell ref="Y41:Z41"/>
    <mergeCell ref="AB41:AD41"/>
    <mergeCell ref="AE41:AG41"/>
    <mergeCell ref="AV42:AY43"/>
    <mergeCell ref="Y43:Z43"/>
    <mergeCell ref="AB43:AD43"/>
    <mergeCell ref="AE43:AG43"/>
    <mergeCell ref="Y42:AB42"/>
    <mergeCell ref="AD42:AG42"/>
    <mergeCell ref="AH42:AJ43"/>
    <mergeCell ref="AK42:AU43"/>
    <mergeCell ref="AK40:AU41"/>
    <mergeCell ref="Y44:AB44"/>
    <mergeCell ref="AD44:AG44"/>
    <mergeCell ref="AH44:AJ45"/>
    <mergeCell ref="AV44:AY45"/>
    <mergeCell ref="Y45:Z45"/>
    <mergeCell ref="AB45:AD45"/>
    <mergeCell ref="AE45:AG45"/>
    <mergeCell ref="AK44:AU45"/>
    <mergeCell ref="A42:B43"/>
    <mergeCell ref="C42:E43"/>
    <mergeCell ref="F42:J43"/>
    <mergeCell ref="K42:N43"/>
    <mergeCell ref="O42:S43"/>
    <mergeCell ref="T42:X43"/>
    <mergeCell ref="A44:B45"/>
    <mergeCell ref="C44:E45"/>
    <mergeCell ref="F44:J45"/>
    <mergeCell ref="K44:N45"/>
    <mergeCell ref="O44:S45"/>
    <mergeCell ref="T44:X45"/>
    <mergeCell ref="A46:B47"/>
    <mergeCell ref="C46:E47"/>
    <mergeCell ref="F46:J47"/>
    <mergeCell ref="K46:N47"/>
    <mergeCell ref="O46:S47"/>
    <mergeCell ref="T46:X47"/>
    <mergeCell ref="AE57:AK57"/>
    <mergeCell ref="AL57:AU57"/>
    <mergeCell ref="AV57:AY57"/>
    <mergeCell ref="A50:S50"/>
    <mergeCell ref="T50:X50"/>
    <mergeCell ref="Y50:AY50"/>
    <mergeCell ref="Y48:AB48"/>
    <mergeCell ref="AD48:AG48"/>
    <mergeCell ref="AH48:AJ49"/>
    <mergeCell ref="AV48:AY49"/>
    <mergeCell ref="Y49:Z49"/>
    <mergeCell ref="AB49:AD49"/>
    <mergeCell ref="AE49:AG49"/>
    <mergeCell ref="A48:B49"/>
    <mergeCell ref="C48:E49"/>
    <mergeCell ref="F48:J49"/>
    <mergeCell ref="BH25:BK26"/>
    <mergeCell ref="BL25:CF26"/>
    <mergeCell ref="BA27:BG28"/>
    <mergeCell ref="BH27:BK28"/>
    <mergeCell ref="BL27:CF28"/>
    <mergeCell ref="A59:V59"/>
    <mergeCell ref="A52:AY52"/>
    <mergeCell ref="B53:AY53"/>
    <mergeCell ref="A55:AY55"/>
    <mergeCell ref="K48:N49"/>
    <mergeCell ref="O48:S49"/>
    <mergeCell ref="T48:X49"/>
    <mergeCell ref="AE58:AK58"/>
    <mergeCell ref="AL58:AU58"/>
    <mergeCell ref="AV58:AY58"/>
    <mergeCell ref="AK48:AU49"/>
    <mergeCell ref="Y46:AB46"/>
    <mergeCell ref="AD46:AG46"/>
    <mergeCell ref="AH46:AJ47"/>
    <mergeCell ref="AV46:AY47"/>
    <mergeCell ref="Y47:Z47"/>
    <mergeCell ref="AB47:AD47"/>
    <mergeCell ref="AE47:AG47"/>
    <mergeCell ref="AK46:AU47"/>
  </mergeCells>
  <phoneticPr fontId="7" type="noConversion"/>
  <dataValidations disablePrompts="1" count="3">
    <dataValidation type="list" allowBlank="1" showInputMessage="1" showErrorMessage="1" sqref="C18:E31 C36:E49">
      <formula1>"신규, 중단, 기간변경, 참여율변경, 계좌번호변경,기타변경"</formula1>
    </dataValidation>
    <dataValidation type="list" errorStyle="information" allowBlank="1" showInputMessage="1" showErrorMessage="1" error="단가 수기로 입력 가능" sqref="O18:S31 O36:S49">
      <formula1>INDIRECT(K18)</formula1>
    </dataValidation>
    <dataValidation type="list" errorStyle="information" allowBlank="1" showInputMessage="1" showErrorMessage="1" error="목록에 없는 직급 입력 가능" sqref="K36:N49">
      <formula1>$B$6:$N$6</formula1>
    </dataValidation>
  </dataValidations>
  <hyperlinks>
    <hyperlink ref="AZ8"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headerFooter alignWithMargins="0">
    <oddFooter>&amp;C&amp;"맑은 고딕,보통"&amp;9&amp;P / &amp;N</oddFooter>
  </headerFooter>
  <legacyDrawing r:id="rId2"/>
  <extLst>
    <ext xmlns:x14="http://schemas.microsoft.com/office/spreadsheetml/2009/9/main" uri="{CCE6A557-97BC-4b89-ADB6-D9C93CAAB3DF}">
      <x14:dataValidations xmlns:xm="http://schemas.microsoft.com/office/excel/2006/main" disablePrompts="1" count="1">
        <x14:dataValidation type="list" errorStyle="information" allowBlank="1" showInputMessage="1" showErrorMessage="1" error="목록에 없는 직급 입력 가능">
          <x14:formula1>
            <xm:f>인건비지급단가!$B$6:$O$6</xm:f>
          </x14:formula1>
          <xm:sqref>K18:N31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1"/>
  <dimension ref="A1:AW40"/>
  <sheetViews>
    <sheetView topLeftCell="A19" zoomScale="95" zoomScaleNormal="95" workbookViewId="0">
      <selection activeCell="BC5" sqref="BC5"/>
    </sheetView>
  </sheetViews>
  <sheetFormatPr defaultColWidth="1.77734375" defaultRowHeight="18" customHeight="1"/>
  <cols>
    <col min="1" max="1" width="1.77734375" style="12" customWidth="1"/>
    <col min="2" max="2" width="1.77734375" style="12"/>
    <col min="3" max="3" width="1.77734375" style="12" customWidth="1"/>
    <col min="4" max="6" width="1.77734375" style="12"/>
    <col min="7" max="22" width="1.77734375" style="12" customWidth="1"/>
    <col min="23" max="48" width="1.77734375" style="12"/>
    <col min="49" max="49" width="17.44140625" style="5" customWidth="1"/>
    <col min="50" max="16384" width="1.77734375" style="12"/>
  </cols>
  <sheetData>
    <row r="1" spans="1:49" s="21" customFormat="1" ht="31.5">
      <c r="A1" s="1115" t="s">
        <v>85</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449"/>
      <c r="AW1" s="80"/>
    </row>
    <row r="2" spans="1:49" s="13" customFormat="1" ht="17.100000000000001"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row>
    <row r="3" spans="1:49" s="105" customFormat="1" ht="18" customHeight="1">
      <c r="A3" s="1092" t="s">
        <v>135</v>
      </c>
      <c r="B3" s="1092"/>
      <c r="C3" s="1092"/>
      <c r="D3" s="1092"/>
      <c r="E3" s="1092"/>
      <c r="F3" s="1092"/>
      <c r="G3" s="1131"/>
      <c r="H3" s="1071">
        <f>'1'!$H$3:$V$3</f>
        <v>0</v>
      </c>
      <c r="I3" s="1092"/>
      <c r="J3" s="1092"/>
      <c r="K3" s="1092"/>
      <c r="L3" s="1092"/>
      <c r="M3" s="1092"/>
      <c r="N3" s="1092"/>
      <c r="O3" s="1092"/>
      <c r="P3" s="1092"/>
      <c r="Q3" s="1092"/>
      <c r="R3" s="1092"/>
      <c r="S3" s="1092"/>
      <c r="T3" s="1092"/>
      <c r="U3" s="1092"/>
      <c r="V3" s="1092"/>
      <c r="W3" s="1092" t="s">
        <v>1125</v>
      </c>
      <c r="X3" s="1092"/>
      <c r="Y3" s="1092"/>
      <c r="Z3" s="1092"/>
      <c r="AA3" s="1092"/>
      <c r="AB3" s="1092"/>
      <c r="AC3" s="1092">
        <f>'1'!$AC$3:$AI$3</f>
        <v>0</v>
      </c>
      <c r="AD3" s="1092"/>
      <c r="AE3" s="1092"/>
      <c r="AF3" s="1092"/>
      <c r="AG3" s="1092"/>
      <c r="AH3" s="1092"/>
      <c r="AI3" s="1092"/>
      <c r="AJ3" s="1092" t="s">
        <v>32</v>
      </c>
      <c r="AK3" s="1131"/>
      <c r="AL3" s="1131"/>
      <c r="AM3" s="1131"/>
      <c r="AN3" s="1131"/>
      <c r="AO3" s="422" t="s">
        <v>134</v>
      </c>
      <c r="AP3" s="1132">
        <f>'1'!$AP$3:$AV$3</f>
        <v>0</v>
      </c>
      <c r="AQ3" s="1131"/>
      <c r="AR3" s="1131"/>
      <c r="AS3" s="1131"/>
      <c r="AT3" s="1131"/>
      <c r="AU3" s="1131"/>
      <c r="AV3" s="1131"/>
      <c r="AW3" s="367" t="s">
        <v>1120</v>
      </c>
    </row>
    <row r="4" spans="1:49" s="106" customFormat="1" ht="18" customHeight="1">
      <c r="A4" s="1092" t="s">
        <v>136</v>
      </c>
      <c r="B4" s="1092"/>
      <c r="C4" s="1092"/>
      <c r="D4" s="1092"/>
      <c r="E4" s="1092"/>
      <c r="F4" s="1092"/>
      <c r="G4" s="1131"/>
      <c r="H4" s="1092">
        <f>'1'!$H$4:$Y$4</f>
        <v>0</v>
      </c>
      <c r="I4" s="1092"/>
      <c r="J4" s="1092"/>
      <c r="K4" s="1092"/>
      <c r="L4" s="1092"/>
      <c r="M4" s="1092"/>
      <c r="N4" s="1092"/>
      <c r="O4" s="1092"/>
      <c r="P4" s="1092"/>
      <c r="Q4" s="1092"/>
      <c r="R4" s="1092"/>
      <c r="S4" s="1092"/>
      <c r="T4" s="1092"/>
      <c r="U4" s="1092"/>
      <c r="V4" s="1092"/>
      <c r="W4" s="1092" t="s">
        <v>137</v>
      </c>
      <c r="X4" s="1092"/>
      <c r="Y4" s="1092"/>
      <c r="Z4" s="1092"/>
      <c r="AA4" s="1092"/>
      <c r="AB4" s="1092"/>
      <c r="AC4" s="1092">
        <f>'1'!$AC$4:$AV$4</f>
        <v>0</v>
      </c>
      <c r="AD4" s="1092"/>
      <c r="AE4" s="1092"/>
      <c r="AF4" s="1092"/>
      <c r="AG4" s="1092"/>
      <c r="AH4" s="1092"/>
      <c r="AI4" s="1092"/>
      <c r="AJ4" s="1131"/>
      <c r="AK4" s="1131"/>
      <c r="AL4" s="1131"/>
      <c r="AM4" s="1131"/>
      <c r="AN4" s="1131"/>
      <c r="AO4" s="1131"/>
      <c r="AP4" s="1131"/>
      <c r="AQ4" s="1131"/>
      <c r="AR4" s="1131"/>
      <c r="AS4" s="1131"/>
      <c r="AT4" s="1131"/>
      <c r="AU4" s="1131"/>
      <c r="AV4" s="1131"/>
      <c r="AW4" s="356"/>
    </row>
    <row r="5" spans="1:49" s="106" customFormat="1" ht="18" customHeight="1">
      <c r="A5" s="1092" t="s">
        <v>133</v>
      </c>
      <c r="B5" s="1092"/>
      <c r="C5" s="1092"/>
      <c r="D5" s="1092"/>
      <c r="E5" s="1092"/>
      <c r="F5" s="1092"/>
      <c r="G5" s="1131"/>
      <c r="H5" s="1092">
        <f>'1'!$H$5:$AV$5</f>
        <v>0</v>
      </c>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3"/>
      <c r="AJ5" s="1133"/>
      <c r="AK5" s="1133"/>
      <c r="AL5" s="1133"/>
      <c r="AM5" s="1133"/>
      <c r="AN5" s="1133"/>
      <c r="AO5" s="1133"/>
      <c r="AP5" s="1133"/>
      <c r="AQ5" s="1133"/>
      <c r="AR5" s="1133"/>
      <c r="AS5" s="1133"/>
      <c r="AT5" s="1133"/>
      <c r="AU5" s="1133"/>
      <c r="AV5" s="1133"/>
      <c r="AW5" s="356"/>
    </row>
    <row r="6" spans="1:49" s="549" customFormat="1" ht="12">
      <c r="A6" s="1450" t="s">
        <v>1103</v>
      </c>
      <c r="B6" s="1450"/>
      <c r="C6" s="1450"/>
      <c r="D6" s="1450"/>
      <c r="E6" s="1450"/>
      <c r="F6" s="1450"/>
      <c r="G6" s="1450"/>
      <c r="H6" s="1450"/>
      <c r="I6" s="1450"/>
      <c r="J6" s="1450"/>
      <c r="K6" s="1450"/>
      <c r="L6" s="1450"/>
      <c r="M6" s="1450"/>
      <c r="N6" s="1450"/>
      <c r="O6" s="1450"/>
      <c r="P6" s="1450"/>
      <c r="Q6" s="1450"/>
      <c r="R6" s="1450"/>
      <c r="S6" s="1450"/>
      <c r="T6" s="1450"/>
      <c r="U6" s="1450"/>
      <c r="V6" s="1450"/>
      <c r="W6" s="1450"/>
      <c r="X6" s="1450"/>
      <c r="Y6" s="1450"/>
      <c r="Z6" s="1450"/>
      <c r="AA6" s="1450"/>
      <c r="AB6" s="1450"/>
      <c r="AC6" s="1450"/>
      <c r="AD6" s="1450"/>
      <c r="AE6" s="1450"/>
      <c r="AF6" s="1450"/>
      <c r="AG6" s="1450"/>
      <c r="AH6" s="1450"/>
      <c r="AI6" s="1450"/>
      <c r="AJ6" s="1450"/>
      <c r="AK6" s="1450"/>
      <c r="AL6" s="1450"/>
      <c r="AM6" s="1450"/>
      <c r="AN6" s="1450"/>
      <c r="AO6" s="1450"/>
      <c r="AP6" s="1450"/>
      <c r="AQ6" s="1450"/>
      <c r="AR6" s="1450"/>
      <c r="AS6" s="1450"/>
      <c r="AT6" s="1450"/>
      <c r="AU6" s="1450"/>
      <c r="AW6" s="550"/>
    </row>
    <row r="7" spans="1:49" s="30" customFormat="1" ht="12">
      <c r="A7" s="1450" t="s">
        <v>1726</v>
      </c>
      <c r="B7" s="1450"/>
      <c r="C7" s="1450"/>
      <c r="D7" s="1450"/>
      <c r="E7" s="1450"/>
      <c r="F7" s="1450"/>
      <c r="G7" s="1450"/>
      <c r="H7" s="1450"/>
      <c r="I7" s="1450"/>
      <c r="J7" s="1450"/>
      <c r="K7" s="1450"/>
      <c r="L7" s="1450"/>
      <c r="M7" s="1450"/>
      <c r="N7" s="1450"/>
      <c r="O7" s="1450"/>
      <c r="P7" s="1450"/>
      <c r="Q7" s="1450"/>
      <c r="R7" s="1450"/>
      <c r="S7" s="1450"/>
      <c r="T7" s="1450"/>
      <c r="U7" s="1450"/>
      <c r="V7" s="1450"/>
      <c r="W7" s="1450"/>
      <c r="X7" s="1450"/>
      <c r="Y7" s="1450"/>
      <c r="Z7" s="1450"/>
      <c r="AA7" s="1450"/>
      <c r="AB7" s="1450"/>
      <c r="AC7" s="1450"/>
      <c r="AD7" s="1450"/>
      <c r="AE7" s="1450"/>
      <c r="AF7" s="1450"/>
      <c r="AG7" s="1450"/>
      <c r="AH7" s="1450"/>
      <c r="AI7" s="1450"/>
      <c r="AJ7" s="1450"/>
      <c r="AK7" s="1450"/>
      <c r="AL7" s="1450"/>
      <c r="AM7" s="1450"/>
      <c r="AN7" s="1450"/>
      <c r="AO7" s="1450"/>
      <c r="AP7" s="1450"/>
      <c r="AQ7" s="1450"/>
      <c r="AR7" s="1450"/>
      <c r="AS7" s="1450"/>
      <c r="AT7" s="1450"/>
      <c r="AU7" s="1450"/>
      <c r="AW7" s="359"/>
    </row>
    <row r="8" spans="1:49" s="15" customFormat="1" ht="15" customHeight="1">
      <c r="A8" s="1447">
        <v>1</v>
      </c>
      <c r="B8" s="1448"/>
      <c r="C8" s="1427" t="s">
        <v>6</v>
      </c>
      <c r="D8" s="1428"/>
      <c r="E8" s="1428"/>
      <c r="F8" s="1428"/>
      <c r="G8" s="1428"/>
      <c r="H8" s="1428"/>
      <c r="I8" s="1428"/>
      <c r="J8" s="1428"/>
      <c r="K8" s="1428"/>
      <c r="L8" s="1428"/>
      <c r="M8" s="1428"/>
      <c r="N8" s="1437"/>
      <c r="O8" s="1423" t="s">
        <v>1038</v>
      </c>
      <c r="P8" s="1424"/>
      <c r="Q8" s="1424"/>
      <c r="R8" s="1424"/>
      <c r="S8" s="1427" t="e">
        <f>INDEX(생년월일,MATCH(G8,성명,0))</f>
        <v>#N/A</v>
      </c>
      <c r="T8" s="1428"/>
      <c r="U8" s="1428"/>
      <c r="V8" s="1428"/>
      <c r="W8" s="1428"/>
      <c r="X8" s="1428"/>
      <c r="Y8" s="1439" t="s">
        <v>12</v>
      </c>
      <c r="Z8" s="1428" t="e">
        <f>INDEX(주민등록뒤,MATCH(G8,성명,0))</f>
        <v>#N/A</v>
      </c>
      <c r="AA8" s="1428"/>
      <c r="AB8" s="1428"/>
      <c r="AC8" s="1428"/>
      <c r="AD8" s="1428"/>
      <c r="AE8" s="1437"/>
      <c r="AF8" s="1431" t="s">
        <v>4</v>
      </c>
      <c r="AG8" s="1431"/>
      <c r="AH8" s="1431"/>
      <c r="AI8" s="1431"/>
      <c r="AJ8" s="1431" t="s">
        <v>71</v>
      </c>
      <c r="AK8" s="1431"/>
      <c r="AL8" s="1431"/>
      <c r="AM8" s="1431"/>
      <c r="AN8" s="1431"/>
      <c r="AO8" s="1444" t="e">
        <f>INDEX(내선번호,MATCH(G8,성명,0))</f>
        <v>#N/A</v>
      </c>
      <c r="AP8" s="1445"/>
      <c r="AQ8" s="1445"/>
      <c r="AR8" s="1445"/>
      <c r="AS8" s="1445"/>
      <c r="AT8" s="1445"/>
      <c r="AU8" s="1445"/>
      <c r="AV8" s="1446"/>
      <c r="AW8" s="5"/>
    </row>
    <row r="9" spans="1:49" s="15" customFormat="1" ht="15" customHeight="1">
      <c r="A9" s="1447"/>
      <c r="B9" s="1448"/>
      <c r="C9" s="1429"/>
      <c r="D9" s="1430"/>
      <c r="E9" s="1430"/>
      <c r="F9" s="1430"/>
      <c r="G9" s="1430"/>
      <c r="H9" s="1430"/>
      <c r="I9" s="1430"/>
      <c r="J9" s="1430"/>
      <c r="K9" s="1430"/>
      <c r="L9" s="1430"/>
      <c r="M9" s="1430"/>
      <c r="N9" s="1438"/>
      <c r="O9" s="1425"/>
      <c r="P9" s="1426"/>
      <c r="Q9" s="1426"/>
      <c r="R9" s="1426"/>
      <c r="S9" s="1429"/>
      <c r="T9" s="1430"/>
      <c r="U9" s="1430"/>
      <c r="V9" s="1430"/>
      <c r="W9" s="1430"/>
      <c r="X9" s="1430"/>
      <c r="Y9" s="1440"/>
      <c r="Z9" s="1430"/>
      <c r="AA9" s="1430"/>
      <c r="AB9" s="1430"/>
      <c r="AC9" s="1430"/>
      <c r="AD9" s="1430"/>
      <c r="AE9" s="1438"/>
      <c r="AF9" s="1441"/>
      <c r="AG9" s="1441"/>
      <c r="AH9" s="1441"/>
      <c r="AI9" s="1441"/>
      <c r="AJ9" s="1441" t="s">
        <v>5</v>
      </c>
      <c r="AK9" s="1441"/>
      <c r="AL9" s="1441"/>
      <c r="AM9" s="1441"/>
      <c r="AN9" s="1441"/>
      <c r="AO9" s="1432" t="e">
        <f>INDEX(핸드폰,MATCH(G8,성명,0))</f>
        <v>#N/A</v>
      </c>
      <c r="AP9" s="1433"/>
      <c r="AQ9" s="1433"/>
      <c r="AR9" s="1433"/>
      <c r="AS9" s="1433"/>
      <c r="AT9" s="1433"/>
      <c r="AU9" s="1433"/>
      <c r="AV9" s="1434"/>
    </row>
    <row r="10" spans="1:49" s="15" customFormat="1" ht="29.1" customHeight="1">
      <c r="A10" s="1447"/>
      <c r="B10" s="1448"/>
      <c r="C10" s="1432" t="s">
        <v>70</v>
      </c>
      <c r="D10" s="1433"/>
      <c r="E10" s="1433"/>
      <c r="F10" s="1433"/>
      <c r="G10" s="1418" t="e">
        <f>INDEX(이메일,MATCH(G8,성명,0))</f>
        <v>#N/A</v>
      </c>
      <c r="H10" s="1419"/>
      <c r="I10" s="1419"/>
      <c r="J10" s="1419"/>
      <c r="K10" s="1419"/>
      <c r="L10" s="1419"/>
      <c r="M10" s="1419"/>
      <c r="N10" s="1419"/>
      <c r="O10" s="1420" t="s">
        <v>1737</v>
      </c>
      <c r="P10" s="1421"/>
      <c r="Q10" s="1421"/>
      <c r="R10" s="1422"/>
      <c r="S10" s="1415" t="e">
        <f>INDEX(과학기술인번호,MATCH(G8,성명,0))</f>
        <v>#N/A</v>
      </c>
      <c r="T10" s="1416"/>
      <c r="U10" s="1416"/>
      <c r="V10" s="1416"/>
      <c r="W10" s="1416"/>
      <c r="X10" s="1417"/>
      <c r="Y10" s="1442" t="s">
        <v>7</v>
      </c>
      <c r="Z10" s="1443"/>
      <c r="AA10" s="1443"/>
      <c r="AB10" s="1443"/>
      <c r="AC10" s="1432" t="e">
        <f>INDEX(소속,MATCH(G8,성명,0))</f>
        <v>#N/A</v>
      </c>
      <c r="AD10" s="1433"/>
      <c r="AE10" s="1433"/>
      <c r="AF10" s="1433"/>
      <c r="AG10" s="1433"/>
      <c r="AH10" s="1433"/>
      <c r="AI10" s="1433"/>
      <c r="AJ10" s="1433"/>
      <c r="AK10" s="1433"/>
      <c r="AL10" s="1433"/>
      <c r="AM10" s="1433"/>
      <c r="AN10" s="1433"/>
      <c r="AO10" s="1433"/>
      <c r="AP10" s="1433"/>
      <c r="AQ10" s="1433"/>
      <c r="AR10" s="1433"/>
      <c r="AS10" s="1433"/>
      <c r="AT10" s="1433"/>
      <c r="AU10" s="1433"/>
      <c r="AV10" s="1434"/>
      <c r="AW10" s="358"/>
    </row>
    <row r="11" spans="1:49" s="15" customFormat="1" ht="15" customHeight="1">
      <c r="A11" s="1435">
        <v>2</v>
      </c>
      <c r="B11" s="1436"/>
      <c r="C11" s="1427" t="s">
        <v>6</v>
      </c>
      <c r="D11" s="1428"/>
      <c r="E11" s="1428"/>
      <c r="F11" s="1428"/>
      <c r="G11" s="1428"/>
      <c r="H11" s="1428"/>
      <c r="I11" s="1428"/>
      <c r="J11" s="1428"/>
      <c r="K11" s="1428"/>
      <c r="L11" s="1428"/>
      <c r="M11" s="1428"/>
      <c r="N11" s="1437"/>
      <c r="O11" s="1423" t="s">
        <v>1038</v>
      </c>
      <c r="P11" s="1424"/>
      <c r="Q11" s="1424"/>
      <c r="R11" s="1424"/>
      <c r="S11" s="1427" t="e">
        <f>INDEX(생년월일,MATCH(G11,성명,0))</f>
        <v>#N/A</v>
      </c>
      <c r="T11" s="1428"/>
      <c r="U11" s="1428"/>
      <c r="V11" s="1428"/>
      <c r="W11" s="1428"/>
      <c r="X11" s="1428"/>
      <c r="Y11" s="1439" t="s">
        <v>3</v>
      </c>
      <c r="Z11" s="1428" t="e">
        <f>INDEX(주민등록뒤,MATCH(G11,성명,0))</f>
        <v>#N/A</v>
      </c>
      <c r="AA11" s="1428"/>
      <c r="AB11" s="1428"/>
      <c r="AC11" s="1428"/>
      <c r="AD11" s="1428"/>
      <c r="AE11" s="1437"/>
      <c r="AF11" s="1431" t="s">
        <v>4</v>
      </c>
      <c r="AG11" s="1431"/>
      <c r="AH11" s="1431"/>
      <c r="AI11" s="1431"/>
      <c r="AJ11" s="1431" t="s">
        <v>71</v>
      </c>
      <c r="AK11" s="1431"/>
      <c r="AL11" s="1431"/>
      <c r="AM11" s="1431"/>
      <c r="AN11" s="1431"/>
      <c r="AO11" s="1444" t="e">
        <f>INDEX(내선번호,MATCH(G11,성명,0))</f>
        <v>#N/A</v>
      </c>
      <c r="AP11" s="1445"/>
      <c r="AQ11" s="1445"/>
      <c r="AR11" s="1445"/>
      <c r="AS11" s="1445"/>
      <c r="AT11" s="1445"/>
      <c r="AU11" s="1445"/>
      <c r="AV11" s="1446"/>
      <c r="AW11" s="358"/>
    </row>
    <row r="12" spans="1:49" s="15" customFormat="1" ht="15" customHeight="1">
      <c r="A12" s="1435"/>
      <c r="B12" s="1436"/>
      <c r="C12" s="1429"/>
      <c r="D12" s="1430"/>
      <c r="E12" s="1430"/>
      <c r="F12" s="1430"/>
      <c r="G12" s="1430"/>
      <c r="H12" s="1430"/>
      <c r="I12" s="1430"/>
      <c r="J12" s="1430"/>
      <c r="K12" s="1430"/>
      <c r="L12" s="1430"/>
      <c r="M12" s="1430"/>
      <c r="N12" s="1438"/>
      <c r="O12" s="1425"/>
      <c r="P12" s="1426"/>
      <c r="Q12" s="1426"/>
      <c r="R12" s="1426"/>
      <c r="S12" s="1429"/>
      <c r="T12" s="1430"/>
      <c r="U12" s="1430"/>
      <c r="V12" s="1430"/>
      <c r="W12" s="1430"/>
      <c r="X12" s="1430"/>
      <c r="Y12" s="1440"/>
      <c r="Z12" s="1430"/>
      <c r="AA12" s="1430"/>
      <c r="AB12" s="1430"/>
      <c r="AC12" s="1430"/>
      <c r="AD12" s="1430"/>
      <c r="AE12" s="1438"/>
      <c r="AF12" s="1441"/>
      <c r="AG12" s="1441"/>
      <c r="AH12" s="1441"/>
      <c r="AI12" s="1441"/>
      <c r="AJ12" s="1441" t="s">
        <v>5</v>
      </c>
      <c r="AK12" s="1441"/>
      <c r="AL12" s="1441"/>
      <c r="AM12" s="1441"/>
      <c r="AN12" s="1441"/>
      <c r="AO12" s="1432" t="e">
        <f>INDEX(핸드폰,MATCH(G11,성명,0))</f>
        <v>#N/A</v>
      </c>
      <c r="AP12" s="1433"/>
      <c r="AQ12" s="1433"/>
      <c r="AR12" s="1433"/>
      <c r="AS12" s="1433"/>
      <c r="AT12" s="1433"/>
      <c r="AU12" s="1433"/>
      <c r="AV12" s="1434"/>
      <c r="AW12" s="358"/>
    </row>
    <row r="13" spans="1:49" s="15" customFormat="1" ht="29.1" customHeight="1">
      <c r="A13" s="1435"/>
      <c r="B13" s="1436"/>
      <c r="C13" s="1432" t="s">
        <v>70</v>
      </c>
      <c r="D13" s="1433"/>
      <c r="E13" s="1433"/>
      <c r="F13" s="1433"/>
      <c r="G13" s="1418" t="e">
        <f>INDEX(이메일,MATCH(G11,성명,0))</f>
        <v>#N/A</v>
      </c>
      <c r="H13" s="1419"/>
      <c r="I13" s="1419"/>
      <c r="J13" s="1419"/>
      <c r="K13" s="1419"/>
      <c r="L13" s="1419"/>
      <c r="M13" s="1419"/>
      <c r="N13" s="1419"/>
      <c r="O13" s="1420" t="s">
        <v>1737</v>
      </c>
      <c r="P13" s="1421"/>
      <c r="Q13" s="1421"/>
      <c r="R13" s="1422"/>
      <c r="S13" s="1415" t="e">
        <f>INDEX(과학기술인번호,MATCH(G11,성명,0))</f>
        <v>#N/A</v>
      </c>
      <c r="T13" s="1416"/>
      <c r="U13" s="1416"/>
      <c r="V13" s="1416"/>
      <c r="W13" s="1416"/>
      <c r="X13" s="1417"/>
      <c r="Y13" s="1442" t="s">
        <v>7</v>
      </c>
      <c r="Z13" s="1443"/>
      <c r="AA13" s="1443"/>
      <c r="AB13" s="1443"/>
      <c r="AC13" s="1432" t="e">
        <f>INDEX(소속,MATCH(G11,성명,0))</f>
        <v>#N/A</v>
      </c>
      <c r="AD13" s="1433"/>
      <c r="AE13" s="1433"/>
      <c r="AF13" s="1433"/>
      <c r="AG13" s="1433"/>
      <c r="AH13" s="1433"/>
      <c r="AI13" s="1433"/>
      <c r="AJ13" s="1433"/>
      <c r="AK13" s="1433"/>
      <c r="AL13" s="1433"/>
      <c r="AM13" s="1433"/>
      <c r="AN13" s="1433"/>
      <c r="AO13" s="1433"/>
      <c r="AP13" s="1433"/>
      <c r="AQ13" s="1433"/>
      <c r="AR13" s="1433"/>
      <c r="AS13" s="1433"/>
      <c r="AT13" s="1433"/>
      <c r="AU13" s="1433"/>
      <c r="AV13" s="1434"/>
      <c r="AW13" s="75"/>
    </row>
    <row r="14" spans="1:49" s="15" customFormat="1" ht="15" customHeight="1">
      <c r="A14" s="1435">
        <v>3</v>
      </c>
      <c r="B14" s="1436"/>
      <c r="C14" s="1427" t="s">
        <v>6</v>
      </c>
      <c r="D14" s="1428"/>
      <c r="E14" s="1428"/>
      <c r="F14" s="1428"/>
      <c r="G14" s="1428"/>
      <c r="H14" s="1428"/>
      <c r="I14" s="1428"/>
      <c r="J14" s="1428"/>
      <c r="K14" s="1428"/>
      <c r="L14" s="1428"/>
      <c r="M14" s="1428"/>
      <c r="N14" s="1437"/>
      <c r="O14" s="1423" t="s">
        <v>1038</v>
      </c>
      <c r="P14" s="1424"/>
      <c r="Q14" s="1424"/>
      <c r="R14" s="1424"/>
      <c r="S14" s="1427" t="e">
        <f>INDEX(생년월일,MATCH(G14,성명,0))</f>
        <v>#N/A</v>
      </c>
      <c r="T14" s="1428"/>
      <c r="U14" s="1428"/>
      <c r="V14" s="1428"/>
      <c r="W14" s="1428"/>
      <c r="X14" s="1428"/>
      <c r="Y14" s="1439" t="s">
        <v>3</v>
      </c>
      <c r="Z14" s="1428" t="e">
        <f>INDEX(주민등록뒤,MATCH(G14,성명,0))</f>
        <v>#N/A</v>
      </c>
      <c r="AA14" s="1428"/>
      <c r="AB14" s="1428"/>
      <c r="AC14" s="1428"/>
      <c r="AD14" s="1428"/>
      <c r="AE14" s="1437"/>
      <c r="AF14" s="1431" t="s">
        <v>4</v>
      </c>
      <c r="AG14" s="1431"/>
      <c r="AH14" s="1431"/>
      <c r="AI14" s="1431"/>
      <c r="AJ14" s="1431" t="s">
        <v>71</v>
      </c>
      <c r="AK14" s="1431"/>
      <c r="AL14" s="1431"/>
      <c r="AM14" s="1431"/>
      <c r="AN14" s="1431"/>
      <c r="AO14" s="1444" t="e">
        <f>INDEX(내선번호,MATCH(G14,성명,0))</f>
        <v>#N/A</v>
      </c>
      <c r="AP14" s="1445"/>
      <c r="AQ14" s="1445"/>
      <c r="AR14" s="1445"/>
      <c r="AS14" s="1445"/>
      <c r="AT14" s="1445"/>
      <c r="AU14" s="1445"/>
      <c r="AV14" s="1446"/>
      <c r="AW14" s="75"/>
    </row>
    <row r="15" spans="1:49" s="15" customFormat="1" ht="15" customHeight="1">
      <c r="A15" s="1435"/>
      <c r="B15" s="1436"/>
      <c r="C15" s="1429"/>
      <c r="D15" s="1430"/>
      <c r="E15" s="1430"/>
      <c r="F15" s="1430"/>
      <c r="G15" s="1430"/>
      <c r="H15" s="1430"/>
      <c r="I15" s="1430"/>
      <c r="J15" s="1430"/>
      <c r="K15" s="1430"/>
      <c r="L15" s="1430"/>
      <c r="M15" s="1430"/>
      <c r="N15" s="1438"/>
      <c r="O15" s="1425"/>
      <c r="P15" s="1426"/>
      <c r="Q15" s="1426"/>
      <c r="R15" s="1426"/>
      <c r="S15" s="1429"/>
      <c r="T15" s="1430"/>
      <c r="U15" s="1430"/>
      <c r="V15" s="1430"/>
      <c r="W15" s="1430"/>
      <c r="X15" s="1430"/>
      <c r="Y15" s="1440"/>
      <c r="Z15" s="1430"/>
      <c r="AA15" s="1430"/>
      <c r="AB15" s="1430"/>
      <c r="AC15" s="1430"/>
      <c r="AD15" s="1430"/>
      <c r="AE15" s="1438"/>
      <c r="AF15" s="1441"/>
      <c r="AG15" s="1441"/>
      <c r="AH15" s="1441"/>
      <c r="AI15" s="1441"/>
      <c r="AJ15" s="1441" t="s">
        <v>5</v>
      </c>
      <c r="AK15" s="1441"/>
      <c r="AL15" s="1441"/>
      <c r="AM15" s="1441"/>
      <c r="AN15" s="1441"/>
      <c r="AO15" s="1432" t="e">
        <f>INDEX(핸드폰,MATCH(G14,성명,0))</f>
        <v>#N/A</v>
      </c>
      <c r="AP15" s="1433"/>
      <c r="AQ15" s="1433"/>
      <c r="AR15" s="1433"/>
      <c r="AS15" s="1433"/>
      <c r="AT15" s="1433"/>
      <c r="AU15" s="1433"/>
      <c r="AV15" s="1434"/>
      <c r="AW15" s="75"/>
    </row>
    <row r="16" spans="1:49" s="15" customFormat="1" ht="29.1" customHeight="1">
      <c r="A16" s="1435"/>
      <c r="B16" s="1436"/>
      <c r="C16" s="1432" t="s">
        <v>70</v>
      </c>
      <c r="D16" s="1433"/>
      <c r="E16" s="1433"/>
      <c r="F16" s="1433"/>
      <c r="G16" s="1418" t="e">
        <f>INDEX(이메일,MATCH(G14,성명,0))</f>
        <v>#N/A</v>
      </c>
      <c r="H16" s="1419"/>
      <c r="I16" s="1419"/>
      <c r="J16" s="1419"/>
      <c r="K16" s="1419"/>
      <c r="L16" s="1419"/>
      <c r="M16" s="1419"/>
      <c r="N16" s="1419"/>
      <c r="O16" s="1420" t="s">
        <v>1737</v>
      </c>
      <c r="P16" s="1421"/>
      <c r="Q16" s="1421"/>
      <c r="R16" s="1422"/>
      <c r="S16" s="1415" t="e">
        <f>INDEX(과학기술인번호,MATCH(G14,성명,0))</f>
        <v>#N/A</v>
      </c>
      <c r="T16" s="1416"/>
      <c r="U16" s="1416"/>
      <c r="V16" s="1416"/>
      <c r="W16" s="1416"/>
      <c r="X16" s="1417"/>
      <c r="Y16" s="1442" t="s">
        <v>7</v>
      </c>
      <c r="Z16" s="1443"/>
      <c r="AA16" s="1443"/>
      <c r="AB16" s="1443"/>
      <c r="AC16" s="1432" t="e">
        <f>INDEX(소속,MATCH(G14,성명,0))</f>
        <v>#N/A</v>
      </c>
      <c r="AD16" s="1433"/>
      <c r="AE16" s="1433"/>
      <c r="AF16" s="1433"/>
      <c r="AG16" s="1433"/>
      <c r="AH16" s="1433"/>
      <c r="AI16" s="1433"/>
      <c r="AJ16" s="1433"/>
      <c r="AK16" s="1433"/>
      <c r="AL16" s="1433"/>
      <c r="AM16" s="1433"/>
      <c r="AN16" s="1433"/>
      <c r="AO16" s="1433"/>
      <c r="AP16" s="1433"/>
      <c r="AQ16" s="1433"/>
      <c r="AR16" s="1433"/>
      <c r="AS16" s="1433"/>
      <c r="AT16" s="1433"/>
      <c r="AU16" s="1433"/>
      <c r="AV16" s="1434"/>
      <c r="AW16" s="75"/>
    </row>
    <row r="17" spans="1:49" s="15" customFormat="1" ht="15" customHeight="1">
      <c r="A17" s="1435">
        <v>4</v>
      </c>
      <c r="B17" s="1436"/>
      <c r="C17" s="1427" t="s">
        <v>6</v>
      </c>
      <c r="D17" s="1428"/>
      <c r="E17" s="1428"/>
      <c r="F17" s="1428"/>
      <c r="G17" s="1428"/>
      <c r="H17" s="1428"/>
      <c r="I17" s="1428"/>
      <c r="J17" s="1428"/>
      <c r="K17" s="1428"/>
      <c r="L17" s="1428"/>
      <c r="M17" s="1428"/>
      <c r="N17" s="1437"/>
      <c r="O17" s="1423" t="s">
        <v>1038</v>
      </c>
      <c r="P17" s="1424"/>
      <c r="Q17" s="1424"/>
      <c r="R17" s="1424"/>
      <c r="S17" s="1427" t="e">
        <f>INDEX(생년월일,MATCH(G17,성명,0))</f>
        <v>#N/A</v>
      </c>
      <c r="T17" s="1428"/>
      <c r="U17" s="1428"/>
      <c r="V17" s="1428"/>
      <c r="W17" s="1428"/>
      <c r="X17" s="1428"/>
      <c r="Y17" s="1439" t="s">
        <v>3</v>
      </c>
      <c r="Z17" s="1428" t="e">
        <f>INDEX(주민등록뒤,MATCH(G17,성명,0))</f>
        <v>#N/A</v>
      </c>
      <c r="AA17" s="1428"/>
      <c r="AB17" s="1428"/>
      <c r="AC17" s="1428"/>
      <c r="AD17" s="1428"/>
      <c r="AE17" s="1437"/>
      <c r="AF17" s="1431" t="s">
        <v>4</v>
      </c>
      <c r="AG17" s="1431"/>
      <c r="AH17" s="1431"/>
      <c r="AI17" s="1431"/>
      <c r="AJ17" s="1431" t="s">
        <v>71</v>
      </c>
      <c r="AK17" s="1431"/>
      <c r="AL17" s="1431"/>
      <c r="AM17" s="1431"/>
      <c r="AN17" s="1431"/>
      <c r="AO17" s="1444" t="e">
        <f>INDEX(내선번호,MATCH(G17,성명,0))</f>
        <v>#N/A</v>
      </c>
      <c r="AP17" s="1445"/>
      <c r="AQ17" s="1445"/>
      <c r="AR17" s="1445"/>
      <c r="AS17" s="1445"/>
      <c r="AT17" s="1445"/>
      <c r="AU17" s="1445"/>
      <c r="AV17" s="1446"/>
      <c r="AW17" s="75"/>
    </row>
    <row r="18" spans="1:49" s="15" customFormat="1" ht="15" customHeight="1">
      <c r="A18" s="1435"/>
      <c r="B18" s="1436"/>
      <c r="C18" s="1429"/>
      <c r="D18" s="1430"/>
      <c r="E18" s="1430"/>
      <c r="F18" s="1430"/>
      <c r="G18" s="1430"/>
      <c r="H18" s="1430"/>
      <c r="I18" s="1430"/>
      <c r="J18" s="1430"/>
      <c r="K18" s="1430"/>
      <c r="L18" s="1430"/>
      <c r="M18" s="1430"/>
      <c r="N18" s="1438"/>
      <c r="O18" s="1425"/>
      <c r="P18" s="1426"/>
      <c r="Q18" s="1426"/>
      <c r="R18" s="1426"/>
      <c r="S18" s="1429"/>
      <c r="T18" s="1430"/>
      <c r="U18" s="1430"/>
      <c r="V18" s="1430"/>
      <c r="W18" s="1430"/>
      <c r="X18" s="1430"/>
      <c r="Y18" s="1440"/>
      <c r="Z18" s="1430"/>
      <c r="AA18" s="1430"/>
      <c r="AB18" s="1430"/>
      <c r="AC18" s="1430"/>
      <c r="AD18" s="1430"/>
      <c r="AE18" s="1438"/>
      <c r="AF18" s="1441"/>
      <c r="AG18" s="1441"/>
      <c r="AH18" s="1441"/>
      <c r="AI18" s="1441"/>
      <c r="AJ18" s="1441" t="s">
        <v>5</v>
      </c>
      <c r="AK18" s="1441"/>
      <c r="AL18" s="1441"/>
      <c r="AM18" s="1441"/>
      <c r="AN18" s="1441"/>
      <c r="AO18" s="1432" t="e">
        <f>INDEX(핸드폰,MATCH(G17,성명,0))</f>
        <v>#N/A</v>
      </c>
      <c r="AP18" s="1433"/>
      <c r="AQ18" s="1433"/>
      <c r="AR18" s="1433"/>
      <c r="AS18" s="1433"/>
      <c r="AT18" s="1433"/>
      <c r="AU18" s="1433"/>
      <c r="AV18" s="1434"/>
      <c r="AW18" s="358"/>
    </row>
    <row r="19" spans="1:49" s="15" customFormat="1" ht="29.1" customHeight="1">
      <c r="A19" s="1435"/>
      <c r="B19" s="1436"/>
      <c r="C19" s="1432" t="s">
        <v>70</v>
      </c>
      <c r="D19" s="1433"/>
      <c r="E19" s="1433"/>
      <c r="F19" s="1433"/>
      <c r="G19" s="1418" t="e">
        <f>INDEX(이메일,MATCH(G17,성명,0))</f>
        <v>#N/A</v>
      </c>
      <c r="H19" s="1419"/>
      <c r="I19" s="1419"/>
      <c r="J19" s="1419"/>
      <c r="K19" s="1419"/>
      <c r="L19" s="1419"/>
      <c r="M19" s="1419"/>
      <c r="N19" s="1419"/>
      <c r="O19" s="1420" t="s">
        <v>1737</v>
      </c>
      <c r="P19" s="1421"/>
      <c r="Q19" s="1421"/>
      <c r="R19" s="1422"/>
      <c r="S19" s="1415" t="e">
        <f>INDEX(과학기술인번호,MATCH(G17,성명,0))</f>
        <v>#N/A</v>
      </c>
      <c r="T19" s="1416"/>
      <c r="U19" s="1416"/>
      <c r="V19" s="1416"/>
      <c r="W19" s="1416"/>
      <c r="X19" s="1417"/>
      <c r="Y19" s="1442" t="s">
        <v>7</v>
      </c>
      <c r="Z19" s="1443"/>
      <c r="AA19" s="1443"/>
      <c r="AB19" s="1443"/>
      <c r="AC19" s="1432" t="e">
        <f>INDEX(소속,MATCH(G17,성명,0))</f>
        <v>#N/A</v>
      </c>
      <c r="AD19" s="1433"/>
      <c r="AE19" s="1433"/>
      <c r="AF19" s="1433"/>
      <c r="AG19" s="1433"/>
      <c r="AH19" s="1433"/>
      <c r="AI19" s="1433"/>
      <c r="AJ19" s="1433"/>
      <c r="AK19" s="1433"/>
      <c r="AL19" s="1433"/>
      <c r="AM19" s="1433"/>
      <c r="AN19" s="1433"/>
      <c r="AO19" s="1433"/>
      <c r="AP19" s="1433"/>
      <c r="AQ19" s="1433"/>
      <c r="AR19" s="1433"/>
      <c r="AS19" s="1433"/>
      <c r="AT19" s="1433"/>
      <c r="AU19" s="1433"/>
      <c r="AV19" s="1434"/>
      <c r="AW19" s="358"/>
    </row>
    <row r="20" spans="1:49" s="15" customFormat="1" ht="15" customHeight="1">
      <c r="A20" s="1435">
        <v>5</v>
      </c>
      <c r="B20" s="1436"/>
      <c r="C20" s="1427" t="s">
        <v>6</v>
      </c>
      <c r="D20" s="1428"/>
      <c r="E20" s="1428"/>
      <c r="F20" s="1428"/>
      <c r="G20" s="1428"/>
      <c r="H20" s="1428"/>
      <c r="I20" s="1428"/>
      <c r="J20" s="1428"/>
      <c r="K20" s="1428"/>
      <c r="L20" s="1428"/>
      <c r="M20" s="1428"/>
      <c r="N20" s="1437"/>
      <c r="O20" s="1423" t="s">
        <v>1038</v>
      </c>
      <c r="P20" s="1424"/>
      <c r="Q20" s="1424"/>
      <c r="R20" s="1424"/>
      <c r="S20" s="1427" t="e">
        <f>INDEX(생년월일,MATCH(G20,성명,0))</f>
        <v>#N/A</v>
      </c>
      <c r="T20" s="1428"/>
      <c r="U20" s="1428"/>
      <c r="V20" s="1428"/>
      <c r="W20" s="1428"/>
      <c r="X20" s="1428"/>
      <c r="Y20" s="1439" t="s">
        <v>3</v>
      </c>
      <c r="Z20" s="1428" t="e">
        <f>INDEX(주민등록뒤,MATCH(G20,성명,0))</f>
        <v>#N/A</v>
      </c>
      <c r="AA20" s="1428"/>
      <c r="AB20" s="1428"/>
      <c r="AC20" s="1428"/>
      <c r="AD20" s="1428"/>
      <c r="AE20" s="1437"/>
      <c r="AF20" s="1431" t="s">
        <v>4</v>
      </c>
      <c r="AG20" s="1431"/>
      <c r="AH20" s="1431"/>
      <c r="AI20" s="1431"/>
      <c r="AJ20" s="1431" t="s">
        <v>71</v>
      </c>
      <c r="AK20" s="1431"/>
      <c r="AL20" s="1431"/>
      <c r="AM20" s="1431"/>
      <c r="AN20" s="1431"/>
      <c r="AO20" s="1444" t="e">
        <f>INDEX(내선번호,MATCH(G20,성명,0))</f>
        <v>#N/A</v>
      </c>
      <c r="AP20" s="1445"/>
      <c r="AQ20" s="1445"/>
      <c r="AR20" s="1445"/>
      <c r="AS20" s="1445"/>
      <c r="AT20" s="1445"/>
      <c r="AU20" s="1445"/>
      <c r="AV20" s="1446"/>
      <c r="AW20" s="358"/>
    </row>
    <row r="21" spans="1:49" s="15" customFormat="1" ht="15" customHeight="1">
      <c r="A21" s="1435"/>
      <c r="B21" s="1436"/>
      <c r="C21" s="1429"/>
      <c r="D21" s="1430"/>
      <c r="E21" s="1430"/>
      <c r="F21" s="1430"/>
      <c r="G21" s="1430"/>
      <c r="H21" s="1430"/>
      <c r="I21" s="1430"/>
      <c r="J21" s="1430"/>
      <c r="K21" s="1430"/>
      <c r="L21" s="1430"/>
      <c r="M21" s="1430"/>
      <c r="N21" s="1438"/>
      <c r="O21" s="1425"/>
      <c r="P21" s="1426"/>
      <c r="Q21" s="1426"/>
      <c r="R21" s="1426"/>
      <c r="S21" s="1429"/>
      <c r="T21" s="1430"/>
      <c r="U21" s="1430"/>
      <c r="V21" s="1430"/>
      <c r="W21" s="1430"/>
      <c r="X21" s="1430"/>
      <c r="Y21" s="1440"/>
      <c r="Z21" s="1430"/>
      <c r="AA21" s="1430"/>
      <c r="AB21" s="1430"/>
      <c r="AC21" s="1430"/>
      <c r="AD21" s="1430"/>
      <c r="AE21" s="1438"/>
      <c r="AF21" s="1441"/>
      <c r="AG21" s="1441"/>
      <c r="AH21" s="1441"/>
      <c r="AI21" s="1441"/>
      <c r="AJ21" s="1441" t="s">
        <v>5</v>
      </c>
      <c r="AK21" s="1441"/>
      <c r="AL21" s="1441"/>
      <c r="AM21" s="1441"/>
      <c r="AN21" s="1441"/>
      <c r="AO21" s="1432" t="e">
        <f>INDEX(핸드폰,MATCH(G20,성명,0))</f>
        <v>#N/A</v>
      </c>
      <c r="AP21" s="1433"/>
      <c r="AQ21" s="1433"/>
      <c r="AR21" s="1433"/>
      <c r="AS21" s="1433"/>
      <c r="AT21" s="1433"/>
      <c r="AU21" s="1433"/>
      <c r="AV21" s="1434"/>
      <c r="AW21" s="358"/>
    </row>
    <row r="22" spans="1:49" s="15" customFormat="1" ht="29.1" customHeight="1">
      <c r="A22" s="1435"/>
      <c r="B22" s="1436"/>
      <c r="C22" s="1432" t="s">
        <v>70</v>
      </c>
      <c r="D22" s="1433"/>
      <c r="E22" s="1433"/>
      <c r="F22" s="1433"/>
      <c r="G22" s="1418" t="e">
        <f>INDEX(이메일,MATCH(G20,성명,0))</f>
        <v>#N/A</v>
      </c>
      <c r="H22" s="1419"/>
      <c r="I22" s="1419"/>
      <c r="J22" s="1419"/>
      <c r="K22" s="1419"/>
      <c r="L22" s="1419"/>
      <c r="M22" s="1419"/>
      <c r="N22" s="1419"/>
      <c r="O22" s="1420" t="s">
        <v>1737</v>
      </c>
      <c r="P22" s="1421"/>
      <c r="Q22" s="1421"/>
      <c r="R22" s="1422"/>
      <c r="S22" s="1415" t="e">
        <f>INDEX(과학기술인번호,MATCH(G20,성명,0))</f>
        <v>#N/A</v>
      </c>
      <c r="T22" s="1416"/>
      <c r="U22" s="1416"/>
      <c r="V22" s="1416"/>
      <c r="W22" s="1416"/>
      <c r="X22" s="1417"/>
      <c r="Y22" s="1442" t="s">
        <v>7</v>
      </c>
      <c r="Z22" s="1443"/>
      <c r="AA22" s="1443"/>
      <c r="AB22" s="1443"/>
      <c r="AC22" s="1432" t="e">
        <f>INDEX(소속,MATCH(G20,성명,0))</f>
        <v>#N/A</v>
      </c>
      <c r="AD22" s="1433"/>
      <c r="AE22" s="1433"/>
      <c r="AF22" s="1433"/>
      <c r="AG22" s="1433"/>
      <c r="AH22" s="1433"/>
      <c r="AI22" s="1433"/>
      <c r="AJ22" s="1433"/>
      <c r="AK22" s="1433"/>
      <c r="AL22" s="1433"/>
      <c r="AM22" s="1433"/>
      <c r="AN22" s="1433"/>
      <c r="AO22" s="1433"/>
      <c r="AP22" s="1433"/>
      <c r="AQ22" s="1433"/>
      <c r="AR22" s="1433"/>
      <c r="AS22" s="1433"/>
      <c r="AT22" s="1433"/>
      <c r="AU22" s="1433"/>
      <c r="AV22" s="1434"/>
      <c r="AW22" s="357"/>
    </row>
    <row r="23" spans="1:49" s="15" customFormat="1" ht="15" customHeight="1">
      <c r="A23" s="1435">
        <v>6</v>
      </c>
      <c r="B23" s="1436"/>
      <c r="C23" s="1427" t="s">
        <v>6</v>
      </c>
      <c r="D23" s="1428"/>
      <c r="E23" s="1428"/>
      <c r="F23" s="1428"/>
      <c r="G23" s="1428"/>
      <c r="H23" s="1428"/>
      <c r="I23" s="1428"/>
      <c r="J23" s="1428"/>
      <c r="K23" s="1428"/>
      <c r="L23" s="1428"/>
      <c r="M23" s="1428"/>
      <c r="N23" s="1437"/>
      <c r="O23" s="1423" t="s">
        <v>1038</v>
      </c>
      <c r="P23" s="1424"/>
      <c r="Q23" s="1424"/>
      <c r="R23" s="1424"/>
      <c r="S23" s="1427" t="e">
        <f>INDEX(생년월일,MATCH(G23,성명,0))</f>
        <v>#N/A</v>
      </c>
      <c r="T23" s="1428"/>
      <c r="U23" s="1428"/>
      <c r="V23" s="1428"/>
      <c r="W23" s="1428"/>
      <c r="X23" s="1428"/>
      <c r="Y23" s="1439" t="s">
        <v>3</v>
      </c>
      <c r="Z23" s="1428" t="e">
        <f>INDEX(주민등록뒤,MATCH(G23,성명,0))</f>
        <v>#N/A</v>
      </c>
      <c r="AA23" s="1428"/>
      <c r="AB23" s="1428"/>
      <c r="AC23" s="1428"/>
      <c r="AD23" s="1428"/>
      <c r="AE23" s="1437"/>
      <c r="AF23" s="1431" t="s">
        <v>4</v>
      </c>
      <c r="AG23" s="1431"/>
      <c r="AH23" s="1431"/>
      <c r="AI23" s="1431"/>
      <c r="AJ23" s="1431" t="s">
        <v>71</v>
      </c>
      <c r="AK23" s="1431"/>
      <c r="AL23" s="1431"/>
      <c r="AM23" s="1431"/>
      <c r="AN23" s="1431"/>
      <c r="AO23" s="1444" t="e">
        <f>INDEX(내선번호,MATCH(G23,성명,0))</f>
        <v>#N/A</v>
      </c>
      <c r="AP23" s="1445"/>
      <c r="AQ23" s="1445"/>
      <c r="AR23" s="1445"/>
      <c r="AS23" s="1445"/>
      <c r="AT23" s="1445"/>
      <c r="AU23" s="1445"/>
      <c r="AV23" s="1446"/>
      <c r="AW23" s="5"/>
    </row>
    <row r="24" spans="1:49" s="15" customFormat="1" ht="15" customHeight="1">
      <c r="A24" s="1435"/>
      <c r="B24" s="1436"/>
      <c r="C24" s="1429"/>
      <c r="D24" s="1430"/>
      <c r="E24" s="1430"/>
      <c r="F24" s="1430"/>
      <c r="G24" s="1430"/>
      <c r="H24" s="1430"/>
      <c r="I24" s="1430"/>
      <c r="J24" s="1430"/>
      <c r="K24" s="1430"/>
      <c r="L24" s="1430"/>
      <c r="M24" s="1430"/>
      <c r="N24" s="1438"/>
      <c r="O24" s="1425"/>
      <c r="P24" s="1426"/>
      <c r="Q24" s="1426"/>
      <c r="R24" s="1426"/>
      <c r="S24" s="1429"/>
      <c r="T24" s="1430"/>
      <c r="U24" s="1430"/>
      <c r="V24" s="1430"/>
      <c r="W24" s="1430"/>
      <c r="X24" s="1430"/>
      <c r="Y24" s="1440"/>
      <c r="Z24" s="1430"/>
      <c r="AA24" s="1430"/>
      <c r="AB24" s="1430"/>
      <c r="AC24" s="1430"/>
      <c r="AD24" s="1430"/>
      <c r="AE24" s="1438"/>
      <c r="AF24" s="1441"/>
      <c r="AG24" s="1441"/>
      <c r="AH24" s="1441"/>
      <c r="AI24" s="1441"/>
      <c r="AJ24" s="1441" t="s">
        <v>5</v>
      </c>
      <c r="AK24" s="1441"/>
      <c r="AL24" s="1441"/>
      <c r="AM24" s="1441"/>
      <c r="AN24" s="1441"/>
      <c r="AO24" s="1432" t="e">
        <f>INDEX(핸드폰,MATCH(G23,성명,0))</f>
        <v>#N/A</v>
      </c>
      <c r="AP24" s="1433"/>
      <c r="AQ24" s="1433"/>
      <c r="AR24" s="1433"/>
      <c r="AS24" s="1433"/>
      <c r="AT24" s="1433"/>
      <c r="AU24" s="1433"/>
      <c r="AV24" s="1434"/>
      <c r="AW24" s="5"/>
    </row>
    <row r="25" spans="1:49" s="15" customFormat="1" ht="29.1" customHeight="1">
      <c r="A25" s="1435"/>
      <c r="B25" s="1436"/>
      <c r="C25" s="1432" t="s">
        <v>70</v>
      </c>
      <c r="D25" s="1433"/>
      <c r="E25" s="1433"/>
      <c r="F25" s="1433"/>
      <c r="G25" s="1418" t="e">
        <f>INDEX(이메일,MATCH(G23,성명,0))</f>
        <v>#N/A</v>
      </c>
      <c r="H25" s="1419"/>
      <c r="I25" s="1419"/>
      <c r="J25" s="1419"/>
      <c r="K25" s="1419"/>
      <c r="L25" s="1419"/>
      <c r="M25" s="1419"/>
      <c r="N25" s="1419"/>
      <c r="O25" s="1420" t="s">
        <v>1737</v>
      </c>
      <c r="P25" s="1421"/>
      <c r="Q25" s="1421"/>
      <c r="R25" s="1422"/>
      <c r="S25" s="1415" t="e">
        <f>INDEX(과학기술인번호,MATCH(G23,성명,0))</f>
        <v>#N/A</v>
      </c>
      <c r="T25" s="1416"/>
      <c r="U25" s="1416"/>
      <c r="V25" s="1416"/>
      <c r="W25" s="1416"/>
      <c r="X25" s="1417"/>
      <c r="Y25" s="1442" t="s">
        <v>7</v>
      </c>
      <c r="Z25" s="1443"/>
      <c r="AA25" s="1443"/>
      <c r="AB25" s="1443"/>
      <c r="AC25" s="1432" t="e">
        <f>INDEX(소속,MATCH(G23,성명,0))</f>
        <v>#N/A</v>
      </c>
      <c r="AD25" s="1433"/>
      <c r="AE25" s="1433"/>
      <c r="AF25" s="1433"/>
      <c r="AG25" s="1433"/>
      <c r="AH25" s="1433"/>
      <c r="AI25" s="1433"/>
      <c r="AJ25" s="1433"/>
      <c r="AK25" s="1433"/>
      <c r="AL25" s="1433"/>
      <c r="AM25" s="1433"/>
      <c r="AN25" s="1433"/>
      <c r="AO25" s="1433"/>
      <c r="AP25" s="1433"/>
      <c r="AQ25" s="1433"/>
      <c r="AR25" s="1433"/>
      <c r="AS25" s="1433"/>
      <c r="AT25" s="1433"/>
      <c r="AU25" s="1433"/>
      <c r="AV25" s="1434"/>
      <c r="AW25" s="359"/>
    </row>
    <row r="26" spans="1:49" s="15" customFormat="1" ht="15" customHeight="1">
      <c r="A26" s="1435">
        <v>7</v>
      </c>
      <c r="B26" s="1436"/>
      <c r="C26" s="1427" t="s">
        <v>6</v>
      </c>
      <c r="D26" s="1428"/>
      <c r="E26" s="1428"/>
      <c r="F26" s="1428"/>
      <c r="G26" s="1428"/>
      <c r="H26" s="1428"/>
      <c r="I26" s="1428"/>
      <c r="J26" s="1428"/>
      <c r="K26" s="1428"/>
      <c r="L26" s="1428"/>
      <c r="M26" s="1428"/>
      <c r="N26" s="1437"/>
      <c r="O26" s="1423" t="s">
        <v>1038</v>
      </c>
      <c r="P26" s="1424"/>
      <c r="Q26" s="1424"/>
      <c r="R26" s="1424"/>
      <c r="S26" s="1427" t="e">
        <f>INDEX(생년월일,MATCH(G26,성명,0))</f>
        <v>#N/A</v>
      </c>
      <c r="T26" s="1428"/>
      <c r="U26" s="1428"/>
      <c r="V26" s="1428"/>
      <c r="W26" s="1428"/>
      <c r="X26" s="1428"/>
      <c r="Y26" s="1439" t="s">
        <v>3</v>
      </c>
      <c r="Z26" s="1428" t="e">
        <f>INDEX(주민등록뒤,MATCH(G26,성명,0))</f>
        <v>#N/A</v>
      </c>
      <c r="AA26" s="1428"/>
      <c r="AB26" s="1428"/>
      <c r="AC26" s="1428"/>
      <c r="AD26" s="1428"/>
      <c r="AE26" s="1437"/>
      <c r="AF26" s="1431" t="s">
        <v>4</v>
      </c>
      <c r="AG26" s="1431"/>
      <c r="AH26" s="1431"/>
      <c r="AI26" s="1431"/>
      <c r="AJ26" s="1431" t="s">
        <v>71</v>
      </c>
      <c r="AK26" s="1431"/>
      <c r="AL26" s="1431"/>
      <c r="AM26" s="1431"/>
      <c r="AN26" s="1431"/>
      <c r="AO26" s="1444" t="e">
        <f>INDEX(내선번호,MATCH(G26,성명,0))</f>
        <v>#N/A</v>
      </c>
      <c r="AP26" s="1445"/>
      <c r="AQ26" s="1445"/>
      <c r="AR26" s="1445"/>
      <c r="AS26" s="1445"/>
      <c r="AT26" s="1445"/>
      <c r="AU26" s="1445"/>
      <c r="AV26" s="1446"/>
      <c r="AW26" s="5"/>
    </row>
    <row r="27" spans="1:49" s="15" customFormat="1" ht="15" customHeight="1">
      <c r="A27" s="1435"/>
      <c r="B27" s="1436"/>
      <c r="C27" s="1429"/>
      <c r="D27" s="1430"/>
      <c r="E27" s="1430"/>
      <c r="F27" s="1430"/>
      <c r="G27" s="1430"/>
      <c r="H27" s="1430"/>
      <c r="I27" s="1430"/>
      <c r="J27" s="1430"/>
      <c r="K27" s="1430"/>
      <c r="L27" s="1430"/>
      <c r="M27" s="1430"/>
      <c r="N27" s="1438"/>
      <c r="O27" s="1425"/>
      <c r="P27" s="1426"/>
      <c r="Q27" s="1426"/>
      <c r="R27" s="1426"/>
      <c r="S27" s="1429"/>
      <c r="T27" s="1430"/>
      <c r="U27" s="1430"/>
      <c r="V27" s="1430"/>
      <c r="W27" s="1430"/>
      <c r="X27" s="1430"/>
      <c r="Y27" s="1440"/>
      <c r="Z27" s="1430"/>
      <c r="AA27" s="1430"/>
      <c r="AB27" s="1430"/>
      <c r="AC27" s="1430"/>
      <c r="AD27" s="1430"/>
      <c r="AE27" s="1438"/>
      <c r="AF27" s="1441"/>
      <c r="AG27" s="1441"/>
      <c r="AH27" s="1441"/>
      <c r="AI27" s="1441"/>
      <c r="AJ27" s="1441" t="s">
        <v>5</v>
      </c>
      <c r="AK27" s="1441"/>
      <c r="AL27" s="1441"/>
      <c r="AM27" s="1441"/>
      <c r="AN27" s="1441"/>
      <c r="AO27" s="1432" t="e">
        <f>INDEX(핸드폰,MATCH(G26,성명,0))</f>
        <v>#N/A</v>
      </c>
      <c r="AP27" s="1433"/>
      <c r="AQ27" s="1433"/>
      <c r="AR27" s="1433"/>
      <c r="AS27" s="1433"/>
      <c r="AT27" s="1433"/>
      <c r="AU27" s="1433"/>
      <c r="AV27" s="1434"/>
      <c r="AW27" s="5"/>
    </row>
    <row r="28" spans="1:49" s="15" customFormat="1" ht="29.1" customHeight="1">
      <c r="A28" s="1435"/>
      <c r="B28" s="1436"/>
      <c r="C28" s="1432" t="s">
        <v>70</v>
      </c>
      <c r="D28" s="1433"/>
      <c r="E28" s="1433"/>
      <c r="F28" s="1433"/>
      <c r="G28" s="1418" t="e">
        <f>INDEX(이메일,MATCH(G26,성명,0))</f>
        <v>#N/A</v>
      </c>
      <c r="H28" s="1419"/>
      <c r="I28" s="1419"/>
      <c r="J28" s="1419"/>
      <c r="K28" s="1419"/>
      <c r="L28" s="1419"/>
      <c r="M28" s="1419"/>
      <c r="N28" s="1419"/>
      <c r="O28" s="1420" t="s">
        <v>1737</v>
      </c>
      <c r="P28" s="1421"/>
      <c r="Q28" s="1421"/>
      <c r="R28" s="1422"/>
      <c r="S28" s="1415" t="e">
        <f>INDEX(과학기술인번호,MATCH(G26,성명,0))</f>
        <v>#N/A</v>
      </c>
      <c r="T28" s="1416"/>
      <c r="U28" s="1416"/>
      <c r="V28" s="1416"/>
      <c r="W28" s="1416"/>
      <c r="X28" s="1417"/>
      <c r="Y28" s="1442" t="s">
        <v>7</v>
      </c>
      <c r="Z28" s="1443"/>
      <c r="AA28" s="1443"/>
      <c r="AB28" s="1443"/>
      <c r="AC28" s="1432" t="e">
        <f>INDEX(소속,MATCH(G26,성명,0))</f>
        <v>#N/A</v>
      </c>
      <c r="AD28" s="1433"/>
      <c r="AE28" s="1433"/>
      <c r="AF28" s="1433"/>
      <c r="AG28" s="1433"/>
      <c r="AH28" s="1433"/>
      <c r="AI28" s="1433"/>
      <c r="AJ28" s="1433"/>
      <c r="AK28" s="1433"/>
      <c r="AL28" s="1433"/>
      <c r="AM28" s="1433"/>
      <c r="AN28" s="1433"/>
      <c r="AO28" s="1433"/>
      <c r="AP28" s="1433"/>
      <c r="AQ28" s="1433"/>
      <c r="AR28" s="1433"/>
      <c r="AS28" s="1433"/>
      <c r="AT28" s="1433"/>
      <c r="AU28" s="1433"/>
      <c r="AV28" s="1434"/>
      <c r="AW28" s="5"/>
    </row>
    <row r="29" spans="1:49" s="15" customFormat="1" ht="15" customHeight="1">
      <c r="A29" s="1435">
        <v>8</v>
      </c>
      <c r="B29" s="1436"/>
      <c r="C29" s="1427" t="s">
        <v>6</v>
      </c>
      <c r="D29" s="1428"/>
      <c r="E29" s="1428"/>
      <c r="F29" s="1428"/>
      <c r="G29" s="1428"/>
      <c r="H29" s="1428"/>
      <c r="I29" s="1428"/>
      <c r="J29" s="1428"/>
      <c r="K29" s="1428"/>
      <c r="L29" s="1428"/>
      <c r="M29" s="1428"/>
      <c r="N29" s="1437"/>
      <c r="O29" s="1423" t="s">
        <v>1038</v>
      </c>
      <c r="P29" s="1424"/>
      <c r="Q29" s="1424"/>
      <c r="R29" s="1424"/>
      <c r="S29" s="1427" t="e">
        <f>INDEX(생년월일,MATCH(G29,성명,0))</f>
        <v>#N/A</v>
      </c>
      <c r="T29" s="1428"/>
      <c r="U29" s="1428"/>
      <c r="V29" s="1428"/>
      <c r="W29" s="1428"/>
      <c r="X29" s="1428"/>
      <c r="Y29" s="1439" t="s">
        <v>3</v>
      </c>
      <c r="Z29" s="1428" t="e">
        <f>INDEX(주민등록뒤,MATCH(G29,성명,0))</f>
        <v>#N/A</v>
      </c>
      <c r="AA29" s="1428"/>
      <c r="AB29" s="1428"/>
      <c r="AC29" s="1428"/>
      <c r="AD29" s="1428"/>
      <c r="AE29" s="1437"/>
      <c r="AF29" s="1431" t="s">
        <v>4</v>
      </c>
      <c r="AG29" s="1431"/>
      <c r="AH29" s="1431"/>
      <c r="AI29" s="1431"/>
      <c r="AJ29" s="1431" t="s">
        <v>71</v>
      </c>
      <c r="AK29" s="1431"/>
      <c r="AL29" s="1431"/>
      <c r="AM29" s="1431"/>
      <c r="AN29" s="1431"/>
      <c r="AO29" s="1444" t="e">
        <f>INDEX(내선번호,MATCH(G29,성명,0))</f>
        <v>#N/A</v>
      </c>
      <c r="AP29" s="1445"/>
      <c r="AQ29" s="1445"/>
      <c r="AR29" s="1445"/>
      <c r="AS29" s="1445"/>
      <c r="AT29" s="1445"/>
      <c r="AU29" s="1445"/>
      <c r="AV29" s="1446"/>
      <c r="AW29" s="8"/>
    </row>
    <row r="30" spans="1:49" s="15" customFormat="1" ht="15" customHeight="1">
      <c r="A30" s="1435"/>
      <c r="B30" s="1436"/>
      <c r="C30" s="1429"/>
      <c r="D30" s="1430"/>
      <c r="E30" s="1430"/>
      <c r="F30" s="1430"/>
      <c r="G30" s="1430"/>
      <c r="H30" s="1430"/>
      <c r="I30" s="1430"/>
      <c r="J30" s="1430"/>
      <c r="K30" s="1430"/>
      <c r="L30" s="1430"/>
      <c r="M30" s="1430"/>
      <c r="N30" s="1438"/>
      <c r="O30" s="1425"/>
      <c r="P30" s="1426"/>
      <c r="Q30" s="1426"/>
      <c r="R30" s="1426"/>
      <c r="S30" s="1429"/>
      <c r="T30" s="1430"/>
      <c r="U30" s="1430"/>
      <c r="V30" s="1430"/>
      <c r="W30" s="1430"/>
      <c r="X30" s="1430"/>
      <c r="Y30" s="1440"/>
      <c r="Z30" s="1430"/>
      <c r="AA30" s="1430"/>
      <c r="AB30" s="1430"/>
      <c r="AC30" s="1430"/>
      <c r="AD30" s="1430"/>
      <c r="AE30" s="1438"/>
      <c r="AF30" s="1441"/>
      <c r="AG30" s="1441"/>
      <c r="AH30" s="1441"/>
      <c r="AI30" s="1441"/>
      <c r="AJ30" s="1441" t="s">
        <v>5</v>
      </c>
      <c r="AK30" s="1441"/>
      <c r="AL30" s="1441"/>
      <c r="AM30" s="1441"/>
      <c r="AN30" s="1441"/>
      <c r="AO30" s="1432" t="e">
        <f>INDEX(핸드폰,MATCH(G29,성명,0))</f>
        <v>#N/A</v>
      </c>
      <c r="AP30" s="1433"/>
      <c r="AQ30" s="1433"/>
      <c r="AR30" s="1433"/>
      <c r="AS30" s="1433"/>
      <c r="AT30" s="1433"/>
      <c r="AU30" s="1433"/>
      <c r="AV30" s="1434"/>
      <c r="AW30" s="5"/>
    </row>
    <row r="31" spans="1:49" s="15" customFormat="1" ht="29.1" customHeight="1">
      <c r="A31" s="1435"/>
      <c r="B31" s="1436"/>
      <c r="C31" s="1432" t="s">
        <v>70</v>
      </c>
      <c r="D31" s="1433"/>
      <c r="E31" s="1433"/>
      <c r="F31" s="1433"/>
      <c r="G31" s="1418" t="e">
        <f>INDEX(이메일,MATCH(G29,성명,0))</f>
        <v>#N/A</v>
      </c>
      <c r="H31" s="1419"/>
      <c r="I31" s="1419"/>
      <c r="J31" s="1419"/>
      <c r="K31" s="1419"/>
      <c r="L31" s="1419"/>
      <c r="M31" s="1419"/>
      <c r="N31" s="1419"/>
      <c r="O31" s="1420" t="s">
        <v>1737</v>
      </c>
      <c r="P31" s="1421"/>
      <c r="Q31" s="1421"/>
      <c r="R31" s="1422"/>
      <c r="S31" s="1415" t="e">
        <f>INDEX(과학기술인번호,MATCH(G29,성명,0))</f>
        <v>#N/A</v>
      </c>
      <c r="T31" s="1416"/>
      <c r="U31" s="1416"/>
      <c r="V31" s="1416"/>
      <c r="W31" s="1416"/>
      <c r="X31" s="1417"/>
      <c r="Y31" s="1442" t="s">
        <v>7</v>
      </c>
      <c r="Z31" s="1443"/>
      <c r="AA31" s="1443"/>
      <c r="AB31" s="1443"/>
      <c r="AC31" s="1432" t="e">
        <f>INDEX(소속,MATCH(G29,성명,0))</f>
        <v>#N/A</v>
      </c>
      <c r="AD31" s="1433"/>
      <c r="AE31" s="1433"/>
      <c r="AF31" s="1433"/>
      <c r="AG31" s="1433"/>
      <c r="AH31" s="1433"/>
      <c r="AI31" s="1433"/>
      <c r="AJ31" s="1433"/>
      <c r="AK31" s="1433"/>
      <c r="AL31" s="1433"/>
      <c r="AM31" s="1433"/>
      <c r="AN31" s="1433"/>
      <c r="AO31" s="1433"/>
      <c r="AP31" s="1433"/>
      <c r="AQ31" s="1433"/>
      <c r="AR31" s="1433"/>
      <c r="AS31" s="1433"/>
      <c r="AT31" s="1433"/>
      <c r="AU31" s="1433"/>
      <c r="AV31" s="1434"/>
      <c r="AW31" s="5"/>
    </row>
    <row r="32" spans="1:49" s="270" customFormat="1" ht="15" customHeight="1">
      <c r="A32" s="1435">
        <v>9</v>
      </c>
      <c r="B32" s="1436"/>
      <c r="C32" s="1427" t="s">
        <v>6</v>
      </c>
      <c r="D32" s="1428"/>
      <c r="E32" s="1428"/>
      <c r="F32" s="1428"/>
      <c r="G32" s="1428"/>
      <c r="H32" s="1428"/>
      <c r="I32" s="1428"/>
      <c r="J32" s="1428"/>
      <c r="K32" s="1428"/>
      <c r="L32" s="1428"/>
      <c r="M32" s="1428"/>
      <c r="N32" s="1437"/>
      <c r="O32" s="1423" t="s">
        <v>1038</v>
      </c>
      <c r="P32" s="1424"/>
      <c r="Q32" s="1424"/>
      <c r="R32" s="1424"/>
      <c r="S32" s="1427" t="e">
        <f>INDEX(생년월일,MATCH(G32,성명,0))</f>
        <v>#N/A</v>
      </c>
      <c r="T32" s="1428"/>
      <c r="U32" s="1428"/>
      <c r="V32" s="1428"/>
      <c r="W32" s="1428"/>
      <c r="X32" s="1428"/>
      <c r="Y32" s="1439" t="s">
        <v>3</v>
      </c>
      <c r="Z32" s="1428" t="e">
        <f>INDEX(주민등록뒤,MATCH(G32,성명,0))</f>
        <v>#N/A</v>
      </c>
      <c r="AA32" s="1428"/>
      <c r="AB32" s="1428"/>
      <c r="AC32" s="1428"/>
      <c r="AD32" s="1428"/>
      <c r="AE32" s="1437"/>
      <c r="AF32" s="1431" t="s">
        <v>4</v>
      </c>
      <c r="AG32" s="1431"/>
      <c r="AH32" s="1431"/>
      <c r="AI32" s="1431"/>
      <c r="AJ32" s="1431" t="s">
        <v>71</v>
      </c>
      <c r="AK32" s="1431"/>
      <c r="AL32" s="1431"/>
      <c r="AM32" s="1431"/>
      <c r="AN32" s="1431"/>
      <c r="AO32" s="1444" t="e">
        <f>INDEX(내선번호,MATCH(G32,성명,0))</f>
        <v>#N/A</v>
      </c>
      <c r="AP32" s="1445"/>
      <c r="AQ32" s="1445"/>
      <c r="AR32" s="1445"/>
      <c r="AS32" s="1445"/>
      <c r="AT32" s="1445"/>
      <c r="AU32" s="1445"/>
      <c r="AV32" s="1446"/>
      <c r="AW32" s="5"/>
    </row>
    <row r="33" spans="1:49" s="270" customFormat="1" ht="15" customHeight="1">
      <c r="A33" s="1435"/>
      <c r="B33" s="1436"/>
      <c r="C33" s="1429"/>
      <c r="D33" s="1430"/>
      <c r="E33" s="1430"/>
      <c r="F33" s="1430"/>
      <c r="G33" s="1430"/>
      <c r="H33" s="1430"/>
      <c r="I33" s="1430"/>
      <c r="J33" s="1430"/>
      <c r="K33" s="1430"/>
      <c r="L33" s="1430"/>
      <c r="M33" s="1430"/>
      <c r="N33" s="1438"/>
      <c r="O33" s="1425"/>
      <c r="P33" s="1426"/>
      <c r="Q33" s="1426"/>
      <c r="R33" s="1426"/>
      <c r="S33" s="1429"/>
      <c r="T33" s="1430"/>
      <c r="U33" s="1430"/>
      <c r="V33" s="1430"/>
      <c r="W33" s="1430"/>
      <c r="X33" s="1430"/>
      <c r="Y33" s="1440"/>
      <c r="Z33" s="1430"/>
      <c r="AA33" s="1430"/>
      <c r="AB33" s="1430"/>
      <c r="AC33" s="1430"/>
      <c r="AD33" s="1430"/>
      <c r="AE33" s="1438"/>
      <c r="AF33" s="1441"/>
      <c r="AG33" s="1441"/>
      <c r="AH33" s="1441"/>
      <c r="AI33" s="1441"/>
      <c r="AJ33" s="1441" t="s">
        <v>5</v>
      </c>
      <c r="AK33" s="1441"/>
      <c r="AL33" s="1441"/>
      <c r="AM33" s="1441"/>
      <c r="AN33" s="1441"/>
      <c r="AO33" s="1432" t="e">
        <f>INDEX(핸드폰,MATCH(G32,성명,0))</f>
        <v>#N/A</v>
      </c>
      <c r="AP33" s="1433"/>
      <c r="AQ33" s="1433"/>
      <c r="AR33" s="1433"/>
      <c r="AS33" s="1433"/>
      <c r="AT33" s="1433"/>
      <c r="AU33" s="1433"/>
      <c r="AV33" s="1434"/>
      <c r="AW33" s="5"/>
    </row>
    <row r="34" spans="1:49" s="270" customFormat="1" ht="29.1" customHeight="1">
      <c r="A34" s="1435"/>
      <c r="B34" s="1436"/>
      <c r="C34" s="1432" t="s">
        <v>70</v>
      </c>
      <c r="D34" s="1433"/>
      <c r="E34" s="1433"/>
      <c r="F34" s="1433"/>
      <c r="G34" s="1418" t="e">
        <f>INDEX(이메일,MATCH(G32,성명,0))</f>
        <v>#N/A</v>
      </c>
      <c r="H34" s="1419"/>
      <c r="I34" s="1419"/>
      <c r="J34" s="1419"/>
      <c r="K34" s="1419"/>
      <c r="L34" s="1419"/>
      <c r="M34" s="1419"/>
      <c r="N34" s="1419"/>
      <c r="O34" s="1420" t="s">
        <v>1737</v>
      </c>
      <c r="P34" s="1421"/>
      <c r="Q34" s="1421"/>
      <c r="R34" s="1422"/>
      <c r="S34" s="1415" t="e">
        <f>INDEX(과학기술인번호,MATCH(G32,성명,0))</f>
        <v>#N/A</v>
      </c>
      <c r="T34" s="1416"/>
      <c r="U34" s="1416"/>
      <c r="V34" s="1416"/>
      <c r="W34" s="1416"/>
      <c r="X34" s="1417"/>
      <c r="Y34" s="1442" t="s">
        <v>7</v>
      </c>
      <c r="Z34" s="1443"/>
      <c r="AA34" s="1443"/>
      <c r="AB34" s="1443"/>
      <c r="AC34" s="1432" t="e">
        <f>INDEX(소속,MATCH(G32,성명,0))</f>
        <v>#N/A</v>
      </c>
      <c r="AD34" s="1433"/>
      <c r="AE34" s="1433"/>
      <c r="AF34" s="1433"/>
      <c r="AG34" s="1433"/>
      <c r="AH34" s="1433"/>
      <c r="AI34" s="1433"/>
      <c r="AJ34" s="1433"/>
      <c r="AK34" s="1433"/>
      <c r="AL34" s="1433"/>
      <c r="AM34" s="1433"/>
      <c r="AN34" s="1433"/>
      <c r="AO34" s="1433"/>
      <c r="AP34" s="1433"/>
      <c r="AQ34" s="1433"/>
      <c r="AR34" s="1433"/>
      <c r="AS34" s="1433"/>
      <c r="AT34" s="1433"/>
      <c r="AU34" s="1433"/>
      <c r="AV34" s="1434"/>
      <c r="AW34" s="5"/>
    </row>
    <row r="35" spans="1:49" s="270" customFormat="1" ht="15" customHeight="1">
      <c r="A35" s="1435">
        <v>11</v>
      </c>
      <c r="B35" s="1436"/>
      <c r="C35" s="1427" t="s">
        <v>6</v>
      </c>
      <c r="D35" s="1428"/>
      <c r="E35" s="1428"/>
      <c r="F35" s="1428"/>
      <c r="G35" s="1428"/>
      <c r="H35" s="1428"/>
      <c r="I35" s="1428"/>
      <c r="J35" s="1428"/>
      <c r="K35" s="1428"/>
      <c r="L35" s="1428"/>
      <c r="M35" s="1428"/>
      <c r="N35" s="1437"/>
      <c r="O35" s="1423" t="s">
        <v>1038</v>
      </c>
      <c r="P35" s="1424"/>
      <c r="Q35" s="1424"/>
      <c r="R35" s="1424"/>
      <c r="S35" s="1427" t="e">
        <f>INDEX(생년월일,MATCH(G35,성명,0))</f>
        <v>#N/A</v>
      </c>
      <c r="T35" s="1428"/>
      <c r="U35" s="1428"/>
      <c r="V35" s="1428"/>
      <c r="W35" s="1428"/>
      <c r="X35" s="1428"/>
      <c r="Y35" s="1439" t="s">
        <v>3</v>
      </c>
      <c r="Z35" s="1428" t="e">
        <f>INDEX(주민등록뒤,MATCH(G35,성명,0))</f>
        <v>#N/A</v>
      </c>
      <c r="AA35" s="1428"/>
      <c r="AB35" s="1428"/>
      <c r="AC35" s="1428"/>
      <c r="AD35" s="1428"/>
      <c r="AE35" s="1437"/>
      <c r="AF35" s="1431" t="s">
        <v>4</v>
      </c>
      <c r="AG35" s="1431"/>
      <c r="AH35" s="1431"/>
      <c r="AI35" s="1431"/>
      <c r="AJ35" s="1431" t="s">
        <v>71</v>
      </c>
      <c r="AK35" s="1431"/>
      <c r="AL35" s="1431"/>
      <c r="AM35" s="1431"/>
      <c r="AN35" s="1431"/>
      <c r="AO35" s="1444" t="e">
        <f>INDEX(내선번호,MATCH(G35,성명,0))</f>
        <v>#N/A</v>
      </c>
      <c r="AP35" s="1445"/>
      <c r="AQ35" s="1445"/>
      <c r="AR35" s="1445"/>
      <c r="AS35" s="1445"/>
      <c r="AT35" s="1445"/>
      <c r="AU35" s="1445"/>
      <c r="AV35" s="1446"/>
      <c r="AW35" s="5"/>
    </row>
    <row r="36" spans="1:49" s="270" customFormat="1" ht="15" customHeight="1">
      <c r="A36" s="1435"/>
      <c r="B36" s="1436"/>
      <c r="C36" s="1429"/>
      <c r="D36" s="1430"/>
      <c r="E36" s="1430"/>
      <c r="F36" s="1430"/>
      <c r="G36" s="1430"/>
      <c r="H36" s="1430"/>
      <c r="I36" s="1430"/>
      <c r="J36" s="1430"/>
      <c r="K36" s="1430"/>
      <c r="L36" s="1430"/>
      <c r="M36" s="1430"/>
      <c r="N36" s="1438"/>
      <c r="O36" s="1425"/>
      <c r="P36" s="1426"/>
      <c r="Q36" s="1426"/>
      <c r="R36" s="1426"/>
      <c r="S36" s="1429"/>
      <c r="T36" s="1430"/>
      <c r="U36" s="1430"/>
      <c r="V36" s="1430"/>
      <c r="W36" s="1430"/>
      <c r="X36" s="1430"/>
      <c r="Y36" s="1440"/>
      <c r="Z36" s="1430"/>
      <c r="AA36" s="1430"/>
      <c r="AB36" s="1430"/>
      <c r="AC36" s="1430"/>
      <c r="AD36" s="1430"/>
      <c r="AE36" s="1438"/>
      <c r="AF36" s="1441"/>
      <c r="AG36" s="1441"/>
      <c r="AH36" s="1441"/>
      <c r="AI36" s="1441"/>
      <c r="AJ36" s="1441" t="s">
        <v>5</v>
      </c>
      <c r="AK36" s="1441"/>
      <c r="AL36" s="1441"/>
      <c r="AM36" s="1441"/>
      <c r="AN36" s="1441"/>
      <c r="AO36" s="1432" t="e">
        <f>INDEX(핸드폰,MATCH(G35,성명,0))</f>
        <v>#N/A</v>
      </c>
      <c r="AP36" s="1433"/>
      <c r="AQ36" s="1433"/>
      <c r="AR36" s="1433"/>
      <c r="AS36" s="1433"/>
      <c r="AT36" s="1433"/>
      <c r="AU36" s="1433"/>
      <c r="AV36" s="1434"/>
      <c r="AW36" s="5"/>
    </row>
    <row r="37" spans="1:49" s="270" customFormat="1" ht="29.1" customHeight="1">
      <c r="A37" s="1435"/>
      <c r="B37" s="1436"/>
      <c r="C37" s="1432" t="s">
        <v>70</v>
      </c>
      <c r="D37" s="1433"/>
      <c r="E37" s="1433"/>
      <c r="F37" s="1433"/>
      <c r="G37" s="1418" t="e">
        <f>INDEX(이메일,MATCH(G35,성명,0))</f>
        <v>#N/A</v>
      </c>
      <c r="H37" s="1419"/>
      <c r="I37" s="1419"/>
      <c r="J37" s="1419"/>
      <c r="K37" s="1419"/>
      <c r="L37" s="1419"/>
      <c r="M37" s="1419"/>
      <c r="N37" s="1419"/>
      <c r="O37" s="1420" t="s">
        <v>1737</v>
      </c>
      <c r="P37" s="1421"/>
      <c r="Q37" s="1421"/>
      <c r="R37" s="1422"/>
      <c r="S37" s="1415" t="e">
        <f>INDEX(과학기술인번호,MATCH(G35,성명,0))</f>
        <v>#N/A</v>
      </c>
      <c r="T37" s="1416"/>
      <c r="U37" s="1416"/>
      <c r="V37" s="1416"/>
      <c r="W37" s="1416"/>
      <c r="X37" s="1417"/>
      <c r="Y37" s="1442" t="s">
        <v>7</v>
      </c>
      <c r="Z37" s="1443"/>
      <c r="AA37" s="1443"/>
      <c r="AB37" s="1443"/>
      <c r="AC37" s="1432" t="e">
        <f>INDEX(소속,MATCH(G35,성명,0))</f>
        <v>#N/A</v>
      </c>
      <c r="AD37" s="1433"/>
      <c r="AE37" s="1433"/>
      <c r="AF37" s="1433"/>
      <c r="AG37" s="1433"/>
      <c r="AH37" s="1433"/>
      <c r="AI37" s="1433"/>
      <c r="AJ37" s="1433"/>
      <c r="AK37" s="1433"/>
      <c r="AL37" s="1433"/>
      <c r="AM37" s="1433"/>
      <c r="AN37" s="1433"/>
      <c r="AO37" s="1433"/>
      <c r="AP37" s="1433"/>
      <c r="AQ37" s="1433"/>
      <c r="AR37" s="1433"/>
      <c r="AS37" s="1433"/>
      <c r="AT37" s="1433"/>
      <c r="AU37" s="1433"/>
      <c r="AV37" s="1434"/>
      <c r="AW37" s="5"/>
    </row>
    <row r="38" spans="1:49" s="270" customFormat="1" ht="15" customHeight="1">
      <c r="A38" s="1435">
        <v>12</v>
      </c>
      <c r="B38" s="1436"/>
      <c r="C38" s="1427" t="s">
        <v>6</v>
      </c>
      <c r="D38" s="1428"/>
      <c r="E38" s="1428"/>
      <c r="F38" s="1428"/>
      <c r="G38" s="1428"/>
      <c r="H38" s="1428"/>
      <c r="I38" s="1428"/>
      <c r="J38" s="1428"/>
      <c r="K38" s="1428"/>
      <c r="L38" s="1428"/>
      <c r="M38" s="1428"/>
      <c r="N38" s="1437"/>
      <c r="O38" s="1423" t="s">
        <v>1038</v>
      </c>
      <c r="P38" s="1424"/>
      <c r="Q38" s="1424"/>
      <c r="R38" s="1424"/>
      <c r="S38" s="1427" t="e">
        <f>INDEX(생년월일,MATCH(G38,성명,0))</f>
        <v>#N/A</v>
      </c>
      <c r="T38" s="1428"/>
      <c r="U38" s="1428"/>
      <c r="V38" s="1428"/>
      <c r="W38" s="1428"/>
      <c r="X38" s="1428"/>
      <c r="Y38" s="1439" t="s">
        <v>3</v>
      </c>
      <c r="Z38" s="1428" t="e">
        <f>INDEX(주민등록뒤,MATCH(G38,성명,0))</f>
        <v>#N/A</v>
      </c>
      <c r="AA38" s="1428"/>
      <c r="AB38" s="1428"/>
      <c r="AC38" s="1428"/>
      <c r="AD38" s="1428"/>
      <c r="AE38" s="1437"/>
      <c r="AF38" s="1431" t="s">
        <v>4</v>
      </c>
      <c r="AG38" s="1431"/>
      <c r="AH38" s="1431"/>
      <c r="AI38" s="1431"/>
      <c r="AJ38" s="1431" t="s">
        <v>71</v>
      </c>
      <c r="AK38" s="1431"/>
      <c r="AL38" s="1431"/>
      <c r="AM38" s="1431"/>
      <c r="AN38" s="1431"/>
      <c r="AO38" s="1444" t="e">
        <f>INDEX(내선번호,MATCH(G38,성명,0))</f>
        <v>#N/A</v>
      </c>
      <c r="AP38" s="1445"/>
      <c r="AQ38" s="1445"/>
      <c r="AR38" s="1445"/>
      <c r="AS38" s="1445"/>
      <c r="AT38" s="1445"/>
      <c r="AU38" s="1445"/>
      <c r="AV38" s="1446"/>
      <c r="AW38" s="5"/>
    </row>
    <row r="39" spans="1:49" s="270" customFormat="1" ht="15" customHeight="1">
      <c r="A39" s="1435"/>
      <c r="B39" s="1436"/>
      <c r="C39" s="1429"/>
      <c r="D39" s="1430"/>
      <c r="E39" s="1430"/>
      <c r="F39" s="1430"/>
      <c r="G39" s="1430"/>
      <c r="H39" s="1430"/>
      <c r="I39" s="1430"/>
      <c r="J39" s="1430"/>
      <c r="K39" s="1430"/>
      <c r="L39" s="1430"/>
      <c r="M39" s="1430"/>
      <c r="N39" s="1438"/>
      <c r="O39" s="1425"/>
      <c r="P39" s="1426"/>
      <c r="Q39" s="1426"/>
      <c r="R39" s="1426"/>
      <c r="S39" s="1429"/>
      <c r="T39" s="1430"/>
      <c r="U39" s="1430"/>
      <c r="V39" s="1430"/>
      <c r="W39" s="1430"/>
      <c r="X39" s="1430"/>
      <c r="Y39" s="1440"/>
      <c r="Z39" s="1430"/>
      <c r="AA39" s="1430"/>
      <c r="AB39" s="1430"/>
      <c r="AC39" s="1430"/>
      <c r="AD39" s="1430"/>
      <c r="AE39" s="1438"/>
      <c r="AF39" s="1441"/>
      <c r="AG39" s="1441"/>
      <c r="AH39" s="1441"/>
      <c r="AI39" s="1441"/>
      <c r="AJ39" s="1441" t="s">
        <v>5</v>
      </c>
      <c r="AK39" s="1441"/>
      <c r="AL39" s="1441"/>
      <c r="AM39" s="1441"/>
      <c r="AN39" s="1441"/>
      <c r="AO39" s="1432" t="e">
        <f>INDEX(핸드폰,MATCH(G38,성명,0))</f>
        <v>#N/A</v>
      </c>
      <c r="AP39" s="1433"/>
      <c r="AQ39" s="1433"/>
      <c r="AR39" s="1433"/>
      <c r="AS39" s="1433"/>
      <c r="AT39" s="1433"/>
      <c r="AU39" s="1433"/>
      <c r="AV39" s="1434"/>
      <c r="AW39" s="5"/>
    </row>
    <row r="40" spans="1:49" s="270" customFormat="1" ht="29.1" customHeight="1">
      <c r="A40" s="1435"/>
      <c r="B40" s="1436"/>
      <c r="C40" s="1451" t="s">
        <v>70</v>
      </c>
      <c r="D40" s="1452"/>
      <c r="E40" s="1452"/>
      <c r="F40" s="1452"/>
      <c r="G40" s="1418" t="e">
        <f>INDEX(이메일,MATCH(G38,성명,0))</f>
        <v>#N/A</v>
      </c>
      <c r="H40" s="1419"/>
      <c r="I40" s="1419"/>
      <c r="J40" s="1419"/>
      <c r="K40" s="1419"/>
      <c r="L40" s="1419"/>
      <c r="M40" s="1419"/>
      <c r="N40" s="1419"/>
      <c r="O40" s="1420" t="s">
        <v>1737</v>
      </c>
      <c r="P40" s="1421"/>
      <c r="Q40" s="1421"/>
      <c r="R40" s="1422"/>
      <c r="S40" s="1415" t="e">
        <f>INDEX(과학기술인번호,MATCH(G38,성명,0))</f>
        <v>#N/A</v>
      </c>
      <c r="T40" s="1416"/>
      <c r="U40" s="1416"/>
      <c r="V40" s="1416"/>
      <c r="W40" s="1416"/>
      <c r="X40" s="1417"/>
      <c r="Y40" s="1453" t="s">
        <v>7</v>
      </c>
      <c r="Z40" s="1454"/>
      <c r="AA40" s="1454"/>
      <c r="AB40" s="1454"/>
      <c r="AC40" s="1455" t="e">
        <f>INDEX(소속,MATCH(G38,성명,0))</f>
        <v>#N/A</v>
      </c>
      <c r="AD40" s="1456"/>
      <c r="AE40" s="1456"/>
      <c r="AF40" s="1456"/>
      <c r="AG40" s="1456"/>
      <c r="AH40" s="1456"/>
      <c r="AI40" s="1456"/>
      <c r="AJ40" s="1456"/>
      <c r="AK40" s="1456"/>
      <c r="AL40" s="1456"/>
      <c r="AM40" s="1456"/>
      <c r="AN40" s="1456"/>
      <c r="AO40" s="1456"/>
      <c r="AP40" s="1456"/>
      <c r="AQ40" s="1456"/>
      <c r="AR40" s="1456"/>
      <c r="AS40" s="1456"/>
      <c r="AT40" s="1456"/>
      <c r="AU40" s="1456"/>
      <c r="AV40" s="1457"/>
      <c r="AW40" s="5"/>
    </row>
  </sheetData>
  <sheetProtection insertColumns="0" deleteColumns="0"/>
  <protectedRanges>
    <protectedRange sqref="N4:O5 Q5 AQ4:AQ5" name="범위1_1_1"/>
  </protectedRanges>
  <mergeCells count="213">
    <mergeCell ref="A6:AU6"/>
    <mergeCell ref="AF26:AI27"/>
    <mergeCell ref="Z26:AE27"/>
    <mergeCell ref="AC40:AV40"/>
    <mergeCell ref="AC31:AV31"/>
    <mergeCell ref="C38:F39"/>
    <mergeCell ref="G38:N39"/>
    <mergeCell ref="AO8:AV8"/>
    <mergeCell ref="AO9:AV9"/>
    <mergeCell ref="AO11:AV11"/>
    <mergeCell ref="AO12:AV12"/>
    <mergeCell ref="AO14:AV14"/>
    <mergeCell ref="AO15:AV15"/>
    <mergeCell ref="AO17:AV17"/>
    <mergeCell ref="AO18:AV18"/>
    <mergeCell ref="AO20:AV20"/>
    <mergeCell ref="AC19:AV19"/>
    <mergeCell ref="AO21:AV21"/>
    <mergeCell ref="AO23:AV23"/>
    <mergeCell ref="AO24:AV24"/>
    <mergeCell ref="AO26:AV26"/>
    <mergeCell ref="AO27:AV27"/>
    <mergeCell ref="AO29:AV29"/>
    <mergeCell ref="AO30:AV30"/>
    <mergeCell ref="AO32:AV32"/>
    <mergeCell ref="AO33:AV33"/>
    <mergeCell ref="AC28:AV28"/>
    <mergeCell ref="A38:B40"/>
    <mergeCell ref="A32:B34"/>
    <mergeCell ref="C32:F33"/>
    <mergeCell ref="G32:N33"/>
    <mergeCell ref="O32:R33"/>
    <mergeCell ref="S32:X33"/>
    <mergeCell ref="Y32:Y33"/>
    <mergeCell ref="C34:F34"/>
    <mergeCell ref="Y34:AB34"/>
    <mergeCell ref="C40:F40"/>
    <mergeCell ref="Y40:AB40"/>
    <mergeCell ref="A7:AU7"/>
    <mergeCell ref="S8:X9"/>
    <mergeCell ref="Y10:AB10"/>
    <mergeCell ref="AC10:AV10"/>
    <mergeCell ref="AC13:AV13"/>
    <mergeCell ref="Z14:AE15"/>
    <mergeCell ref="C8:F9"/>
    <mergeCell ref="Y38:Y39"/>
    <mergeCell ref="Z38:AE39"/>
    <mergeCell ref="AF38:AI39"/>
    <mergeCell ref="AJ38:AN38"/>
    <mergeCell ref="AJ39:AN39"/>
    <mergeCell ref="AO38:AV38"/>
    <mergeCell ref="AO39:AV39"/>
    <mergeCell ref="Z32:AE33"/>
    <mergeCell ref="AF32:AI33"/>
    <mergeCell ref="AJ32:AN32"/>
    <mergeCell ref="AJ33:AN33"/>
    <mergeCell ref="A29:B31"/>
    <mergeCell ref="C29:F30"/>
    <mergeCell ref="G29:N30"/>
    <mergeCell ref="O29:R30"/>
    <mergeCell ref="S29:X30"/>
    <mergeCell ref="Y29:Y30"/>
    <mergeCell ref="A1:AV1"/>
    <mergeCell ref="A5:G5"/>
    <mergeCell ref="H5:AV5"/>
    <mergeCell ref="AJ3:AN3"/>
    <mergeCell ref="AP3:AV3"/>
    <mergeCell ref="A4:G4"/>
    <mergeCell ref="H4:V4"/>
    <mergeCell ref="W4:AB4"/>
    <mergeCell ref="AC4:AV4"/>
    <mergeCell ref="A3:G3"/>
    <mergeCell ref="H3:V3"/>
    <mergeCell ref="W3:AB3"/>
    <mergeCell ref="AC3:AI3"/>
    <mergeCell ref="C10:F10"/>
    <mergeCell ref="O8:R9"/>
    <mergeCell ref="G8:N9"/>
    <mergeCell ref="AJ9:AN9"/>
    <mergeCell ref="Z8:AE9"/>
    <mergeCell ref="Y8:Y9"/>
    <mergeCell ref="AF8:AI9"/>
    <mergeCell ref="AJ8:AN8"/>
    <mergeCell ref="A14:B16"/>
    <mergeCell ref="AC16:AV16"/>
    <mergeCell ref="A11:B13"/>
    <mergeCell ref="G10:N10"/>
    <mergeCell ref="O10:R10"/>
    <mergeCell ref="S10:X10"/>
    <mergeCell ref="O13:R13"/>
    <mergeCell ref="S13:X13"/>
    <mergeCell ref="G16:N16"/>
    <mergeCell ref="O16:R16"/>
    <mergeCell ref="S16:X16"/>
    <mergeCell ref="A8:B10"/>
    <mergeCell ref="A23:B25"/>
    <mergeCell ref="C22:F22"/>
    <mergeCell ref="C23:F24"/>
    <mergeCell ref="A20:B22"/>
    <mergeCell ref="AJ20:AN20"/>
    <mergeCell ref="AC25:AV25"/>
    <mergeCell ref="O20:R21"/>
    <mergeCell ref="Y22:AB22"/>
    <mergeCell ref="AC22:AV22"/>
    <mergeCell ref="Z20:AE21"/>
    <mergeCell ref="AF20:AI21"/>
    <mergeCell ref="AF23:AI24"/>
    <mergeCell ref="Z23:AE24"/>
    <mergeCell ref="Y23:Y24"/>
    <mergeCell ref="AJ21:AN21"/>
    <mergeCell ref="C20:F21"/>
    <mergeCell ref="G20:N21"/>
    <mergeCell ref="AJ23:AN23"/>
    <mergeCell ref="O23:R24"/>
    <mergeCell ref="S23:X24"/>
    <mergeCell ref="Y25:AB25"/>
    <mergeCell ref="AJ24:AN24"/>
    <mergeCell ref="G22:N22"/>
    <mergeCell ref="O22:R22"/>
    <mergeCell ref="AJ18:AN18"/>
    <mergeCell ref="C11:F12"/>
    <mergeCell ref="AJ11:AN11"/>
    <mergeCell ref="AF11:AI12"/>
    <mergeCell ref="O11:R12"/>
    <mergeCell ref="Y11:Y12"/>
    <mergeCell ref="S11:X12"/>
    <mergeCell ref="AF17:AI18"/>
    <mergeCell ref="AF14:AI15"/>
    <mergeCell ref="C13:F13"/>
    <mergeCell ref="O14:R15"/>
    <mergeCell ref="S14:X15"/>
    <mergeCell ref="AJ14:AN14"/>
    <mergeCell ref="AJ15:AN15"/>
    <mergeCell ref="AJ17:AN17"/>
    <mergeCell ref="Y13:AB13"/>
    <mergeCell ref="AJ12:AN12"/>
    <mergeCell ref="Z11:AE12"/>
    <mergeCell ref="G11:N12"/>
    <mergeCell ref="Y16:AB16"/>
    <mergeCell ref="Y17:Y18"/>
    <mergeCell ref="O17:R18"/>
    <mergeCell ref="S17:X18"/>
    <mergeCell ref="G13:N13"/>
    <mergeCell ref="A17:B19"/>
    <mergeCell ref="C25:F25"/>
    <mergeCell ref="C28:F28"/>
    <mergeCell ref="Y28:AB28"/>
    <mergeCell ref="G14:N15"/>
    <mergeCell ref="G23:N24"/>
    <mergeCell ref="G17:N18"/>
    <mergeCell ref="C16:F16"/>
    <mergeCell ref="A26:B28"/>
    <mergeCell ref="Y26:Y27"/>
    <mergeCell ref="C19:F19"/>
    <mergeCell ref="C26:F27"/>
    <mergeCell ref="G26:N27"/>
    <mergeCell ref="S26:X27"/>
    <mergeCell ref="Y19:AB19"/>
    <mergeCell ref="S20:X21"/>
    <mergeCell ref="C14:F15"/>
    <mergeCell ref="Y14:Y15"/>
    <mergeCell ref="C17:F18"/>
    <mergeCell ref="Y20:Y21"/>
    <mergeCell ref="G19:N19"/>
    <mergeCell ref="O19:R19"/>
    <mergeCell ref="S19:X19"/>
    <mergeCell ref="Z17:AE18"/>
    <mergeCell ref="AJ26:AN26"/>
    <mergeCell ref="AC34:AV34"/>
    <mergeCell ref="A35:B37"/>
    <mergeCell ref="C35:F36"/>
    <mergeCell ref="G35:N36"/>
    <mergeCell ref="O35:R36"/>
    <mergeCell ref="S35:X36"/>
    <mergeCell ref="Y35:Y36"/>
    <mergeCell ref="Z35:AE36"/>
    <mergeCell ref="AF35:AI36"/>
    <mergeCell ref="AJ35:AN35"/>
    <mergeCell ref="AJ36:AN36"/>
    <mergeCell ref="C37:F37"/>
    <mergeCell ref="Y37:AB37"/>
    <mergeCell ref="AC37:AV37"/>
    <mergeCell ref="AO35:AV35"/>
    <mergeCell ref="AO36:AV36"/>
    <mergeCell ref="AF29:AI30"/>
    <mergeCell ref="AJ29:AN29"/>
    <mergeCell ref="AJ30:AN30"/>
    <mergeCell ref="C31:F31"/>
    <mergeCell ref="Y31:AB31"/>
    <mergeCell ref="Z29:AE30"/>
    <mergeCell ref="AJ27:AN27"/>
    <mergeCell ref="S22:X22"/>
    <mergeCell ref="G25:N25"/>
    <mergeCell ref="O25:R25"/>
    <mergeCell ref="S25:X25"/>
    <mergeCell ref="G28:N28"/>
    <mergeCell ref="O28:R28"/>
    <mergeCell ref="S28:X28"/>
    <mergeCell ref="G40:N40"/>
    <mergeCell ref="O40:R40"/>
    <mergeCell ref="S40:X40"/>
    <mergeCell ref="G31:N31"/>
    <mergeCell ref="O31:R31"/>
    <mergeCell ref="S31:X31"/>
    <mergeCell ref="G34:N34"/>
    <mergeCell ref="O34:R34"/>
    <mergeCell ref="S34:X34"/>
    <mergeCell ref="G37:N37"/>
    <mergeCell ref="O37:R37"/>
    <mergeCell ref="S37:X37"/>
    <mergeCell ref="O38:R39"/>
    <mergeCell ref="S38:X39"/>
    <mergeCell ref="O26:R27"/>
  </mergeCells>
  <phoneticPr fontId="7" type="noConversion"/>
  <hyperlinks>
    <hyperlink ref="AW3"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headerFooter alignWithMargins="0">
    <oddFooter>&amp;C&amp;"맑은 고딕,보통"&amp;9&amp;P /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Z81"/>
  <sheetViews>
    <sheetView zoomScale="95" zoomScaleNormal="95" workbookViewId="0">
      <selection activeCell="AD1" sqref="AD1:AM1"/>
    </sheetView>
  </sheetViews>
  <sheetFormatPr defaultColWidth="1.77734375" defaultRowHeight="18" customHeight="1"/>
  <cols>
    <col min="1" max="1" width="1.77734375" style="646"/>
    <col min="2" max="2" width="1.77734375" style="12" customWidth="1"/>
    <col min="3" max="3" width="1.77734375" style="12"/>
    <col min="4" max="4" width="8.77734375" style="12" customWidth="1"/>
    <col min="5" max="7" width="8.77734375" style="400" customWidth="1"/>
    <col min="8" max="8" width="3.21875" style="400" customWidth="1"/>
    <col min="9" max="9" width="4" style="400" bestFit="1" customWidth="1"/>
    <col min="10" max="22" width="1.77734375" style="12" customWidth="1"/>
    <col min="23" max="23" width="9" style="400" customWidth="1"/>
    <col min="24" max="24" width="2.6640625" style="563" bestFit="1" customWidth="1"/>
    <col min="25" max="25" width="9.5546875" style="400" bestFit="1" customWidth="1"/>
    <col min="26" max="26" width="16.44140625" style="563" customWidth="1"/>
    <col min="27" max="27" width="7.44140625" style="563" customWidth="1"/>
    <col min="28" max="28" width="5.77734375" style="563" customWidth="1"/>
    <col min="29" max="29" width="1.77734375" style="646"/>
    <col min="30" max="16384" width="1.77734375" style="12"/>
  </cols>
  <sheetData>
    <row r="1" spans="1:104" s="21" customFormat="1" ht="24.95" customHeight="1">
      <c r="A1" s="1495" t="s">
        <v>1749</v>
      </c>
      <c r="B1" s="1495"/>
      <c r="C1" s="1495"/>
      <c r="D1" s="1495"/>
      <c r="E1" s="1495"/>
      <c r="F1" s="1495"/>
      <c r="G1" s="1495"/>
      <c r="H1" s="1495"/>
      <c r="I1" s="1495"/>
      <c r="J1" s="1495"/>
      <c r="K1" s="1495"/>
      <c r="L1" s="1495"/>
      <c r="M1" s="1495"/>
      <c r="N1" s="1495"/>
      <c r="O1" s="1495"/>
      <c r="P1" s="1495"/>
      <c r="Q1" s="1495"/>
      <c r="R1" s="1495"/>
      <c r="S1" s="1495"/>
      <c r="T1" s="1495"/>
      <c r="U1" s="1495"/>
      <c r="V1" s="1495"/>
      <c r="W1" s="1495"/>
      <c r="X1" s="1496" t="s">
        <v>1751</v>
      </c>
      <c r="Y1" s="1496"/>
      <c r="Z1" s="1484"/>
      <c r="AA1" s="1484"/>
      <c r="AB1" s="1484"/>
      <c r="AC1" s="713"/>
      <c r="AD1" s="914" t="s">
        <v>1120</v>
      </c>
      <c r="AE1" s="914"/>
      <c r="AF1" s="914"/>
      <c r="AG1" s="914"/>
      <c r="AH1" s="914"/>
      <c r="AI1" s="914"/>
      <c r="AJ1" s="914"/>
      <c r="AK1" s="914"/>
      <c r="AL1" s="914"/>
      <c r="AM1" s="914"/>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c r="BY1" s="646"/>
      <c r="BZ1" s="646"/>
      <c r="CA1" s="646"/>
      <c r="CB1" s="646"/>
      <c r="CC1" s="646"/>
      <c r="CD1" s="646"/>
      <c r="CE1" s="400"/>
      <c r="CF1" s="400"/>
    </row>
    <row r="2" spans="1:104" ht="24.95" customHeight="1">
      <c r="A2" s="1495"/>
      <c r="B2" s="1495"/>
      <c r="C2" s="1495"/>
      <c r="D2" s="1495"/>
      <c r="E2" s="1495"/>
      <c r="F2" s="1495"/>
      <c r="G2" s="1495"/>
      <c r="H2" s="1495"/>
      <c r="I2" s="1495"/>
      <c r="J2" s="1495"/>
      <c r="K2" s="1495"/>
      <c r="L2" s="1495"/>
      <c r="M2" s="1495"/>
      <c r="N2" s="1495"/>
      <c r="O2" s="1495"/>
      <c r="P2" s="1495"/>
      <c r="Q2" s="1495"/>
      <c r="R2" s="1495"/>
      <c r="S2" s="1495"/>
      <c r="T2" s="1495"/>
      <c r="U2" s="1495"/>
      <c r="V2" s="1495"/>
      <c r="W2" s="1495"/>
      <c r="X2" s="1496" t="s">
        <v>1750</v>
      </c>
      <c r="Y2" s="1496"/>
      <c r="Z2" s="1483"/>
      <c r="AA2" s="1483"/>
      <c r="AB2" s="1483"/>
      <c r="AC2" s="714"/>
      <c r="AD2" s="699"/>
      <c r="AE2" s="699"/>
      <c r="AF2" s="699"/>
      <c r="AG2" s="699"/>
      <c r="AH2" s="699"/>
      <c r="AI2" s="699"/>
      <c r="AJ2" s="699"/>
      <c r="AK2" s="699"/>
      <c r="AL2" s="699"/>
      <c r="AM2" s="699"/>
      <c r="AN2" s="646"/>
      <c r="AO2" s="646"/>
      <c r="AP2" s="646"/>
      <c r="AQ2" s="646"/>
      <c r="AR2" s="646"/>
      <c r="AS2" s="646"/>
      <c r="AT2" s="646"/>
      <c r="AU2" s="646"/>
      <c r="AV2" s="646"/>
      <c r="AW2" s="646"/>
      <c r="AX2" s="646"/>
      <c r="AY2" s="646"/>
      <c r="AZ2" s="646"/>
      <c r="BA2" s="646"/>
      <c r="BB2" s="646"/>
      <c r="BC2" s="646"/>
      <c r="BD2" s="646"/>
      <c r="BE2" s="646"/>
      <c r="BF2" s="646"/>
      <c r="BG2" s="646"/>
      <c r="BH2" s="646"/>
      <c r="BI2" s="646"/>
      <c r="BJ2" s="646"/>
      <c r="BK2" s="646"/>
      <c r="BL2" s="646"/>
      <c r="BM2" s="646"/>
      <c r="BN2" s="646"/>
      <c r="BO2" s="646"/>
      <c r="BP2" s="646"/>
      <c r="BQ2" s="646"/>
      <c r="BR2" s="646"/>
      <c r="BS2" s="646"/>
      <c r="BT2" s="646"/>
      <c r="BU2" s="646"/>
      <c r="BV2" s="646"/>
      <c r="BW2" s="646"/>
      <c r="BX2" s="646"/>
      <c r="BY2" s="646"/>
      <c r="BZ2" s="646"/>
      <c r="CA2" s="646"/>
      <c r="CB2" s="646"/>
      <c r="CC2" s="646"/>
      <c r="CD2" s="646"/>
      <c r="CE2" s="400"/>
      <c r="CF2" s="400"/>
    </row>
    <row r="3" spans="1:104" s="400" customFormat="1" ht="20.100000000000001" customHeight="1" thickBot="1">
      <c r="A3" s="646"/>
      <c r="B3" s="647"/>
      <c r="C3" s="647"/>
      <c r="D3" s="647"/>
      <c r="E3" s="647"/>
      <c r="F3" s="647"/>
      <c r="G3" s="647"/>
      <c r="H3" s="647"/>
      <c r="I3" s="647"/>
      <c r="J3" s="647"/>
      <c r="K3" s="647"/>
      <c r="L3" s="647"/>
      <c r="M3" s="647"/>
      <c r="N3" s="647"/>
      <c r="O3" s="647"/>
      <c r="P3" s="647"/>
      <c r="Q3" s="647"/>
      <c r="R3" s="647"/>
      <c r="S3" s="647"/>
      <c r="T3" s="647"/>
      <c r="U3" s="647"/>
      <c r="V3" s="647"/>
      <c r="W3" s="647"/>
      <c r="X3" s="601" t="s">
        <v>1783</v>
      </c>
      <c r="Y3" s="602"/>
      <c r="Z3" s="603"/>
      <c r="AA3" s="1489" t="s">
        <v>1784</v>
      </c>
      <c r="AB3" s="1489"/>
      <c r="AC3" s="1490"/>
      <c r="AD3" s="716"/>
      <c r="AE3" s="1503" t="s">
        <v>1829</v>
      </c>
      <c r="AF3" s="1504"/>
      <c r="AG3" s="1504"/>
      <c r="AH3" s="1504"/>
      <c r="AI3" s="1504"/>
      <c r="AJ3" s="1504"/>
      <c r="AK3" s="1504"/>
      <c r="AL3" s="1504"/>
      <c r="AM3" s="1504"/>
      <c r="AN3" s="1504"/>
      <c r="AO3" s="1504"/>
      <c r="AP3" s="1504"/>
      <c r="AQ3" s="1504"/>
      <c r="AR3" s="1504"/>
      <c r="AS3" s="1504"/>
      <c r="AT3" s="1504"/>
      <c r="AU3" s="1504"/>
      <c r="AV3" s="1504"/>
      <c r="AW3" s="1504"/>
      <c r="AX3" s="1504"/>
      <c r="AY3" s="1504"/>
      <c r="AZ3" s="1504"/>
      <c r="BA3" s="1504"/>
      <c r="BB3" s="1504"/>
      <c r="BC3" s="1504"/>
      <c r="BD3" s="1504"/>
      <c r="BE3" s="1504"/>
      <c r="BF3" s="1504"/>
      <c r="BG3" s="1504"/>
      <c r="BH3" s="1504"/>
      <c r="BI3" s="1504"/>
      <c r="BJ3" s="1504"/>
      <c r="BK3" s="1504"/>
      <c r="BL3" s="1504"/>
      <c r="BM3" s="1504"/>
      <c r="BN3" s="1504"/>
      <c r="BO3" s="1504"/>
      <c r="BP3" s="1504"/>
      <c r="BQ3" s="1504"/>
      <c r="BR3" s="1504"/>
      <c r="BS3" s="1504"/>
      <c r="BT3" s="1504"/>
      <c r="BU3" s="1504"/>
      <c r="BV3" s="1504"/>
      <c r="BW3" s="1504"/>
      <c r="BX3" s="1504"/>
      <c r="BY3" s="1504"/>
      <c r="BZ3" s="1504"/>
      <c r="CA3" s="1504"/>
      <c r="CB3" s="1504"/>
      <c r="CC3" s="1504"/>
      <c r="CD3" s="1505"/>
      <c r="CE3" s="21"/>
      <c r="CF3" s="21"/>
    </row>
    <row r="4" spans="1:104" s="400" customFormat="1" ht="24.95" customHeight="1" thickTop="1">
      <c r="A4" s="646"/>
      <c r="B4" s="715" t="s">
        <v>1752</v>
      </c>
      <c r="C4" s="647"/>
      <c r="D4" s="647"/>
      <c r="E4" s="647"/>
      <c r="F4" s="647"/>
      <c r="G4" s="647"/>
      <c r="H4" s="647"/>
      <c r="I4" s="647"/>
      <c r="J4" s="647"/>
      <c r="K4" s="647"/>
      <c r="L4" s="647"/>
      <c r="M4" s="647"/>
      <c r="N4" s="647"/>
      <c r="O4" s="647"/>
      <c r="P4" s="647"/>
      <c r="Q4" s="647"/>
      <c r="R4" s="647"/>
      <c r="S4" s="647"/>
      <c r="T4" s="647"/>
      <c r="U4" s="647"/>
      <c r="V4" s="647"/>
      <c r="W4" s="647"/>
      <c r="X4" s="647"/>
      <c r="Y4" s="647"/>
      <c r="Z4" s="647"/>
      <c r="AA4" s="647"/>
      <c r="AB4" s="647"/>
      <c r="AC4" s="646"/>
      <c r="AD4" s="646"/>
      <c r="AE4" s="1497" t="s">
        <v>1832</v>
      </c>
      <c r="AF4" s="1498"/>
      <c r="AG4" s="1498"/>
      <c r="AH4" s="1498"/>
      <c r="AI4" s="1498"/>
      <c r="AJ4" s="1498"/>
      <c r="AK4" s="1498"/>
      <c r="AL4" s="1498"/>
      <c r="AM4" s="1498"/>
      <c r="AN4" s="1498"/>
      <c r="AO4" s="1498"/>
      <c r="AP4" s="1498"/>
      <c r="AQ4" s="1498"/>
      <c r="AR4" s="1498"/>
      <c r="AS4" s="1498"/>
      <c r="AT4" s="1498"/>
      <c r="AU4" s="1498"/>
      <c r="AV4" s="1498"/>
      <c r="AW4" s="1498"/>
      <c r="AX4" s="1498"/>
      <c r="AY4" s="1498"/>
      <c r="AZ4" s="1498"/>
      <c r="BA4" s="1498"/>
      <c r="BB4" s="1498"/>
      <c r="BC4" s="1498"/>
      <c r="BD4" s="1498"/>
      <c r="BE4" s="1498"/>
      <c r="BF4" s="1498"/>
      <c r="BG4" s="1498"/>
      <c r="BH4" s="1498"/>
      <c r="BI4" s="1498"/>
      <c r="BJ4" s="1498"/>
      <c r="BK4" s="1498"/>
      <c r="BL4" s="1498"/>
      <c r="BM4" s="1498"/>
      <c r="BN4" s="1498"/>
      <c r="BO4" s="1498"/>
      <c r="BP4" s="1498"/>
      <c r="BQ4" s="1498"/>
      <c r="BR4" s="1498"/>
      <c r="BS4" s="1498"/>
      <c r="BT4" s="1498"/>
      <c r="BU4" s="1498"/>
      <c r="BV4" s="1498"/>
      <c r="BW4" s="1498"/>
      <c r="BX4" s="1498"/>
      <c r="BY4" s="1498"/>
      <c r="BZ4" s="1498"/>
      <c r="CA4" s="1498"/>
      <c r="CB4" s="1498"/>
      <c r="CC4" s="1498"/>
      <c r="CD4" s="1499"/>
      <c r="CE4" s="12"/>
      <c r="CF4" s="12"/>
    </row>
    <row r="5" spans="1:104" s="400" customFormat="1" ht="9.9499999999999993" customHeight="1">
      <c r="A5" s="646"/>
      <c r="B5" s="575"/>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6"/>
      <c r="AD5" s="646"/>
      <c r="AE5" s="1497"/>
      <c r="AF5" s="1498"/>
      <c r="AG5" s="1498"/>
      <c r="AH5" s="1498"/>
      <c r="AI5" s="1498"/>
      <c r="AJ5" s="1498"/>
      <c r="AK5" s="1498"/>
      <c r="AL5" s="1498"/>
      <c r="AM5" s="1498"/>
      <c r="AN5" s="1498"/>
      <c r="AO5" s="1498"/>
      <c r="AP5" s="1498"/>
      <c r="AQ5" s="1498"/>
      <c r="AR5" s="1498"/>
      <c r="AS5" s="1498"/>
      <c r="AT5" s="1498"/>
      <c r="AU5" s="1498"/>
      <c r="AV5" s="1498"/>
      <c r="AW5" s="1498"/>
      <c r="AX5" s="1498"/>
      <c r="AY5" s="1498"/>
      <c r="AZ5" s="1498"/>
      <c r="BA5" s="1498"/>
      <c r="BB5" s="1498"/>
      <c r="BC5" s="1498"/>
      <c r="BD5" s="1498"/>
      <c r="BE5" s="1498"/>
      <c r="BF5" s="1498"/>
      <c r="BG5" s="1498"/>
      <c r="BH5" s="1498"/>
      <c r="BI5" s="1498"/>
      <c r="BJ5" s="1498"/>
      <c r="BK5" s="1498"/>
      <c r="BL5" s="1498"/>
      <c r="BM5" s="1498"/>
      <c r="BN5" s="1498"/>
      <c r="BO5" s="1498"/>
      <c r="BP5" s="1498"/>
      <c r="BQ5" s="1498"/>
      <c r="BR5" s="1498"/>
      <c r="BS5" s="1498"/>
      <c r="BT5" s="1498"/>
      <c r="BU5" s="1498"/>
      <c r="BV5" s="1498"/>
      <c r="BW5" s="1498"/>
      <c r="BX5" s="1498"/>
      <c r="BY5" s="1498"/>
      <c r="BZ5" s="1498"/>
      <c r="CA5" s="1498"/>
      <c r="CB5" s="1498"/>
      <c r="CC5" s="1498"/>
      <c r="CD5" s="1499"/>
    </row>
    <row r="6" spans="1:104" s="400" customFormat="1" ht="24.95" customHeight="1">
      <c r="A6" s="646"/>
      <c r="B6" s="1479" t="s">
        <v>1753</v>
      </c>
      <c r="C6" s="1479"/>
      <c r="D6" s="1479"/>
      <c r="E6" s="1476">
        <f>'연구원 정보'!B4</f>
        <v>0</v>
      </c>
      <c r="F6" s="1477"/>
      <c r="G6" s="581" t="s">
        <v>1754</v>
      </c>
      <c r="H6" s="1486" t="s">
        <v>1838</v>
      </c>
      <c r="I6" s="1518"/>
      <c r="J6" s="1519"/>
      <c r="K6" s="1476"/>
      <c r="L6" s="1477"/>
      <c r="M6" s="1477"/>
      <c r="N6" s="1477"/>
      <c r="O6" s="1477"/>
      <c r="P6" s="1477"/>
      <c r="Q6" s="1477"/>
      <c r="R6" s="1477"/>
      <c r="S6" s="1477"/>
      <c r="T6" s="1477"/>
      <c r="U6" s="1477"/>
      <c r="V6" s="1477"/>
      <c r="W6" s="1485"/>
      <c r="X6" s="1486" t="s">
        <v>1839</v>
      </c>
      <c r="Y6" s="1487"/>
      <c r="Z6" s="1475"/>
      <c r="AA6" s="1475"/>
      <c r="AB6" s="1475"/>
      <c r="AC6" s="646"/>
      <c r="AD6" s="646"/>
      <c r="AE6" s="1497"/>
      <c r="AF6" s="1498"/>
      <c r="AG6" s="1498"/>
      <c r="AH6" s="1498"/>
      <c r="AI6" s="1498"/>
      <c r="AJ6" s="1498"/>
      <c r="AK6" s="1498"/>
      <c r="AL6" s="1498"/>
      <c r="AM6" s="1498"/>
      <c r="AN6" s="1498"/>
      <c r="AO6" s="1498"/>
      <c r="AP6" s="1498"/>
      <c r="AQ6" s="1498"/>
      <c r="AR6" s="1498"/>
      <c r="AS6" s="1498"/>
      <c r="AT6" s="1498"/>
      <c r="AU6" s="1498"/>
      <c r="AV6" s="1498"/>
      <c r="AW6" s="1498"/>
      <c r="AX6" s="1498"/>
      <c r="AY6" s="1498"/>
      <c r="AZ6" s="1498"/>
      <c r="BA6" s="1498"/>
      <c r="BB6" s="1498"/>
      <c r="BC6" s="1498"/>
      <c r="BD6" s="1498"/>
      <c r="BE6" s="1498"/>
      <c r="BF6" s="1498"/>
      <c r="BG6" s="1498"/>
      <c r="BH6" s="1498"/>
      <c r="BI6" s="1498"/>
      <c r="BJ6" s="1498"/>
      <c r="BK6" s="1498"/>
      <c r="BL6" s="1498"/>
      <c r="BM6" s="1498"/>
      <c r="BN6" s="1498"/>
      <c r="BO6" s="1498"/>
      <c r="BP6" s="1498"/>
      <c r="BQ6" s="1498"/>
      <c r="BR6" s="1498"/>
      <c r="BS6" s="1498"/>
      <c r="BT6" s="1498"/>
      <c r="BU6" s="1498"/>
      <c r="BV6" s="1498"/>
      <c r="BW6" s="1498"/>
      <c r="BX6" s="1498"/>
      <c r="BY6" s="1498"/>
      <c r="BZ6" s="1498"/>
      <c r="CA6" s="1498"/>
      <c r="CB6" s="1498"/>
      <c r="CC6" s="1498"/>
      <c r="CD6" s="1499"/>
    </row>
    <row r="7" spans="1:104" s="400" customFormat="1" ht="24.95" customHeight="1">
      <c r="A7" s="646"/>
      <c r="B7" s="1478" t="s">
        <v>1834</v>
      </c>
      <c r="C7" s="1478"/>
      <c r="D7" s="1478"/>
      <c r="E7" s="630" t="s">
        <v>1835</v>
      </c>
      <c r="F7" s="1488"/>
      <c r="G7" s="1477"/>
      <c r="H7" s="1477" t="s">
        <v>1836</v>
      </c>
      <c r="I7" s="1477"/>
      <c r="J7" s="1477"/>
      <c r="K7" s="1477"/>
      <c r="L7" s="1477"/>
      <c r="M7" s="1477"/>
      <c r="N7" s="1477"/>
      <c r="O7" s="1477"/>
      <c r="P7" s="1477"/>
      <c r="Q7" s="1477"/>
      <c r="R7" s="1477"/>
      <c r="S7" s="1477"/>
      <c r="T7" s="1477"/>
      <c r="U7" s="1477"/>
      <c r="V7" s="1477"/>
      <c r="W7" s="1485"/>
      <c r="X7" s="1486" t="s">
        <v>1837</v>
      </c>
      <c r="Y7" s="1487"/>
      <c r="Z7" s="1475"/>
      <c r="AA7" s="1475"/>
      <c r="AB7" s="1475"/>
      <c r="AC7" s="646"/>
      <c r="AD7" s="646"/>
      <c r="AE7" s="1497"/>
      <c r="AF7" s="1498"/>
      <c r="AG7" s="1498"/>
      <c r="AH7" s="1498"/>
      <c r="AI7" s="1498"/>
      <c r="AJ7" s="1498"/>
      <c r="AK7" s="1498"/>
      <c r="AL7" s="1498"/>
      <c r="AM7" s="1498"/>
      <c r="AN7" s="1498"/>
      <c r="AO7" s="1498"/>
      <c r="AP7" s="1498"/>
      <c r="AQ7" s="1498"/>
      <c r="AR7" s="1498"/>
      <c r="AS7" s="1498"/>
      <c r="AT7" s="1498"/>
      <c r="AU7" s="1498"/>
      <c r="AV7" s="1498"/>
      <c r="AW7" s="1498"/>
      <c r="AX7" s="1498"/>
      <c r="AY7" s="1498"/>
      <c r="AZ7" s="1498"/>
      <c r="BA7" s="1498"/>
      <c r="BB7" s="1498"/>
      <c r="BC7" s="1498"/>
      <c r="BD7" s="1498"/>
      <c r="BE7" s="1498"/>
      <c r="BF7" s="1498"/>
      <c r="BG7" s="1498"/>
      <c r="BH7" s="1498"/>
      <c r="BI7" s="1498"/>
      <c r="BJ7" s="1498"/>
      <c r="BK7" s="1498"/>
      <c r="BL7" s="1498"/>
      <c r="BM7" s="1498"/>
      <c r="BN7" s="1498"/>
      <c r="BO7" s="1498"/>
      <c r="BP7" s="1498"/>
      <c r="BQ7" s="1498"/>
      <c r="BR7" s="1498"/>
      <c r="BS7" s="1498"/>
      <c r="BT7" s="1498"/>
      <c r="BU7" s="1498"/>
      <c r="BV7" s="1498"/>
      <c r="BW7" s="1498"/>
      <c r="BX7" s="1498"/>
      <c r="BY7" s="1498"/>
      <c r="BZ7" s="1498"/>
      <c r="CA7" s="1498"/>
      <c r="CB7" s="1498"/>
      <c r="CC7" s="1498"/>
      <c r="CD7" s="1499"/>
    </row>
    <row r="8" spans="1:104" s="564" customFormat="1" ht="9.9499999999999993" customHeight="1">
      <c r="A8" s="18"/>
      <c r="B8" s="18"/>
      <c r="C8" s="18"/>
      <c r="D8" s="18"/>
      <c r="E8" s="18"/>
      <c r="F8" s="18"/>
      <c r="G8" s="18"/>
      <c r="H8" s="18"/>
      <c r="I8" s="18"/>
      <c r="J8" s="18"/>
      <c r="K8" s="18"/>
      <c r="L8" s="18"/>
      <c r="M8" s="18"/>
      <c r="N8" s="18"/>
      <c r="O8" s="18"/>
      <c r="P8" s="18"/>
      <c r="Q8" s="18"/>
      <c r="R8" s="18"/>
      <c r="S8" s="18"/>
      <c r="T8" s="18"/>
      <c r="U8" s="18"/>
      <c r="V8" s="18"/>
      <c r="W8" s="18"/>
      <c r="X8" s="628"/>
      <c r="Y8" s="18"/>
      <c r="Z8" s="628"/>
      <c r="AA8" s="628"/>
      <c r="AB8" s="628"/>
      <c r="AC8" s="18"/>
      <c r="AD8" s="646"/>
      <c r="AE8" s="1500"/>
      <c r="AF8" s="1501"/>
      <c r="AG8" s="1501"/>
      <c r="AH8" s="1501"/>
      <c r="AI8" s="1501"/>
      <c r="AJ8" s="1501"/>
      <c r="AK8" s="1501"/>
      <c r="AL8" s="1501"/>
      <c r="AM8" s="1501"/>
      <c r="AN8" s="1501"/>
      <c r="AO8" s="1501"/>
      <c r="AP8" s="1501"/>
      <c r="AQ8" s="1501"/>
      <c r="AR8" s="1501"/>
      <c r="AS8" s="1501"/>
      <c r="AT8" s="1501"/>
      <c r="AU8" s="1501"/>
      <c r="AV8" s="1501"/>
      <c r="AW8" s="1501"/>
      <c r="AX8" s="1501"/>
      <c r="AY8" s="1501"/>
      <c r="AZ8" s="1501"/>
      <c r="BA8" s="1501"/>
      <c r="BB8" s="1501"/>
      <c r="BC8" s="1501"/>
      <c r="BD8" s="1501"/>
      <c r="BE8" s="1501"/>
      <c r="BF8" s="1501"/>
      <c r="BG8" s="1501"/>
      <c r="BH8" s="1501"/>
      <c r="BI8" s="1501"/>
      <c r="BJ8" s="1501"/>
      <c r="BK8" s="1501"/>
      <c r="BL8" s="1501"/>
      <c r="BM8" s="1501"/>
      <c r="BN8" s="1501"/>
      <c r="BO8" s="1501"/>
      <c r="BP8" s="1501"/>
      <c r="BQ8" s="1501"/>
      <c r="BR8" s="1501"/>
      <c r="BS8" s="1501"/>
      <c r="BT8" s="1501"/>
      <c r="BU8" s="1501"/>
      <c r="BV8" s="1501"/>
      <c r="BW8" s="1501"/>
      <c r="BX8" s="1501"/>
      <c r="BY8" s="1501"/>
      <c r="BZ8" s="1501"/>
      <c r="CA8" s="1501"/>
      <c r="CB8" s="1501"/>
      <c r="CC8" s="1501"/>
      <c r="CD8" s="1502"/>
      <c r="CE8" s="400"/>
      <c r="CF8" s="400"/>
      <c r="CG8" s="400"/>
      <c r="CH8" s="400"/>
      <c r="CI8" s="400"/>
      <c r="CJ8" s="400"/>
      <c r="CK8" s="400"/>
      <c r="CL8" s="400"/>
      <c r="CM8" s="400"/>
      <c r="CN8" s="400"/>
      <c r="CO8" s="400"/>
      <c r="CP8" s="400"/>
      <c r="CQ8" s="400"/>
      <c r="CR8" s="400"/>
      <c r="CS8" s="400"/>
      <c r="CT8" s="400"/>
      <c r="CU8" s="400"/>
      <c r="CV8" s="400"/>
      <c r="CW8" s="400"/>
      <c r="CX8" s="400"/>
      <c r="CY8" s="400"/>
      <c r="CZ8" s="400"/>
    </row>
    <row r="9" spans="1:104" s="444" customFormat="1" ht="21.75" customHeight="1">
      <c r="A9" s="650"/>
      <c r="B9" s="715" t="s">
        <v>1755</v>
      </c>
      <c r="C9" s="578"/>
      <c r="D9" s="578"/>
      <c r="E9" s="578"/>
      <c r="F9" s="578"/>
      <c r="G9" s="578"/>
      <c r="H9" s="578"/>
      <c r="I9" s="578"/>
      <c r="J9" s="578"/>
      <c r="K9" s="578"/>
      <c r="L9" s="579"/>
      <c r="M9" s="579"/>
      <c r="N9" s="579"/>
      <c r="O9" s="579"/>
      <c r="P9" s="579"/>
      <c r="Q9" s="579"/>
      <c r="R9" s="579"/>
      <c r="S9" s="579"/>
      <c r="T9" s="579"/>
      <c r="U9" s="579"/>
      <c r="V9" s="579"/>
      <c r="W9" s="579"/>
      <c r="X9" s="580"/>
      <c r="Y9" s="579"/>
      <c r="Z9" s="628"/>
      <c r="AA9" s="628"/>
      <c r="AB9" s="628"/>
      <c r="AC9" s="659"/>
      <c r="AD9" s="646"/>
      <c r="AE9" s="700"/>
      <c r="AF9" s="700"/>
      <c r="AG9" s="700"/>
      <c r="AH9" s="700"/>
      <c r="AI9" s="700"/>
      <c r="AJ9" s="700"/>
      <c r="AK9" s="700"/>
      <c r="AL9" s="700"/>
      <c r="AM9" s="700"/>
      <c r="AN9" s="700"/>
      <c r="AO9" s="700"/>
      <c r="AP9" s="700"/>
      <c r="AQ9" s="700"/>
      <c r="AR9" s="700"/>
      <c r="AS9" s="700"/>
      <c r="AT9" s="700"/>
      <c r="AU9" s="700"/>
      <c r="AV9" s="700"/>
      <c r="AW9" s="700"/>
      <c r="AX9" s="700"/>
      <c r="AY9" s="700"/>
      <c r="AZ9" s="700"/>
      <c r="BA9" s="700"/>
      <c r="BB9" s="700"/>
      <c r="BC9" s="700"/>
      <c r="BD9" s="700"/>
      <c r="BE9" s="700"/>
      <c r="BF9" s="700"/>
      <c r="BG9" s="700"/>
      <c r="BH9" s="700"/>
      <c r="BI9" s="700"/>
      <c r="BJ9" s="700"/>
      <c r="BK9" s="700"/>
      <c r="BL9" s="700"/>
      <c r="BM9" s="700"/>
      <c r="BN9" s="700"/>
      <c r="BO9" s="700"/>
      <c r="BP9" s="700"/>
      <c r="BQ9" s="700"/>
      <c r="BR9" s="700"/>
      <c r="BS9" s="700"/>
      <c r="BT9" s="700"/>
      <c r="BU9" s="700"/>
      <c r="BV9" s="700"/>
      <c r="BW9" s="700"/>
      <c r="BX9" s="700"/>
      <c r="BY9" s="700"/>
      <c r="BZ9" s="700"/>
      <c r="CA9" s="700"/>
      <c r="CB9" s="700"/>
      <c r="CC9" s="700"/>
      <c r="CD9" s="700"/>
      <c r="CE9" s="400"/>
      <c r="CF9" s="400"/>
      <c r="CG9" s="400"/>
      <c r="CH9" s="400"/>
      <c r="CI9" s="400"/>
      <c r="CJ9" s="400"/>
      <c r="CK9" s="400"/>
      <c r="CL9" s="400"/>
      <c r="CM9" s="400"/>
      <c r="CN9" s="400"/>
      <c r="CO9" s="400"/>
      <c r="CP9" s="400"/>
      <c r="CQ9" s="400"/>
      <c r="CR9" s="400"/>
      <c r="CS9" s="400"/>
      <c r="CT9" s="400"/>
      <c r="CU9" s="400"/>
      <c r="CV9" s="400"/>
      <c r="CW9" s="400"/>
      <c r="CX9" s="400"/>
      <c r="CY9" s="400"/>
      <c r="CZ9" s="400"/>
    </row>
    <row r="10" spans="1:104" s="562" customFormat="1" ht="9.9499999999999993" customHeight="1">
      <c r="A10" s="650"/>
      <c r="B10" s="575"/>
      <c r="C10" s="578"/>
      <c r="D10" s="578"/>
      <c r="E10" s="578"/>
      <c r="F10" s="578"/>
      <c r="G10" s="578"/>
      <c r="H10" s="578"/>
      <c r="I10" s="578"/>
      <c r="J10" s="578"/>
      <c r="K10" s="578"/>
      <c r="L10" s="579"/>
      <c r="M10" s="579"/>
      <c r="N10" s="579"/>
      <c r="O10" s="579"/>
      <c r="P10" s="579"/>
      <c r="Q10" s="579"/>
      <c r="R10" s="579"/>
      <c r="S10" s="579"/>
      <c r="T10" s="579"/>
      <c r="U10" s="579"/>
      <c r="V10" s="579"/>
      <c r="W10" s="579"/>
      <c r="X10" s="580"/>
      <c r="Y10" s="579"/>
      <c r="Z10" s="628"/>
      <c r="AA10" s="628"/>
      <c r="AB10" s="628"/>
      <c r="AC10" s="659"/>
      <c r="AD10" s="646"/>
      <c r="AE10" s="700"/>
      <c r="AF10" s="700"/>
      <c r="AG10" s="700"/>
      <c r="AH10" s="700"/>
      <c r="AI10" s="700"/>
      <c r="AJ10" s="700"/>
      <c r="AK10" s="700"/>
      <c r="AL10" s="700"/>
      <c r="AM10" s="700"/>
      <c r="AN10" s="700"/>
      <c r="AO10" s="700"/>
      <c r="AP10" s="700"/>
      <c r="AQ10" s="700"/>
      <c r="AR10" s="700"/>
      <c r="AS10" s="700"/>
      <c r="AT10" s="700"/>
      <c r="AU10" s="700"/>
      <c r="AV10" s="700"/>
      <c r="AW10" s="700"/>
      <c r="AX10" s="700"/>
      <c r="AY10" s="700"/>
      <c r="AZ10" s="700"/>
      <c r="BA10" s="700"/>
      <c r="BB10" s="700"/>
      <c r="BC10" s="700"/>
      <c r="BD10" s="700"/>
      <c r="BE10" s="700"/>
      <c r="BF10" s="700"/>
      <c r="BG10" s="700"/>
      <c r="BH10" s="700"/>
      <c r="BI10" s="700"/>
      <c r="BJ10" s="700"/>
      <c r="BK10" s="700"/>
      <c r="BL10" s="700"/>
      <c r="BM10" s="700"/>
      <c r="BN10" s="700"/>
      <c r="BO10" s="700"/>
      <c r="BP10" s="700"/>
      <c r="BQ10" s="700"/>
      <c r="BR10" s="700"/>
      <c r="BS10" s="700"/>
      <c r="BT10" s="700"/>
      <c r="BU10" s="700"/>
      <c r="BV10" s="700"/>
      <c r="BW10" s="700"/>
      <c r="BX10" s="700"/>
      <c r="BY10" s="700"/>
      <c r="BZ10" s="700"/>
      <c r="CA10" s="700"/>
      <c r="CB10" s="700"/>
      <c r="CC10" s="700"/>
      <c r="CD10" s="7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row>
    <row r="11" spans="1:104" s="626" customFormat="1" ht="20.100000000000001" customHeight="1">
      <c r="A11" s="650"/>
      <c r="B11" s="678" t="s">
        <v>1827</v>
      </c>
      <c r="C11" s="679"/>
      <c r="D11" s="679"/>
      <c r="E11" s="679"/>
      <c r="F11" s="679"/>
      <c r="G11" s="679"/>
      <c r="H11" s="679"/>
      <c r="I11" s="679"/>
      <c r="J11" s="679"/>
      <c r="K11" s="679"/>
      <c r="L11" s="680"/>
      <c r="M11" s="680"/>
      <c r="N11" s="680"/>
      <c r="O11" s="680"/>
      <c r="P11" s="680"/>
      <c r="Q11" s="680"/>
      <c r="R11" s="680"/>
      <c r="S11" s="680"/>
      <c r="T11" s="680"/>
      <c r="U11" s="680"/>
      <c r="V11" s="680"/>
      <c r="W11" s="680"/>
      <c r="X11" s="681"/>
      <c r="Y11" s="680"/>
      <c r="Z11" s="682"/>
      <c r="AA11" s="682"/>
      <c r="AB11" s="683"/>
      <c r="AC11" s="659"/>
      <c r="AD11" s="646"/>
      <c r="AE11" s="1506" t="s">
        <v>1831</v>
      </c>
      <c r="AF11" s="1507"/>
      <c r="AG11" s="1507"/>
      <c r="AH11" s="1507"/>
      <c r="AI11" s="1507"/>
      <c r="AJ11" s="1507"/>
      <c r="AK11" s="1507"/>
      <c r="AL11" s="1507"/>
      <c r="AM11" s="1507"/>
      <c r="AN11" s="1507"/>
      <c r="AO11" s="1507"/>
      <c r="AP11" s="1507"/>
      <c r="AQ11" s="1507"/>
      <c r="AR11" s="1507"/>
      <c r="AS11" s="1507"/>
      <c r="AT11" s="1507"/>
      <c r="AU11" s="1507"/>
      <c r="AV11" s="1507"/>
      <c r="AW11" s="1507"/>
      <c r="AX11" s="1507"/>
      <c r="AY11" s="1507"/>
      <c r="AZ11" s="1507"/>
      <c r="BA11" s="1507"/>
      <c r="BB11" s="1507"/>
      <c r="BC11" s="1507"/>
      <c r="BD11" s="1507"/>
      <c r="BE11" s="1507"/>
      <c r="BF11" s="1507"/>
      <c r="BG11" s="1507"/>
      <c r="BH11" s="1507"/>
      <c r="BI11" s="1507"/>
      <c r="BJ11" s="1507"/>
      <c r="BK11" s="1507"/>
      <c r="BL11" s="1507"/>
      <c r="BM11" s="1507"/>
      <c r="BN11" s="1507"/>
      <c r="BO11" s="1507"/>
      <c r="BP11" s="1507"/>
      <c r="BQ11" s="1507"/>
      <c r="BR11" s="1507"/>
      <c r="BS11" s="1507"/>
      <c r="BT11" s="1507"/>
      <c r="BU11" s="1507"/>
      <c r="BV11" s="1507"/>
      <c r="BW11" s="1507"/>
      <c r="BX11" s="1507"/>
      <c r="BY11" s="1507"/>
      <c r="BZ11" s="1507"/>
      <c r="CA11" s="1507"/>
      <c r="CB11" s="1507"/>
      <c r="CC11" s="1507"/>
      <c r="CD11" s="1508"/>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row>
    <row r="12" spans="1:104" s="626" customFormat="1" ht="5.0999999999999996" customHeight="1" thickBot="1">
      <c r="A12" s="650"/>
      <c r="B12" s="684"/>
      <c r="C12" s="685"/>
      <c r="D12" s="685"/>
      <c r="E12" s="685"/>
      <c r="F12" s="685"/>
      <c r="G12" s="685"/>
      <c r="H12" s="685"/>
      <c r="I12" s="685"/>
      <c r="J12" s="685"/>
      <c r="K12" s="685"/>
      <c r="L12" s="686"/>
      <c r="M12" s="686"/>
      <c r="N12" s="686"/>
      <c r="O12" s="686"/>
      <c r="P12" s="686"/>
      <c r="Q12" s="686"/>
      <c r="R12" s="686"/>
      <c r="S12" s="686"/>
      <c r="T12" s="686"/>
      <c r="U12" s="686"/>
      <c r="V12" s="686"/>
      <c r="W12" s="686"/>
      <c r="X12" s="687"/>
      <c r="Y12" s="686"/>
      <c r="Z12" s="688"/>
      <c r="AA12" s="688"/>
      <c r="AB12" s="689"/>
      <c r="AC12" s="659"/>
      <c r="AD12" s="646"/>
      <c r="AE12" s="1509"/>
      <c r="AF12" s="1510"/>
      <c r="AG12" s="1510"/>
      <c r="AH12" s="1510"/>
      <c r="AI12" s="1510"/>
      <c r="AJ12" s="1510"/>
      <c r="AK12" s="1510"/>
      <c r="AL12" s="1510"/>
      <c r="AM12" s="1510"/>
      <c r="AN12" s="1510"/>
      <c r="AO12" s="1510"/>
      <c r="AP12" s="1510"/>
      <c r="AQ12" s="1510"/>
      <c r="AR12" s="1510"/>
      <c r="AS12" s="1510"/>
      <c r="AT12" s="1510"/>
      <c r="AU12" s="1510"/>
      <c r="AV12" s="1510"/>
      <c r="AW12" s="1510"/>
      <c r="AX12" s="1510"/>
      <c r="AY12" s="1510"/>
      <c r="AZ12" s="1510"/>
      <c r="BA12" s="1510"/>
      <c r="BB12" s="1510"/>
      <c r="BC12" s="1510"/>
      <c r="BD12" s="1510"/>
      <c r="BE12" s="1510"/>
      <c r="BF12" s="1510"/>
      <c r="BG12" s="1510"/>
      <c r="BH12" s="1510"/>
      <c r="BI12" s="1510"/>
      <c r="BJ12" s="1510"/>
      <c r="BK12" s="1510"/>
      <c r="BL12" s="1510"/>
      <c r="BM12" s="1510"/>
      <c r="BN12" s="1510"/>
      <c r="BO12" s="1510"/>
      <c r="BP12" s="1510"/>
      <c r="BQ12" s="1510"/>
      <c r="BR12" s="1510"/>
      <c r="BS12" s="1510"/>
      <c r="BT12" s="1510"/>
      <c r="BU12" s="1510"/>
      <c r="BV12" s="1510"/>
      <c r="BW12" s="1510"/>
      <c r="BX12" s="1510"/>
      <c r="BY12" s="1510"/>
      <c r="BZ12" s="1510"/>
      <c r="CA12" s="1510"/>
      <c r="CB12" s="1510"/>
      <c r="CC12" s="1510"/>
      <c r="CD12" s="1511"/>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row>
    <row r="13" spans="1:104" s="626" customFormat="1" ht="20.100000000000001" customHeight="1" thickTop="1">
      <c r="A13" s="650"/>
      <c r="B13" s="690"/>
      <c r="C13" s="691" t="s">
        <v>1828</v>
      </c>
      <c r="D13" s="685"/>
      <c r="E13" s="685"/>
      <c r="F13" s="685"/>
      <c r="G13" s="685"/>
      <c r="H13" s="685"/>
      <c r="I13" s="685"/>
      <c r="J13" s="685"/>
      <c r="K13" s="685"/>
      <c r="L13" s="686"/>
      <c r="M13" s="686"/>
      <c r="N13" s="686"/>
      <c r="O13" s="686"/>
      <c r="P13" s="686"/>
      <c r="Q13" s="686"/>
      <c r="R13" s="686"/>
      <c r="S13" s="686"/>
      <c r="T13" s="686"/>
      <c r="U13" s="686"/>
      <c r="V13" s="686"/>
      <c r="W13" s="686"/>
      <c r="X13" s="687"/>
      <c r="Y13" s="686"/>
      <c r="Z13" s="688"/>
      <c r="AA13" s="688"/>
      <c r="AB13" s="689"/>
      <c r="AC13" s="659"/>
      <c r="AD13" s="646"/>
      <c r="AE13" s="1512" t="s">
        <v>1830</v>
      </c>
      <c r="AF13" s="1513"/>
      <c r="AG13" s="1513"/>
      <c r="AH13" s="1513"/>
      <c r="AI13" s="1513"/>
      <c r="AJ13" s="1513"/>
      <c r="AK13" s="1513"/>
      <c r="AL13" s="1513"/>
      <c r="AM13" s="1513"/>
      <c r="AN13" s="1513"/>
      <c r="AO13" s="1513"/>
      <c r="AP13" s="1513"/>
      <c r="AQ13" s="1513"/>
      <c r="AR13" s="1513"/>
      <c r="AS13" s="1513"/>
      <c r="AT13" s="1513"/>
      <c r="AU13" s="1513"/>
      <c r="AV13" s="1513"/>
      <c r="AW13" s="1513"/>
      <c r="AX13" s="1513"/>
      <c r="AY13" s="1513"/>
      <c r="AZ13" s="1513"/>
      <c r="BA13" s="1513"/>
      <c r="BB13" s="1513"/>
      <c r="BC13" s="1513"/>
      <c r="BD13" s="1513"/>
      <c r="BE13" s="1513"/>
      <c r="BF13" s="1513"/>
      <c r="BG13" s="1513"/>
      <c r="BH13" s="1513"/>
      <c r="BI13" s="1513"/>
      <c r="BJ13" s="1513"/>
      <c r="BK13" s="1513"/>
      <c r="BL13" s="1513"/>
      <c r="BM13" s="1513"/>
      <c r="BN13" s="1513"/>
      <c r="BO13" s="1513"/>
      <c r="BP13" s="1513"/>
      <c r="BQ13" s="1513"/>
      <c r="BR13" s="1513"/>
      <c r="BS13" s="1513"/>
      <c r="BT13" s="1513"/>
      <c r="BU13" s="1513"/>
      <c r="BV13" s="1513"/>
      <c r="BW13" s="1513"/>
      <c r="BX13" s="1513"/>
      <c r="BY13" s="1513"/>
      <c r="BZ13" s="1513"/>
      <c r="CA13" s="1513"/>
      <c r="CB13" s="1513"/>
      <c r="CC13" s="1513"/>
      <c r="CD13" s="1514"/>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row>
    <row r="14" spans="1:104" s="626" customFormat="1" ht="5.0999999999999996" customHeight="1">
      <c r="A14" s="650"/>
      <c r="B14" s="692"/>
      <c r="C14" s="693"/>
      <c r="D14" s="693"/>
      <c r="E14" s="693"/>
      <c r="F14" s="693"/>
      <c r="G14" s="693"/>
      <c r="H14" s="693"/>
      <c r="I14" s="693"/>
      <c r="J14" s="693"/>
      <c r="K14" s="693"/>
      <c r="L14" s="694"/>
      <c r="M14" s="694"/>
      <c r="N14" s="694"/>
      <c r="O14" s="694"/>
      <c r="P14" s="694"/>
      <c r="Q14" s="694"/>
      <c r="R14" s="694"/>
      <c r="S14" s="694"/>
      <c r="T14" s="694"/>
      <c r="U14" s="694"/>
      <c r="V14" s="694"/>
      <c r="W14" s="694"/>
      <c r="X14" s="695"/>
      <c r="Y14" s="694"/>
      <c r="Z14" s="696"/>
      <c r="AA14" s="696"/>
      <c r="AB14" s="697"/>
      <c r="AC14" s="659"/>
      <c r="AD14" s="646"/>
      <c r="AE14" s="1512"/>
      <c r="AF14" s="1513"/>
      <c r="AG14" s="1513"/>
      <c r="AH14" s="1513"/>
      <c r="AI14" s="1513"/>
      <c r="AJ14" s="1513"/>
      <c r="AK14" s="1513"/>
      <c r="AL14" s="1513"/>
      <c r="AM14" s="1513"/>
      <c r="AN14" s="1513"/>
      <c r="AO14" s="1513"/>
      <c r="AP14" s="1513"/>
      <c r="AQ14" s="1513"/>
      <c r="AR14" s="1513"/>
      <c r="AS14" s="1513"/>
      <c r="AT14" s="1513"/>
      <c r="AU14" s="1513"/>
      <c r="AV14" s="1513"/>
      <c r="AW14" s="1513"/>
      <c r="AX14" s="1513"/>
      <c r="AY14" s="1513"/>
      <c r="AZ14" s="1513"/>
      <c r="BA14" s="1513"/>
      <c r="BB14" s="1513"/>
      <c r="BC14" s="1513"/>
      <c r="BD14" s="1513"/>
      <c r="BE14" s="1513"/>
      <c r="BF14" s="1513"/>
      <c r="BG14" s="1513"/>
      <c r="BH14" s="1513"/>
      <c r="BI14" s="1513"/>
      <c r="BJ14" s="1513"/>
      <c r="BK14" s="1513"/>
      <c r="BL14" s="1513"/>
      <c r="BM14" s="1513"/>
      <c r="BN14" s="1513"/>
      <c r="BO14" s="1513"/>
      <c r="BP14" s="1513"/>
      <c r="BQ14" s="1513"/>
      <c r="BR14" s="1513"/>
      <c r="BS14" s="1513"/>
      <c r="BT14" s="1513"/>
      <c r="BU14" s="1513"/>
      <c r="BV14" s="1513"/>
      <c r="BW14" s="1513"/>
      <c r="BX14" s="1513"/>
      <c r="BY14" s="1513"/>
      <c r="BZ14" s="1513"/>
      <c r="CA14" s="1513"/>
      <c r="CB14" s="1513"/>
      <c r="CC14" s="1513"/>
      <c r="CD14" s="1514"/>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row>
    <row r="15" spans="1:104" s="626" customFormat="1" ht="9.9499999999999993" customHeight="1" thickBot="1">
      <c r="A15" s="650"/>
      <c r="B15" s="575"/>
      <c r="C15" s="510"/>
      <c r="D15" s="510"/>
      <c r="E15" s="510"/>
      <c r="F15" s="510"/>
      <c r="G15" s="510"/>
      <c r="H15" s="510"/>
      <c r="I15" s="510"/>
      <c r="J15" s="578"/>
      <c r="K15" s="578"/>
      <c r="L15" s="579"/>
      <c r="M15" s="579"/>
      <c r="N15" s="579"/>
      <c r="O15" s="579"/>
      <c r="P15" s="579"/>
      <c r="Q15" s="579"/>
      <c r="R15" s="579"/>
      <c r="S15" s="579"/>
      <c r="T15" s="579"/>
      <c r="U15" s="579"/>
      <c r="V15" s="579"/>
      <c r="W15" s="511"/>
      <c r="X15" s="568"/>
      <c r="Y15" s="511"/>
      <c r="Z15" s="628"/>
      <c r="AA15" s="628"/>
      <c r="AB15" s="628"/>
      <c r="AC15" s="659"/>
      <c r="AD15" s="646"/>
      <c r="AE15" s="1512"/>
      <c r="AF15" s="1513"/>
      <c r="AG15" s="1513"/>
      <c r="AH15" s="1513"/>
      <c r="AI15" s="1513"/>
      <c r="AJ15" s="1513"/>
      <c r="AK15" s="1513"/>
      <c r="AL15" s="1513"/>
      <c r="AM15" s="1513"/>
      <c r="AN15" s="1513"/>
      <c r="AO15" s="1513"/>
      <c r="AP15" s="1513"/>
      <c r="AQ15" s="1513"/>
      <c r="AR15" s="1513"/>
      <c r="AS15" s="1513"/>
      <c r="AT15" s="1513"/>
      <c r="AU15" s="1513"/>
      <c r="AV15" s="1513"/>
      <c r="AW15" s="1513"/>
      <c r="AX15" s="1513"/>
      <c r="AY15" s="1513"/>
      <c r="AZ15" s="1513"/>
      <c r="BA15" s="1513"/>
      <c r="BB15" s="1513"/>
      <c r="BC15" s="1513"/>
      <c r="BD15" s="1513"/>
      <c r="BE15" s="1513"/>
      <c r="BF15" s="1513"/>
      <c r="BG15" s="1513"/>
      <c r="BH15" s="1513"/>
      <c r="BI15" s="1513"/>
      <c r="BJ15" s="1513"/>
      <c r="BK15" s="1513"/>
      <c r="BL15" s="1513"/>
      <c r="BM15" s="1513"/>
      <c r="BN15" s="1513"/>
      <c r="BO15" s="1513"/>
      <c r="BP15" s="1513"/>
      <c r="BQ15" s="1513"/>
      <c r="BR15" s="1513"/>
      <c r="BS15" s="1513"/>
      <c r="BT15" s="1513"/>
      <c r="BU15" s="1513"/>
      <c r="BV15" s="1513"/>
      <c r="BW15" s="1513"/>
      <c r="BX15" s="1513"/>
      <c r="BY15" s="1513"/>
      <c r="BZ15" s="1513"/>
      <c r="CA15" s="1513"/>
      <c r="CB15" s="1513"/>
      <c r="CC15" s="1513"/>
      <c r="CD15" s="1514"/>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row>
    <row r="16" spans="1:104" s="15" customFormat="1" ht="15" customHeight="1">
      <c r="A16" s="18"/>
      <c r="B16" s="1468" t="s">
        <v>72</v>
      </c>
      <c r="C16" s="1468"/>
      <c r="D16" s="1466" t="s">
        <v>1738</v>
      </c>
      <c r="E16" s="1466" t="s">
        <v>1739</v>
      </c>
      <c r="F16" s="631" t="s">
        <v>1740</v>
      </c>
      <c r="G16" s="1466" t="s">
        <v>1741</v>
      </c>
      <c r="H16" s="1466" t="s">
        <v>1742</v>
      </c>
      <c r="I16" s="1481"/>
      <c r="J16" s="1469" t="s">
        <v>1760</v>
      </c>
      <c r="K16" s="1470"/>
      <c r="L16" s="1470"/>
      <c r="M16" s="1470"/>
      <c r="N16" s="1470"/>
      <c r="O16" s="1470"/>
      <c r="P16" s="1470"/>
      <c r="Q16" s="1470"/>
      <c r="R16" s="1470"/>
      <c r="S16" s="1470"/>
      <c r="T16" s="1470"/>
      <c r="U16" s="1470"/>
      <c r="V16" s="1471"/>
      <c r="W16" s="1467" t="s">
        <v>1758</v>
      </c>
      <c r="X16" s="1468"/>
      <c r="Y16" s="1466" t="s">
        <v>1746</v>
      </c>
      <c r="Z16" s="631" t="s">
        <v>19</v>
      </c>
      <c r="AA16" s="631" t="s">
        <v>1354</v>
      </c>
      <c r="AB16" s="1466" t="s">
        <v>1748</v>
      </c>
      <c r="AC16" s="18"/>
      <c r="AD16" s="646"/>
      <c r="AE16" s="1512"/>
      <c r="AF16" s="1513"/>
      <c r="AG16" s="1513"/>
      <c r="AH16" s="1513"/>
      <c r="AI16" s="1513"/>
      <c r="AJ16" s="1513"/>
      <c r="AK16" s="1513"/>
      <c r="AL16" s="1513"/>
      <c r="AM16" s="1513"/>
      <c r="AN16" s="1513"/>
      <c r="AO16" s="1513"/>
      <c r="AP16" s="1513"/>
      <c r="AQ16" s="1513"/>
      <c r="AR16" s="1513"/>
      <c r="AS16" s="1513"/>
      <c r="AT16" s="1513"/>
      <c r="AU16" s="1513"/>
      <c r="AV16" s="1513"/>
      <c r="AW16" s="1513"/>
      <c r="AX16" s="1513"/>
      <c r="AY16" s="1513"/>
      <c r="AZ16" s="1513"/>
      <c r="BA16" s="1513"/>
      <c r="BB16" s="1513"/>
      <c r="BC16" s="1513"/>
      <c r="BD16" s="1513"/>
      <c r="BE16" s="1513"/>
      <c r="BF16" s="1513"/>
      <c r="BG16" s="1513"/>
      <c r="BH16" s="1513"/>
      <c r="BI16" s="1513"/>
      <c r="BJ16" s="1513"/>
      <c r="BK16" s="1513"/>
      <c r="BL16" s="1513"/>
      <c r="BM16" s="1513"/>
      <c r="BN16" s="1513"/>
      <c r="BO16" s="1513"/>
      <c r="BP16" s="1513"/>
      <c r="BQ16" s="1513"/>
      <c r="BR16" s="1513"/>
      <c r="BS16" s="1513"/>
      <c r="BT16" s="1513"/>
      <c r="BU16" s="1513"/>
      <c r="BV16" s="1513"/>
      <c r="BW16" s="1513"/>
      <c r="BX16" s="1513"/>
      <c r="BY16" s="1513"/>
      <c r="BZ16" s="1513"/>
      <c r="CA16" s="1513"/>
      <c r="CB16" s="1513"/>
      <c r="CC16" s="1513"/>
      <c r="CD16" s="1514"/>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row>
    <row r="17" spans="1:104" s="564" customFormat="1" ht="15" customHeight="1">
      <c r="A17" s="18"/>
      <c r="B17" s="1468"/>
      <c r="C17" s="1468"/>
      <c r="D17" s="1466"/>
      <c r="E17" s="1466"/>
      <c r="F17" s="631" t="s">
        <v>1825</v>
      </c>
      <c r="G17" s="1466"/>
      <c r="H17" s="1480" t="s">
        <v>1757</v>
      </c>
      <c r="I17" s="1123"/>
      <c r="J17" s="1472"/>
      <c r="K17" s="1473"/>
      <c r="L17" s="1473"/>
      <c r="M17" s="1473"/>
      <c r="N17" s="1473"/>
      <c r="O17" s="1473"/>
      <c r="P17" s="1473"/>
      <c r="Q17" s="1473"/>
      <c r="R17" s="1473"/>
      <c r="S17" s="1473"/>
      <c r="T17" s="1473"/>
      <c r="U17" s="1473"/>
      <c r="V17" s="1474"/>
      <c r="W17" s="1467"/>
      <c r="X17" s="1468"/>
      <c r="Y17" s="1466"/>
      <c r="Z17" s="631" t="s">
        <v>1761</v>
      </c>
      <c r="AA17" s="631" t="s">
        <v>1826</v>
      </c>
      <c r="AB17" s="1466"/>
      <c r="AC17" s="18"/>
      <c r="AD17" s="646"/>
      <c r="AE17" s="1512"/>
      <c r="AF17" s="1513"/>
      <c r="AG17" s="1513"/>
      <c r="AH17" s="1513"/>
      <c r="AI17" s="1513"/>
      <c r="AJ17" s="1513"/>
      <c r="AK17" s="1513"/>
      <c r="AL17" s="1513"/>
      <c r="AM17" s="1513"/>
      <c r="AN17" s="1513"/>
      <c r="AO17" s="1513"/>
      <c r="AP17" s="1513"/>
      <c r="AQ17" s="1513"/>
      <c r="AR17" s="1513"/>
      <c r="AS17" s="1513"/>
      <c r="AT17" s="1513"/>
      <c r="AU17" s="1513"/>
      <c r="AV17" s="1513"/>
      <c r="AW17" s="1513"/>
      <c r="AX17" s="1513"/>
      <c r="AY17" s="1513"/>
      <c r="AZ17" s="1513"/>
      <c r="BA17" s="1513"/>
      <c r="BB17" s="1513"/>
      <c r="BC17" s="1513"/>
      <c r="BD17" s="1513"/>
      <c r="BE17" s="1513"/>
      <c r="BF17" s="1513"/>
      <c r="BG17" s="1513"/>
      <c r="BH17" s="1513"/>
      <c r="BI17" s="1513"/>
      <c r="BJ17" s="1513"/>
      <c r="BK17" s="1513"/>
      <c r="BL17" s="1513"/>
      <c r="BM17" s="1513"/>
      <c r="BN17" s="1513"/>
      <c r="BO17" s="1513"/>
      <c r="BP17" s="1513"/>
      <c r="BQ17" s="1513"/>
      <c r="BR17" s="1513"/>
      <c r="BS17" s="1513"/>
      <c r="BT17" s="1513"/>
      <c r="BU17" s="1513"/>
      <c r="BV17" s="1513"/>
      <c r="BW17" s="1513"/>
      <c r="BX17" s="1513"/>
      <c r="BY17" s="1513"/>
      <c r="BZ17" s="1513"/>
      <c r="CA17" s="1513"/>
      <c r="CB17" s="1513"/>
      <c r="CC17" s="1513"/>
      <c r="CD17" s="1514"/>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row>
    <row r="18" spans="1:104" s="23" customFormat="1" ht="15" customHeight="1">
      <c r="A18" s="663"/>
      <c r="B18" s="1353">
        <v>1</v>
      </c>
      <c r="C18" s="1353"/>
      <c r="D18" s="1465"/>
      <c r="E18" s="1461" t="e">
        <f>VLOOKUP(D18,'연구원 정보'!$C$4:$R$53,2,FALSE)</f>
        <v>#N/A</v>
      </c>
      <c r="F18" s="633" t="e">
        <f>VLOOKUP(D18,'연구원 정보'!$C$3:$R$53,5,FALSE)</f>
        <v>#N/A</v>
      </c>
      <c r="G18" s="1267" t="e">
        <f>VLOOKUP(D18,'연구원 정보'!$C$3:$R$53,7,FALSE)</f>
        <v>#N/A</v>
      </c>
      <c r="H18" s="1462" t="e">
        <f>INDEX(직급,MATCH(D18,성명,0))</f>
        <v>#N/A</v>
      </c>
      <c r="I18" s="1463"/>
      <c r="J18" s="1464"/>
      <c r="K18" s="1460"/>
      <c r="L18" s="1459" t="s">
        <v>36</v>
      </c>
      <c r="M18" s="1460"/>
      <c r="N18" s="1460"/>
      <c r="O18" s="1459" t="s">
        <v>37</v>
      </c>
      <c r="P18" s="1459" t="s">
        <v>74</v>
      </c>
      <c r="Q18" s="1460"/>
      <c r="R18" s="1460"/>
      <c r="S18" s="1459" t="s">
        <v>36</v>
      </c>
      <c r="T18" s="1460"/>
      <c r="U18" s="1460"/>
      <c r="V18" s="1458" t="s">
        <v>37</v>
      </c>
      <c r="W18" s="698"/>
      <c r="X18" s="588" t="s">
        <v>1744</v>
      </c>
      <c r="Y18" s="1465"/>
      <c r="Z18" s="572" t="e">
        <f>INDEX(연구실계좌번호,MATCH(D18,성명,0))</f>
        <v>#N/A</v>
      </c>
      <c r="AA18" s="633" t="e">
        <f>VLOOKUP(D18,'연구원 정보'!$C$3:$R$53,13,FALSE)</f>
        <v>#N/A</v>
      </c>
      <c r="AB18" s="1267"/>
      <c r="AC18" s="663"/>
      <c r="AD18" s="646"/>
      <c r="AE18" s="1512"/>
      <c r="AF18" s="1513"/>
      <c r="AG18" s="1513"/>
      <c r="AH18" s="1513"/>
      <c r="AI18" s="1513"/>
      <c r="AJ18" s="1513"/>
      <c r="AK18" s="1513"/>
      <c r="AL18" s="1513"/>
      <c r="AM18" s="1513"/>
      <c r="AN18" s="1513"/>
      <c r="AO18" s="1513"/>
      <c r="AP18" s="1513"/>
      <c r="AQ18" s="1513"/>
      <c r="AR18" s="1513"/>
      <c r="AS18" s="1513"/>
      <c r="AT18" s="1513"/>
      <c r="AU18" s="1513"/>
      <c r="AV18" s="1513"/>
      <c r="AW18" s="1513"/>
      <c r="AX18" s="1513"/>
      <c r="AY18" s="1513"/>
      <c r="AZ18" s="1513"/>
      <c r="BA18" s="1513"/>
      <c r="BB18" s="1513"/>
      <c r="BC18" s="1513"/>
      <c r="BD18" s="1513"/>
      <c r="BE18" s="1513"/>
      <c r="BF18" s="1513"/>
      <c r="BG18" s="1513"/>
      <c r="BH18" s="1513"/>
      <c r="BI18" s="1513"/>
      <c r="BJ18" s="1513"/>
      <c r="BK18" s="1513"/>
      <c r="BL18" s="1513"/>
      <c r="BM18" s="1513"/>
      <c r="BN18" s="1513"/>
      <c r="BO18" s="1513"/>
      <c r="BP18" s="1513"/>
      <c r="BQ18" s="1513"/>
      <c r="BR18" s="1513"/>
      <c r="BS18" s="1513"/>
      <c r="BT18" s="1513"/>
      <c r="BU18" s="1513"/>
      <c r="BV18" s="1513"/>
      <c r="BW18" s="1513"/>
      <c r="BX18" s="1513"/>
      <c r="BY18" s="1513"/>
      <c r="BZ18" s="1513"/>
      <c r="CA18" s="1513"/>
      <c r="CB18" s="1513"/>
      <c r="CC18" s="1513"/>
      <c r="CD18" s="1514"/>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row>
    <row r="19" spans="1:104" s="23" customFormat="1" ht="15" customHeight="1">
      <c r="A19" s="663"/>
      <c r="B19" s="1353"/>
      <c r="C19" s="1353"/>
      <c r="D19" s="1465"/>
      <c r="E19" s="1461"/>
      <c r="F19" s="633" t="e">
        <f>VLOOKUP(D18,'연구원 정보'!$C$3:$R$53,6,FALSE)</f>
        <v>#N/A</v>
      </c>
      <c r="G19" s="1267"/>
      <c r="H19" s="573"/>
      <c r="I19" s="585" t="s">
        <v>1743</v>
      </c>
      <c r="J19" s="1464"/>
      <c r="K19" s="1460"/>
      <c r="L19" s="1459"/>
      <c r="M19" s="1460"/>
      <c r="N19" s="1460"/>
      <c r="O19" s="1459"/>
      <c r="P19" s="1459"/>
      <c r="Q19" s="1460"/>
      <c r="R19" s="1460"/>
      <c r="S19" s="1459"/>
      <c r="T19" s="1460"/>
      <c r="U19" s="1460"/>
      <c r="V19" s="1458"/>
      <c r="W19" s="586" t="e">
        <f>IF(H18="책임연구원",W18/6450000*100,IF(H18="선임연구원",W18/5250000*100,IF(OR(H18="연수연구원",H18="박사졸업"),W18/4000000*100,IF(OR(H18="박사수료",H18="박사과정",H18="석사졸업"),W18/2500000*100,IF(OR(H18="석사과정",H18="학사졸업"),W18/1800000*100,W18/1000000*100)))))</f>
        <v>#N/A</v>
      </c>
      <c r="X19" s="632" t="s">
        <v>1745</v>
      </c>
      <c r="Y19" s="1465"/>
      <c r="Z19" s="572" t="e">
        <f>VLOOKUP(D18,'연구원 정보'!$C$3:$R$53,14,FALSE)</f>
        <v>#N/A</v>
      </c>
      <c r="AA19" s="633" t="e">
        <f>VLOOKUP(D18,'연구원 정보'!$C$3:$R$53,15,FALSE)</f>
        <v>#N/A</v>
      </c>
      <c r="AB19" s="1267"/>
      <c r="AC19" s="663"/>
      <c r="AD19" s="646"/>
      <c r="AE19" s="1512"/>
      <c r="AF19" s="1513"/>
      <c r="AG19" s="1513"/>
      <c r="AH19" s="1513"/>
      <c r="AI19" s="1513"/>
      <c r="AJ19" s="1513"/>
      <c r="AK19" s="1513"/>
      <c r="AL19" s="1513"/>
      <c r="AM19" s="1513"/>
      <c r="AN19" s="1513"/>
      <c r="AO19" s="1513"/>
      <c r="AP19" s="1513"/>
      <c r="AQ19" s="1513"/>
      <c r="AR19" s="1513"/>
      <c r="AS19" s="1513"/>
      <c r="AT19" s="1513"/>
      <c r="AU19" s="1513"/>
      <c r="AV19" s="1513"/>
      <c r="AW19" s="1513"/>
      <c r="AX19" s="1513"/>
      <c r="AY19" s="1513"/>
      <c r="AZ19" s="1513"/>
      <c r="BA19" s="1513"/>
      <c r="BB19" s="1513"/>
      <c r="BC19" s="1513"/>
      <c r="BD19" s="1513"/>
      <c r="BE19" s="1513"/>
      <c r="BF19" s="1513"/>
      <c r="BG19" s="1513"/>
      <c r="BH19" s="1513"/>
      <c r="BI19" s="1513"/>
      <c r="BJ19" s="1513"/>
      <c r="BK19" s="1513"/>
      <c r="BL19" s="1513"/>
      <c r="BM19" s="1513"/>
      <c r="BN19" s="1513"/>
      <c r="BO19" s="1513"/>
      <c r="BP19" s="1513"/>
      <c r="BQ19" s="1513"/>
      <c r="BR19" s="1513"/>
      <c r="BS19" s="1513"/>
      <c r="BT19" s="1513"/>
      <c r="BU19" s="1513"/>
      <c r="BV19" s="1513"/>
      <c r="BW19" s="1513"/>
      <c r="BX19" s="1513"/>
      <c r="BY19" s="1513"/>
      <c r="BZ19" s="1513"/>
      <c r="CA19" s="1513"/>
      <c r="CB19" s="1513"/>
      <c r="CC19" s="1513"/>
      <c r="CD19" s="1514"/>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row>
    <row r="20" spans="1:104" s="392" customFormat="1" ht="15" customHeight="1">
      <c r="A20" s="663"/>
      <c r="B20" s="1353">
        <v>2</v>
      </c>
      <c r="C20" s="1353"/>
      <c r="D20" s="1465"/>
      <c r="E20" s="1461" t="e">
        <f>VLOOKUP(D20,'연구원 정보'!$C$4:$R$53,2,FALSE)</f>
        <v>#N/A</v>
      </c>
      <c r="F20" s="633" t="e">
        <f>VLOOKUP(D20,'연구원 정보'!$C$3:$R$53,5,FALSE)</f>
        <v>#N/A</v>
      </c>
      <c r="G20" s="1267" t="e">
        <f>VLOOKUP(D20,'연구원 정보'!$C$3:$R$53,7,FALSE)</f>
        <v>#N/A</v>
      </c>
      <c r="H20" s="1462" t="e">
        <f>INDEX(직급,MATCH(D20,성명,0))</f>
        <v>#N/A</v>
      </c>
      <c r="I20" s="1463"/>
      <c r="J20" s="1464"/>
      <c r="K20" s="1460"/>
      <c r="L20" s="1459" t="s">
        <v>36</v>
      </c>
      <c r="M20" s="1460"/>
      <c r="N20" s="1460"/>
      <c r="O20" s="1459" t="s">
        <v>37</v>
      </c>
      <c r="P20" s="1459" t="s">
        <v>74</v>
      </c>
      <c r="Q20" s="1460"/>
      <c r="R20" s="1460"/>
      <c r="S20" s="1459" t="s">
        <v>36</v>
      </c>
      <c r="T20" s="1460"/>
      <c r="U20" s="1460"/>
      <c r="V20" s="1458" t="s">
        <v>37</v>
      </c>
      <c r="W20" s="587"/>
      <c r="X20" s="588" t="s">
        <v>80</v>
      </c>
      <c r="Y20" s="1465"/>
      <c r="Z20" s="572" t="e">
        <f>INDEX(연구실계좌번호,MATCH(D20,성명,0))</f>
        <v>#N/A</v>
      </c>
      <c r="AA20" s="633" t="e">
        <f>VLOOKUP(D20,'연구원 정보'!$C$3:$R$53,13,FALSE)</f>
        <v>#N/A</v>
      </c>
      <c r="AB20" s="1267"/>
      <c r="AC20" s="663"/>
      <c r="AD20" s="646"/>
      <c r="AE20" s="1512"/>
      <c r="AF20" s="1513"/>
      <c r="AG20" s="1513"/>
      <c r="AH20" s="1513"/>
      <c r="AI20" s="1513"/>
      <c r="AJ20" s="1513"/>
      <c r="AK20" s="1513"/>
      <c r="AL20" s="1513"/>
      <c r="AM20" s="1513"/>
      <c r="AN20" s="1513"/>
      <c r="AO20" s="1513"/>
      <c r="AP20" s="1513"/>
      <c r="AQ20" s="1513"/>
      <c r="AR20" s="1513"/>
      <c r="AS20" s="1513"/>
      <c r="AT20" s="1513"/>
      <c r="AU20" s="1513"/>
      <c r="AV20" s="1513"/>
      <c r="AW20" s="1513"/>
      <c r="AX20" s="1513"/>
      <c r="AY20" s="1513"/>
      <c r="AZ20" s="1513"/>
      <c r="BA20" s="1513"/>
      <c r="BB20" s="1513"/>
      <c r="BC20" s="1513"/>
      <c r="BD20" s="1513"/>
      <c r="BE20" s="1513"/>
      <c r="BF20" s="1513"/>
      <c r="BG20" s="1513"/>
      <c r="BH20" s="1513"/>
      <c r="BI20" s="1513"/>
      <c r="BJ20" s="1513"/>
      <c r="BK20" s="1513"/>
      <c r="BL20" s="1513"/>
      <c r="BM20" s="1513"/>
      <c r="BN20" s="1513"/>
      <c r="BO20" s="1513"/>
      <c r="BP20" s="1513"/>
      <c r="BQ20" s="1513"/>
      <c r="BR20" s="1513"/>
      <c r="BS20" s="1513"/>
      <c r="BT20" s="1513"/>
      <c r="BU20" s="1513"/>
      <c r="BV20" s="1513"/>
      <c r="BW20" s="1513"/>
      <c r="BX20" s="1513"/>
      <c r="BY20" s="1513"/>
      <c r="BZ20" s="1513"/>
      <c r="CA20" s="1513"/>
      <c r="CB20" s="1513"/>
      <c r="CC20" s="1513"/>
      <c r="CD20" s="1514"/>
      <c r="CE20" s="400"/>
      <c r="CF20" s="400"/>
      <c r="CG20" s="564"/>
      <c r="CH20" s="564"/>
      <c r="CI20" s="564"/>
      <c r="CJ20" s="564"/>
      <c r="CK20" s="564"/>
      <c r="CL20" s="564"/>
      <c r="CM20" s="564"/>
      <c r="CN20" s="564"/>
      <c r="CO20" s="564"/>
      <c r="CP20" s="564"/>
      <c r="CQ20" s="564"/>
      <c r="CR20" s="564"/>
      <c r="CS20" s="564"/>
      <c r="CT20" s="564"/>
      <c r="CU20" s="564"/>
      <c r="CV20" s="564"/>
      <c r="CW20" s="564"/>
      <c r="CX20" s="564"/>
      <c r="CY20" s="564"/>
      <c r="CZ20" s="564"/>
    </row>
    <row r="21" spans="1:104" s="392" customFormat="1" ht="15" customHeight="1">
      <c r="A21" s="663"/>
      <c r="B21" s="1353"/>
      <c r="C21" s="1353"/>
      <c r="D21" s="1465"/>
      <c r="E21" s="1461"/>
      <c r="F21" s="633" t="e">
        <f>VLOOKUP(D20,'연구원 정보'!$C$3:$R$53,6,FALSE)</f>
        <v>#N/A</v>
      </c>
      <c r="G21" s="1267"/>
      <c r="H21" s="573"/>
      <c r="I21" s="585" t="s">
        <v>1743</v>
      </c>
      <c r="J21" s="1464"/>
      <c r="K21" s="1460"/>
      <c r="L21" s="1459"/>
      <c r="M21" s="1460"/>
      <c r="N21" s="1460"/>
      <c r="O21" s="1459"/>
      <c r="P21" s="1459"/>
      <c r="Q21" s="1460"/>
      <c r="R21" s="1460"/>
      <c r="S21" s="1459"/>
      <c r="T21" s="1460"/>
      <c r="U21" s="1460"/>
      <c r="V21" s="1458"/>
      <c r="W21" s="586" t="e">
        <f t="shared" ref="W21" si="0">IF(H20="책임연구원",W20/6450000*100,IF(H20="선임연구원",W20/5250000*100,IF(OR(H20="연수연구원",H20="박사졸업"),W20/4000000*100,IF(OR(H20="박사수료",H20="박사과정",H20="석사졸업"),W20/2500000*100,IF(OR(H20="석사과정",H20="학사졸업"),W20/1800000*100,W20/1000000*100)))))</f>
        <v>#N/A</v>
      </c>
      <c r="X21" s="632" t="s">
        <v>1745</v>
      </c>
      <c r="Y21" s="1465"/>
      <c r="Z21" s="572" t="e">
        <f>VLOOKUP(D20,'연구원 정보'!$C$3:$R$53,14,FALSE)</f>
        <v>#N/A</v>
      </c>
      <c r="AA21" s="633" t="e">
        <f>VLOOKUP(D20,'연구원 정보'!$C$3:$R$53,15,FALSE)</f>
        <v>#N/A</v>
      </c>
      <c r="AB21" s="1267"/>
      <c r="AC21" s="663"/>
      <c r="AD21" s="646"/>
      <c r="AE21" s="1512"/>
      <c r="AF21" s="1513"/>
      <c r="AG21" s="1513"/>
      <c r="AH21" s="1513"/>
      <c r="AI21" s="1513"/>
      <c r="AJ21" s="1513"/>
      <c r="AK21" s="1513"/>
      <c r="AL21" s="1513"/>
      <c r="AM21" s="1513"/>
      <c r="AN21" s="1513"/>
      <c r="AO21" s="1513"/>
      <c r="AP21" s="1513"/>
      <c r="AQ21" s="1513"/>
      <c r="AR21" s="1513"/>
      <c r="AS21" s="1513"/>
      <c r="AT21" s="1513"/>
      <c r="AU21" s="1513"/>
      <c r="AV21" s="1513"/>
      <c r="AW21" s="1513"/>
      <c r="AX21" s="1513"/>
      <c r="AY21" s="1513"/>
      <c r="AZ21" s="1513"/>
      <c r="BA21" s="1513"/>
      <c r="BB21" s="1513"/>
      <c r="BC21" s="1513"/>
      <c r="BD21" s="1513"/>
      <c r="BE21" s="1513"/>
      <c r="BF21" s="1513"/>
      <c r="BG21" s="1513"/>
      <c r="BH21" s="1513"/>
      <c r="BI21" s="1513"/>
      <c r="BJ21" s="1513"/>
      <c r="BK21" s="1513"/>
      <c r="BL21" s="1513"/>
      <c r="BM21" s="1513"/>
      <c r="BN21" s="1513"/>
      <c r="BO21" s="1513"/>
      <c r="BP21" s="1513"/>
      <c r="BQ21" s="1513"/>
      <c r="BR21" s="1513"/>
      <c r="BS21" s="1513"/>
      <c r="BT21" s="1513"/>
      <c r="BU21" s="1513"/>
      <c r="BV21" s="1513"/>
      <c r="BW21" s="1513"/>
      <c r="BX21" s="1513"/>
      <c r="BY21" s="1513"/>
      <c r="BZ21" s="1513"/>
      <c r="CA21" s="1513"/>
      <c r="CB21" s="1513"/>
      <c r="CC21" s="1513"/>
      <c r="CD21" s="1514"/>
      <c r="CE21" s="400"/>
      <c r="CF21" s="400"/>
      <c r="CG21" s="444"/>
      <c r="CH21" s="444"/>
      <c r="CI21" s="444"/>
      <c r="CJ21" s="444"/>
      <c r="CK21" s="444"/>
      <c r="CL21" s="444"/>
      <c r="CM21" s="444"/>
      <c r="CN21" s="444"/>
      <c r="CO21" s="444"/>
      <c r="CP21" s="444"/>
      <c r="CQ21" s="444"/>
      <c r="CR21" s="444"/>
      <c r="CS21" s="444"/>
      <c r="CT21" s="444"/>
      <c r="CU21" s="444"/>
      <c r="CV21" s="444"/>
      <c r="CW21" s="444"/>
      <c r="CX21" s="444"/>
      <c r="CY21" s="444"/>
      <c r="CZ21" s="444"/>
    </row>
    <row r="22" spans="1:104" s="392" customFormat="1" ht="15" customHeight="1">
      <c r="A22" s="663"/>
      <c r="B22" s="1353">
        <v>3</v>
      </c>
      <c r="C22" s="1353"/>
      <c r="D22" s="1465"/>
      <c r="E22" s="1461" t="e">
        <f>VLOOKUP(D22,'연구원 정보'!$C$4:$R$53,2,FALSE)</f>
        <v>#N/A</v>
      </c>
      <c r="F22" s="633" t="e">
        <f>VLOOKUP(D22,'연구원 정보'!$C$3:$R$53,5,FALSE)</f>
        <v>#N/A</v>
      </c>
      <c r="G22" s="1267" t="e">
        <f>VLOOKUP(D22,'연구원 정보'!$C$3:$R$53,7,FALSE)</f>
        <v>#N/A</v>
      </c>
      <c r="H22" s="1462" t="e">
        <f>INDEX(직급,MATCH(D22,성명,0))</f>
        <v>#N/A</v>
      </c>
      <c r="I22" s="1463"/>
      <c r="J22" s="1464"/>
      <c r="K22" s="1460"/>
      <c r="L22" s="1459" t="s">
        <v>36</v>
      </c>
      <c r="M22" s="1460"/>
      <c r="N22" s="1460"/>
      <c r="O22" s="1459" t="s">
        <v>37</v>
      </c>
      <c r="P22" s="1459" t="s">
        <v>74</v>
      </c>
      <c r="Q22" s="1460"/>
      <c r="R22" s="1460"/>
      <c r="S22" s="1459" t="s">
        <v>36</v>
      </c>
      <c r="T22" s="1460"/>
      <c r="U22" s="1460"/>
      <c r="V22" s="1458" t="s">
        <v>37</v>
      </c>
      <c r="W22" s="587"/>
      <c r="X22" s="588" t="s">
        <v>80</v>
      </c>
      <c r="Y22" s="1465"/>
      <c r="Z22" s="572" t="e">
        <f>INDEX(연구실계좌번호,MATCH(D22,성명,0))</f>
        <v>#N/A</v>
      </c>
      <c r="AA22" s="633" t="e">
        <f>VLOOKUP(D22,'연구원 정보'!$C$3:$R$53,13,FALSE)</f>
        <v>#N/A</v>
      </c>
      <c r="AB22" s="1267"/>
      <c r="AC22" s="663"/>
      <c r="AD22" s="72"/>
      <c r="AE22" s="1512"/>
      <c r="AF22" s="1513"/>
      <c r="AG22" s="1513"/>
      <c r="AH22" s="1513"/>
      <c r="AI22" s="1513"/>
      <c r="AJ22" s="1513"/>
      <c r="AK22" s="1513"/>
      <c r="AL22" s="1513"/>
      <c r="AM22" s="1513"/>
      <c r="AN22" s="1513"/>
      <c r="AO22" s="1513"/>
      <c r="AP22" s="1513"/>
      <c r="AQ22" s="1513"/>
      <c r="AR22" s="1513"/>
      <c r="AS22" s="1513"/>
      <c r="AT22" s="1513"/>
      <c r="AU22" s="1513"/>
      <c r="AV22" s="1513"/>
      <c r="AW22" s="1513"/>
      <c r="AX22" s="1513"/>
      <c r="AY22" s="1513"/>
      <c r="AZ22" s="1513"/>
      <c r="BA22" s="1513"/>
      <c r="BB22" s="1513"/>
      <c r="BC22" s="1513"/>
      <c r="BD22" s="1513"/>
      <c r="BE22" s="1513"/>
      <c r="BF22" s="1513"/>
      <c r="BG22" s="1513"/>
      <c r="BH22" s="1513"/>
      <c r="BI22" s="1513"/>
      <c r="BJ22" s="1513"/>
      <c r="BK22" s="1513"/>
      <c r="BL22" s="1513"/>
      <c r="BM22" s="1513"/>
      <c r="BN22" s="1513"/>
      <c r="BO22" s="1513"/>
      <c r="BP22" s="1513"/>
      <c r="BQ22" s="1513"/>
      <c r="BR22" s="1513"/>
      <c r="BS22" s="1513"/>
      <c r="BT22" s="1513"/>
      <c r="BU22" s="1513"/>
      <c r="BV22" s="1513"/>
      <c r="BW22" s="1513"/>
      <c r="BX22" s="1513"/>
      <c r="BY22" s="1513"/>
      <c r="BZ22" s="1513"/>
      <c r="CA22" s="1513"/>
      <c r="CB22" s="1513"/>
      <c r="CC22" s="1513"/>
      <c r="CD22" s="1514"/>
      <c r="CE22" s="564"/>
      <c r="CF22" s="564"/>
      <c r="CG22" s="562"/>
      <c r="CH22" s="562"/>
      <c r="CI22" s="562"/>
      <c r="CJ22" s="562"/>
      <c r="CK22" s="562"/>
      <c r="CL22" s="562"/>
      <c r="CM22" s="562"/>
      <c r="CN22" s="562"/>
      <c r="CO22" s="562"/>
      <c r="CP22" s="562"/>
      <c r="CQ22" s="562"/>
      <c r="CR22" s="562"/>
      <c r="CS22" s="562"/>
      <c r="CT22" s="562"/>
      <c r="CU22" s="562"/>
      <c r="CV22" s="562"/>
      <c r="CW22" s="562"/>
      <c r="CX22" s="562"/>
      <c r="CY22" s="562"/>
      <c r="CZ22" s="562"/>
    </row>
    <row r="23" spans="1:104" s="392" customFormat="1" ht="15" customHeight="1">
      <c r="A23" s="663"/>
      <c r="B23" s="1353"/>
      <c r="C23" s="1353"/>
      <c r="D23" s="1465"/>
      <c r="E23" s="1461"/>
      <c r="F23" s="633" t="e">
        <f>VLOOKUP(D22,'연구원 정보'!$C$3:$R$53,6,FALSE)</f>
        <v>#N/A</v>
      </c>
      <c r="G23" s="1267"/>
      <c r="H23" s="573"/>
      <c r="I23" s="585" t="s">
        <v>1743</v>
      </c>
      <c r="J23" s="1464"/>
      <c r="K23" s="1460"/>
      <c r="L23" s="1459"/>
      <c r="M23" s="1460"/>
      <c r="N23" s="1460"/>
      <c r="O23" s="1459"/>
      <c r="P23" s="1459"/>
      <c r="Q23" s="1460"/>
      <c r="R23" s="1460"/>
      <c r="S23" s="1459"/>
      <c r="T23" s="1460"/>
      <c r="U23" s="1460"/>
      <c r="V23" s="1458"/>
      <c r="W23" s="586" t="e">
        <f t="shared" ref="W23" si="1">IF(H22="책임연구원",W22/6450000*100,IF(H22="선임연구원",W22/5250000*100,IF(OR(H22="연수연구원",H22="박사졸업"),W22/4000000*100,IF(OR(H22="박사수료",H22="박사과정",H22="석사졸업"),W22/2500000*100,IF(OR(H22="석사과정",H22="학사졸업"),W22/1800000*100,W22/1000000*100)))))</f>
        <v>#N/A</v>
      </c>
      <c r="X23" s="632" t="s">
        <v>1745</v>
      </c>
      <c r="Y23" s="1465"/>
      <c r="Z23" s="572" t="e">
        <f>VLOOKUP(D22,'연구원 정보'!$C$3:$R$53,14,FALSE)</f>
        <v>#N/A</v>
      </c>
      <c r="AA23" s="633" t="e">
        <f>VLOOKUP(D22,'연구원 정보'!$C$3:$R$53,15,FALSE)</f>
        <v>#N/A</v>
      </c>
      <c r="AB23" s="1267"/>
      <c r="AC23" s="663"/>
      <c r="AD23" s="677"/>
      <c r="AE23" s="1512"/>
      <c r="AF23" s="1513"/>
      <c r="AG23" s="1513"/>
      <c r="AH23" s="1513"/>
      <c r="AI23" s="1513"/>
      <c r="AJ23" s="1513"/>
      <c r="AK23" s="1513"/>
      <c r="AL23" s="1513"/>
      <c r="AM23" s="1513"/>
      <c r="AN23" s="1513"/>
      <c r="AO23" s="1513"/>
      <c r="AP23" s="1513"/>
      <c r="AQ23" s="1513"/>
      <c r="AR23" s="1513"/>
      <c r="AS23" s="1513"/>
      <c r="AT23" s="1513"/>
      <c r="AU23" s="1513"/>
      <c r="AV23" s="1513"/>
      <c r="AW23" s="1513"/>
      <c r="AX23" s="1513"/>
      <c r="AY23" s="1513"/>
      <c r="AZ23" s="1513"/>
      <c r="BA23" s="1513"/>
      <c r="BB23" s="1513"/>
      <c r="BC23" s="1513"/>
      <c r="BD23" s="1513"/>
      <c r="BE23" s="1513"/>
      <c r="BF23" s="1513"/>
      <c r="BG23" s="1513"/>
      <c r="BH23" s="1513"/>
      <c r="BI23" s="1513"/>
      <c r="BJ23" s="1513"/>
      <c r="BK23" s="1513"/>
      <c r="BL23" s="1513"/>
      <c r="BM23" s="1513"/>
      <c r="BN23" s="1513"/>
      <c r="BO23" s="1513"/>
      <c r="BP23" s="1513"/>
      <c r="BQ23" s="1513"/>
      <c r="BR23" s="1513"/>
      <c r="BS23" s="1513"/>
      <c r="BT23" s="1513"/>
      <c r="BU23" s="1513"/>
      <c r="BV23" s="1513"/>
      <c r="BW23" s="1513"/>
      <c r="BX23" s="1513"/>
      <c r="BY23" s="1513"/>
      <c r="BZ23" s="1513"/>
      <c r="CA23" s="1513"/>
      <c r="CB23" s="1513"/>
      <c r="CC23" s="1513"/>
      <c r="CD23" s="1514"/>
      <c r="CE23" s="444"/>
      <c r="CF23" s="444"/>
      <c r="CG23" s="15"/>
      <c r="CH23" s="15"/>
      <c r="CI23" s="15"/>
      <c r="CJ23" s="15"/>
      <c r="CK23" s="15"/>
      <c r="CL23" s="15"/>
      <c r="CM23" s="15"/>
      <c r="CN23" s="15"/>
      <c r="CO23" s="15"/>
      <c r="CP23" s="15"/>
      <c r="CQ23" s="15"/>
      <c r="CR23" s="15"/>
      <c r="CS23" s="15"/>
      <c r="CT23" s="15"/>
      <c r="CU23" s="15"/>
      <c r="CV23" s="15"/>
      <c r="CW23" s="15"/>
      <c r="CX23" s="15"/>
      <c r="CY23" s="15"/>
      <c r="CZ23" s="15"/>
    </row>
    <row r="24" spans="1:104" s="392" customFormat="1" ht="15" customHeight="1">
      <c r="A24" s="663"/>
      <c r="B24" s="1353">
        <v>4</v>
      </c>
      <c r="C24" s="1353"/>
      <c r="D24" s="1465"/>
      <c r="E24" s="1461" t="e">
        <f>VLOOKUP(D24,'연구원 정보'!$C$4:$R$53,2,FALSE)</f>
        <v>#N/A</v>
      </c>
      <c r="F24" s="633" t="e">
        <f>VLOOKUP(D24,'연구원 정보'!$C$3:$R$53,5,FALSE)</f>
        <v>#N/A</v>
      </c>
      <c r="G24" s="1267" t="e">
        <f>VLOOKUP(D24,'연구원 정보'!$C$3:$R$53,7,FALSE)</f>
        <v>#N/A</v>
      </c>
      <c r="H24" s="1462" t="e">
        <f>INDEX(직급,MATCH(D24,성명,0))</f>
        <v>#N/A</v>
      </c>
      <c r="I24" s="1463"/>
      <c r="J24" s="1464"/>
      <c r="K24" s="1460"/>
      <c r="L24" s="1459" t="s">
        <v>36</v>
      </c>
      <c r="M24" s="1460"/>
      <c r="N24" s="1460"/>
      <c r="O24" s="1459" t="s">
        <v>37</v>
      </c>
      <c r="P24" s="1459" t="s">
        <v>74</v>
      </c>
      <c r="Q24" s="1460"/>
      <c r="R24" s="1460"/>
      <c r="S24" s="1459" t="s">
        <v>36</v>
      </c>
      <c r="T24" s="1460"/>
      <c r="U24" s="1460"/>
      <c r="V24" s="1458" t="s">
        <v>37</v>
      </c>
      <c r="W24" s="587"/>
      <c r="X24" s="588" t="s">
        <v>80</v>
      </c>
      <c r="Y24" s="1465"/>
      <c r="Z24" s="572" t="e">
        <f>INDEX(연구실계좌번호,MATCH(D24,성명,0))</f>
        <v>#N/A</v>
      </c>
      <c r="AA24" s="633" t="e">
        <f>VLOOKUP(D24,'연구원 정보'!$C$3:$R$53,13,FALSE)</f>
        <v>#N/A</v>
      </c>
      <c r="AB24" s="1267"/>
      <c r="AC24" s="663"/>
      <c r="AD24" s="699"/>
      <c r="AE24" s="1515"/>
      <c r="AF24" s="1516"/>
      <c r="AG24" s="1516"/>
      <c r="AH24" s="1516"/>
      <c r="AI24" s="1516"/>
      <c r="AJ24" s="1516"/>
      <c r="AK24" s="1516"/>
      <c r="AL24" s="1516"/>
      <c r="AM24" s="1516"/>
      <c r="AN24" s="1516"/>
      <c r="AO24" s="1516"/>
      <c r="AP24" s="1516"/>
      <c r="AQ24" s="1516"/>
      <c r="AR24" s="1516"/>
      <c r="AS24" s="1516"/>
      <c r="AT24" s="1516"/>
      <c r="AU24" s="1516"/>
      <c r="AV24" s="1516"/>
      <c r="AW24" s="1516"/>
      <c r="AX24" s="1516"/>
      <c r="AY24" s="1516"/>
      <c r="AZ24" s="1516"/>
      <c r="BA24" s="1516"/>
      <c r="BB24" s="1516"/>
      <c r="BC24" s="1516"/>
      <c r="BD24" s="1516"/>
      <c r="BE24" s="1516"/>
      <c r="BF24" s="1516"/>
      <c r="BG24" s="1516"/>
      <c r="BH24" s="1516"/>
      <c r="BI24" s="1516"/>
      <c r="BJ24" s="1516"/>
      <c r="BK24" s="1516"/>
      <c r="BL24" s="1516"/>
      <c r="BM24" s="1516"/>
      <c r="BN24" s="1516"/>
      <c r="BO24" s="1516"/>
      <c r="BP24" s="1516"/>
      <c r="BQ24" s="1516"/>
      <c r="BR24" s="1516"/>
      <c r="BS24" s="1516"/>
      <c r="BT24" s="1516"/>
      <c r="BU24" s="1516"/>
      <c r="BV24" s="1516"/>
      <c r="BW24" s="1516"/>
      <c r="BX24" s="1516"/>
      <c r="BY24" s="1516"/>
      <c r="BZ24" s="1516"/>
      <c r="CA24" s="1516"/>
      <c r="CB24" s="1516"/>
      <c r="CC24" s="1516"/>
      <c r="CD24" s="1517"/>
      <c r="CE24" s="562"/>
      <c r="CF24" s="562"/>
      <c r="CG24" s="564"/>
      <c r="CH24" s="564"/>
      <c r="CI24" s="564"/>
      <c r="CJ24" s="564"/>
      <c r="CK24" s="564"/>
      <c r="CL24" s="564"/>
      <c r="CM24" s="564"/>
      <c r="CN24" s="564"/>
      <c r="CO24" s="564"/>
      <c r="CP24" s="564"/>
      <c r="CQ24" s="564"/>
      <c r="CR24" s="564"/>
      <c r="CS24" s="564"/>
      <c r="CT24" s="564"/>
      <c r="CU24" s="564"/>
      <c r="CV24" s="564"/>
      <c r="CW24" s="564"/>
      <c r="CX24" s="564"/>
      <c r="CY24" s="564"/>
      <c r="CZ24" s="564"/>
    </row>
    <row r="25" spans="1:104" s="392" customFormat="1" ht="15" customHeight="1">
      <c r="A25" s="663"/>
      <c r="B25" s="1353"/>
      <c r="C25" s="1353"/>
      <c r="D25" s="1465"/>
      <c r="E25" s="1461"/>
      <c r="F25" s="633" t="e">
        <f>VLOOKUP(D24,'연구원 정보'!$C$3:$R$53,6,FALSE)</f>
        <v>#N/A</v>
      </c>
      <c r="G25" s="1267"/>
      <c r="H25" s="573"/>
      <c r="I25" s="585" t="s">
        <v>1743</v>
      </c>
      <c r="J25" s="1464"/>
      <c r="K25" s="1460"/>
      <c r="L25" s="1459"/>
      <c r="M25" s="1460"/>
      <c r="N25" s="1460"/>
      <c r="O25" s="1459"/>
      <c r="P25" s="1459"/>
      <c r="Q25" s="1460"/>
      <c r="R25" s="1460"/>
      <c r="S25" s="1459"/>
      <c r="T25" s="1460"/>
      <c r="U25" s="1460"/>
      <c r="V25" s="1458"/>
      <c r="W25" s="586" t="e">
        <f t="shared" ref="W25" si="2">IF(H24="책임연구원",W24/6450000*100,IF(H24="선임연구원",W24/5250000*100,IF(OR(H24="연수연구원",H24="박사졸업"),W24/4000000*100,IF(OR(H24="박사수료",H24="박사과정",H24="석사졸업"),W24/2500000*100,IF(OR(H24="석사과정",H24="학사졸업"),W24/1800000*100,W24/1000000*100)))))</f>
        <v>#N/A</v>
      </c>
      <c r="X25" s="632" t="s">
        <v>1745</v>
      </c>
      <c r="Y25" s="1465"/>
      <c r="Z25" s="572" t="e">
        <f>VLOOKUP(D24,'연구원 정보'!$C$3:$R$53,14,FALSE)</f>
        <v>#N/A</v>
      </c>
      <c r="AA25" s="633" t="e">
        <f>VLOOKUP(D24,'연구원 정보'!$C$3:$R$53,15,FALSE)</f>
        <v>#N/A</v>
      </c>
      <c r="AB25" s="1267"/>
      <c r="AC25" s="663"/>
      <c r="AD25" s="717"/>
      <c r="AE25" s="72"/>
      <c r="AF25" s="72"/>
      <c r="AG25" s="72"/>
      <c r="AH25" s="72"/>
      <c r="AI25" s="72"/>
      <c r="AJ25" s="72"/>
      <c r="AK25" s="72"/>
      <c r="AL25" s="72"/>
      <c r="AM25" s="72"/>
      <c r="AN25" s="72"/>
      <c r="AO25" s="72"/>
      <c r="AP25" s="72"/>
      <c r="AQ25" s="72"/>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5"/>
      <c r="CF25" s="15"/>
      <c r="CG25" s="23"/>
      <c r="CH25" s="23"/>
      <c r="CI25" s="23"/>
      <c r="CJ25" s="23"/>
      <c r="CK25" s="23"/>
      <c r="CL25" s="23"/>
      <c r="CM25" s="23"/>
      <c r="CN25" s="23"/>
      <c r="CO25" s="23"/>
      <c r="CP25" s="23"/>
      <c r="CQ25" s="23"/>
      <c r="CR25" s="23"/>
      <c r="CS25" s="23"/>
      <c r="CT25" s="23"/>
      <c r="CU25" s="23"/>
      <c r="CV25" s="23"/>
      <c r="CW25" s="23"/>
      <c r="CX25" s="23"/>
      <c r="CY25" s="23"/>
      <c r="CZ25" s="23"/>
    </row>
    <row r="26" spans="1:104" s="392" customFormat="1" ht="15" customHeight="1">
      <c r="A26" s="663"/>
      <c r="B26" s="1353">
        <v>5</v>
      </c>
      <c r="C26" s="1353"/>
      <c r="D26" s="1465"/>
      <c r="E26" s="1461" t="e">
        <f>VLOOKUP(D26,'연구원 정보'!$C$4:$R$53,2,FALSE)</f>
        <v>#N/A</v>
      </c>
      <c r="F26" s="633" t="e">
        <f>VLOOKUP(D26,'연구원 정보'!$C$3:$R$53,5,FALSE)</f>
        <v>#N/A</v>
      </c>
      <c r="G26" s="1267" t="e">
        <f>VLOOKUP(D26,'연구원 정보'!$C$3:$R$53,7,FALSE)</f>
        <v>#N/A</v>
      </c>
      <c r="H26" s="1462" t="e">
        <f>INDEX(직급,MATCH(D26,성명,0))</f>
        <v>#N/A</v>
      </c>
      <c r="I26" s="1463"/>
      <c r="J26" s="1464"/>
      <c r="K26" s="1460"/>
      <c r="L26" s="1459" t="s">
        <v>36</v>
      </c>
      <c r="M26" s="1460"/>
      <c r="N26" s="1460"/>
      <c r="O26" s="1459" t="s">
        <v>37</v>
      </c>
      <c r="P26" s="1459" t="s">
        <v>74</v>
      </c>
      <c r="Q26" s="1460"/>
      <c r="R26" s="1460"/>
      <c r="S26" s="1459" t="s">
        <v>36</v>
      </c>
      <c r="T26" s="1460"/>
      <c r="U26" s="1460"/>
      <c r="V26" s="1458" t="s">
        <v>37</v>
      </c>
      <c r="W26" s="587"/>
      <c r="X26" s="588" t="s">
        <v>80</v>
      </c>
      <c r="Y26" s="1465"/>
      <c r="Z26" s="572" t="e">
        <f>INDEX(연구실계좌번호,MATCH(D26,성명,0))</f>
        <v>#N/A</v>
      </c>
      <c r="AA26" s="633" t="e">
        <f>VLOOKUP(D26,'연구원 정보'!$C$3:$R$53,13,FALSE)</f>
        <v>#N/A</v>
      </c>
      <c r="AB26" s="1267"/>
      <c r="AC26" s="663"/>
      <c r="AD26" s="701"/>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564"/>
      <c r="CF26" s="564"/>
      <c r="CG26" s="23"/>
      <c r="CH26" s="23"/>
      <c r="CI26" s="23"/>
      <c r="CJ26" s="23"/>
      <c r="CK26" s="23"/>
      <c r="CL26" s="23"/>
      <c r="CM26" s="23"/>
      <c r="CN26" s="23"/>
      <c r="CO26" s="23"/>
      <c r="CP26" s="23"/>
      <c r="CQ26" s="23"/>
      <c r="CR26" s="23"/>
      <c r="CS26" s="23"/>
      <c r="CT26" s="23"/>
      <c r="CU26" s="23"/>
      <c r="CV26" s="23"/>
      <c r="CW26" s="23"/>
      <c r="CX26" s="23"/>
      <c r="CY26" s="23"/>
      <c r="CZ26" s="23"/>
    </row>
    <row r="27" spans="1:104" s="392" customFormat="1" ht="15" customHeight="1">
      <c r="A27" s="663"/>
      <c r="B27" s="1353"/>
      <c r="C27" s="1353"/>
      <c r="D27" s="1465"/>
      <c r="E27" s="1461"/>
      <c r="F27" s="633" t="e">
        <f>VLOOKUP(D26,'연구원 정보'!$C$3:$R$53,6,FALSE)</f>
        <v>#N/A</v>
      </c>
      <c r="G27" s="1267"/>
      <c r="H27" s="573"/>
      <c r="I27" s="585" t="s">
        <v>1743</v>
      </c>
      <c r="J27" s="1464"/>
      <c r="K27" s="1460"/>
      <c r="L27" s="1459"/>
      <c r="M27" s="1460"/>
      <c r="N27" s="1460"/>
      <c r="O27" s="1459"/>
      <c r="P27" s="1459"/>
      <c r="Q27" s="1460"/>
      <c r="R27" s="1460"/>
      <c r="S27" s="1459"/>
      <c r="T27" s="1460"/>
      <c r="U27" s="1460"/>
      <c r="V27" s="1458"/>
      <c r="W27" s="586" t="e">
        <f t="shared" ref="W27" si="3">IF(H26="책임연구원",W26/6450000*100,IF(H26="선임연구원",W26/5250000*100,IF(OR(H26="연수연구원",H26="박사졸업"),W26/4000000*100,IF(OR(H26="박사수료",H26="박사과정",H26="석사졸업"),W26/2500000*100,IF(OR(H26="석사과정",H26="학사졸업"),W26/1800000*100,W26/1000000*100)))))</f>
        <v>#N/A</v>
      </c>
      <c r="X27" s="632" t="s">
        <v>1745</v>
      </c>
      <c r="Y27" s="1465"/>
      <c r="Z27" s="572" t="e">
        <f>VLOOKUP(D26,'연구원 정보'!$C$3:$R$53,14,FALSE)</f>
        <v>#N/A</v>
      </c>
      <c r="AA27" s="633" t="e">
        <f>VLOOKUP(D26,'연구원 정보'!$C$3:$R$53,15,FALSE)</f>
        <v>#N/A</v>
      </c>
      <c r="AB27" s="1267"/>
      <c r="AC27" s="663"/>
      <c r="AD27" s="702"/>
      <c r="AE27" s="710"/>
      <c r="AF27" s="710"/>
      <c r="AG27" s="710"/>
      <c r="AH27" s="710"/>
      <c r="AI27" s="710"/>
      <c r="AJ27" s="710"/>
      <c r="AK27" s="710"/>
      <c r="AL27" s="710"/>
      <c r="AM27" s="710"/>
      <c r="AN27" s="710"/>
      <c r="AO27" s="710"/>
      <c r="AP27" s="710"/>
      <c r="AQ27" s="710"/>
      <c r="AR27" s="710"/>
      <c r="AS27" s="710"/>
      <c r="AT27" s="710"/>
      <c r="AU27" s="710"/>
      <c r="AV27" s="710"/>
      <c r="AW27" s="710"/>
      <c r="AX27" s="710"/>
      <c r="AY27" s="710"/>
      <c r="AZ27" s="710"/>
      <c r="BA27" s="710"/>
      <c r="BB27" s="710"/>
      <c r="BC27" s="710"/>
      <c r="BD27" s="710"/>
      <c r="BE27" s="710"/>
      <c r="BF27" s="710"/>
      <c r="BG27" s="710"/>
      <c r="BH27" s="710"/>
      <c r="BI27" s="710"/>
      <c r="BJ27" s="710"/>
      <c r="BK27" s="710"/>
      <c r="BL27" s="710"/>
      <c r="BM27" s="710"/>
      <c r="BN27" s="710"/>
      <c r="BO27" s="710"/>
      <c r="BP27" s="710"/>
      <c r="BQ27" s="710"/>
      <c r="BR27" s="710"/>
      <c r="BS27" s="710"/>
      <c r="BT27" s="710"/>
      <c r="BU27" s="710"/>
      <c r="BV27" s="710"/>
      <c r="BW27" s="710"/>
      <c r="BX27" s="710"/>
      <c r="BY27" s="710"/>
      <c r="BZ27" s="710"/>
      <c r="CA27" s="710"/>
      <c r="CB27" s="663"/>
      <c r="CC27" s="663"/>
      <c r="CD27" s="663"/>
      <c r="CE27" s="23"/>
      <c r="CF27" s="23"/>
    </row>
    <row r="28" spans="1:104" s="392" customFormat="1" ht="15" customHeight="1">
      <c r="A28" s="663"/>
      <c r="B28" s="1353">
        <v>6</v>
      </c>
      <c r="C28" s="1353"/>
      <c r="D28" s="1465"/>
      <c r="E28" s="1461" t="e">
        <f>VLOOKUP(D28,'연구원 정보'!$C$4:$R$53,2,FALSE)</f>
        <v>#N/A</v>
      </c>
      <c r="F28" s="633" t="e">
        <f>VLOOKUP(D28,'연구원 정보'!$C$3:$R$53,5,FALSE)</f>
        <v>#N/A</v>
      </c>
      <c r="G28" s="1267" t="e">
        <f>VLOOKUP(D28,'연구원 정보'!$C$3:$R$53,7,FALSE)</f>
        <v>#N/A</v>
      </c>
      <c r="H28" s="1462" t="e">
        <f>INDEX(직급,MATCH(D28,성명,0))</f>
        <v>#N/A</v>
      </c>
      <c r="I28" s="1463"/>
      <c r="J28" s="1464"/>
      <c r="K28" s="1460"/>
      <c r="L28" s="1459" t="s">
        <v>36</v>
      </c>
      <c r="M28" s="1460"/>
      <c r="N28" s="1460"/>
      <c r="O28" s="1459" t="s">
        <v>37</v>
      </c>
      <c r="P28" s="1459" t="s">
        <v>74</v>
      </c>
      <c r="Q28" s="1460"/>
      <c r="R28" s="1460"/>
      <c r="S28" s="1459" t="s">
        <v>36</v>
      </c>
      <c r="T28" s="1460"/>
      <c r="U28" s="1460"/>
      <c r="V28" s="1458" t="s">
        <v>37</v>
      </c>
      <c r="W28" s="587"/>
      <c r="X28" s="588" t="s">
        <v>80</v>
      </c>
      <c r="Y28" s="1465"/>
      <c r="Z28" s="572" t="e">
        <f>INDEX(연구실계좌번호,MATCH(D28,성명,0))</f>
        <v>#N/A</v>
      </c>
      <c r="AA28" s="633" t="e">
        <f>VLOOKUP(D28,'연구원 정보'!$C$3:$R$53,13,FALSE)</f>
        <v>#N/A</v>
      </c>
      <c r="AB28" s="1267"/>
      <c r="AC28" s="663"/>
      <c r="AD28" s="703"/>
      <c r="AE28" s="710"/>
      <c r="AF28" s="710"/>
      <c r="AG28" s="710"/>
      <c r="AH28" s="710"/>
      <c r="AI28" s="710"/>
      <c r="AJ28" s="710"/>
      <c r="AK28" s="710"/>
      <c r="AL28" s="710"/>
      <c r="AM28" s="710"/>
      <c r="AN28" s="710"/>
      <c r="AO28" s="710"/>
      <c r="AP28" s="710"/>
      <c r="AQ28" s="710"/>
      <c r="AR28" s="710"/>
      <c r="AS28" s="710"/>
      <c r="AT28" s="710"/>
      <c r="AU28" s="710"/>
      <c r="AV28" s="710"/>
      <c r="AW28" s="710"/>
      <c r="AX28" s="710"/>
      <c r="AY28" s="710"/>
      <c r="AZ28" s="710"/>
      <c r="BA28" s="710"/>
      <c r="BB28" s="710"/>
      <c r="BC28" s="710"/>
      <c r="BD28" s="710"/>
      <c r="BE28" s="710"/>
      <c r="BF28" s="710"/>
      <c r="BG28" s="710"/>
      <c r="BH28" s="710"/>
      <c r="BI28" s="710"/>
      <c r="BJ28" s="710"/>
      <c r="BK28" s="710"/>
      <c r="BL28" s="710"/>
      <c r="BM28" s="710"/>
      <c r="BN28" s="710"/>
      <c r="BO28" s="710"/>
      <c r="BP28" s="710"/>
      <c r="BQ28" s="710"/>
      <c r="BR28" s="710"/>
      <c r="BS28" s="710"/>
      <c r="BT28" s="710"/>
      <c r="BU28" s="710"/>
      <c r="BV28" s="710"/>
      <c r="BW28" s="710"/>
      <c r="BX28" s="710"/>
      <c r="BY28" s="710"/>
      <c r="BZ28" s="710"/>
      <c r="CA28" s="710"/>
      <c r="CB28" s="663"/>
      <c r="CC28" s="663"/>
      <c r="CD28" s="663"/>
      <c r="CE28" s="23"/>
      <c r="CF28" s="23"/>
    </row>
    <row r="29" spans="1:104" s="392" customFormat="1" ht="15" customHeight="1">
      <c r="A29" s="663"/>
      <c r="B29" s="1353"/>
      <c r="C29" s="1353"/>
      <c r="D29" s="1465"/>
      <c r="E29" s="1461"/>
      <c r="F29" s="633" t="e">
        <f>VLOOKUP(D28,'연구원 정보'!$C$3:$R$53,6,FALSE)</f>
        <v>#N/A</v>
      </c>
      <c r="G29" s="1267"/>
      <c r="H29" s="573"/>
      <c r="I29" s="585" t="s">
        <v>1743</v>
      </c>
      <c r="J29" s="1464"/>
      <c r="K29" s="1460"/>
      <c r="L29" s="1459"/>
      <c r="M29" s="1460"/>
      <c r="N29" s="1460"/>
      <c r="O29" s="1459"/>
      <c r="P29" s="1459"/>
      <c r="Q29" s="1460"/>
      <c r="R29" s="1460"/>
      <c r="S29" s="1459"/>
      <c r="T29" s="1460"/>
      <c r="U29" s="1460"/>
      <c r="V29" s="1458"/>
      <c r="W29" s="586" t="e">
        <f t="shared" ref="W29" si="4">IF(H28="책임연구원",W28/6450000*100,IF(H28="선임연구원",W28/5250000*100,IF(OR(H28="연수연구원",H28="박사졸업"),W28/4000000*100,IF(OR(H28="박사수료",H28="박사과정",H28="석사졸업"),W28/2500000*100,IF(OR(H28="석사과정",H28="학사졸업"),W28/1800000*100,W28/1000000*100)))))</f>
        <v>#N/A</v>
      </c>
      <c r="X29" s="632" t="s">
        <v>1745</v>
      </c>
      <c r="Y29" s="1465"/>
      <c r="Z29" s="572" t="e">
        <f>VLOOKUP(D28,'연구원 정보'!$C$3:$R$53,14,FALSE)</f>
        <v>#N/A</v>
      </c>
      <c r="AA29" s="633" t="e">
        <f>VLOOKUP(D28,'연구원 정보'!$C$3:$R$53,15,FALSE)</f>
        <v>#N/A</v>
      </c>
      <c r="AB29" s="1267"/>
      <c r="AC29" s="663"/>
      <c r="AD29" s="703"/>
      <c r="AE29" s="705"/>
      <c r="AF29" s="705"/>
      <c r="AG29" s="705"/>
      <c r="AH29" s="705"/>
      <c r="AI29" s="705"/>
      <c r="AJ29" s="705"/>
      <c r="AK29" s="705"/>
      <c r="AL29" s="705"/>
      <c r="AM29" s="705"/>
      <c r="AN29" s="705"/>
      <c r="AO29" s="705"/>
      <c r="AP29" s="705"/>
      <c r="AQ29" s="705"/>
      <c r="AR29" s="705"/>
      <c r="AS29" s="705"/>
      <c r="AT29" s="705"/>
      <c r="AU29" s="705"/>
      <c r="AV29" s="705"/>
      <c r="AW29" s="705"/>
      <c r="AX29" s="705"/>
      <c r="AY29" s="705"/>
      <c r="AZ29" s="705"/>
      <c r="BA29" s="705"/>
      <c r="BB29" s="705"/>
      <c r="BC29" s="705"/>
      <c r="BD29" s="705"/>
      <c r="BE29" s="705"/>
      <c r="BF29" s="705"/>
      <c r="BG29" s="705"/>
      <c r="BH29" s="705"/>
      <c r="BI29" s="705"/>
      <c r="BJ29" s="705"/>
      <c r="BK29" s="705"/>
      <c r="BL29" s="705"/>
      <c r="BM29" s="705"/>
      <c r="BN29" s="705"/>
      <c r="BO29" s="705"/>
      <c r="BP29" s="705"/>
      <c r="BQ29" s="705"/>
      <c r="BR29" s="705"/>
      <c r="BS29" s="705"/>
      <c r="BT29" s="705"/>
      <c r="BU29" s="705"/>
      <c r="BV29" s="705"/>
      <c r="BW29" s="705"/>
      <c r="BX29" s="705"/>
      <c r="BY29" s="705"/>
      <c r="BZ29" s="705"/>
      <c r="CA29" s="705"/>
      <c r="CB29" s="663"/>
      <c r="CC29" s="663"/>
      <c r="CD29" s="663"/>
    </row>
    <row r="30" spans="1:104" s="392" customFormat="1" ht="15" customHeight="1">
      <c r="A30" s="663"/>
      <c r="B30" s="1353">
        <v>7</v>
      </c>
      <c r="C30" s="1353"/>
      <c r="D30" s="1465"/>
      <c r="E30" s="1461" t="e">
        <f>VLOOKUP(D30,'연구원 정보'!$C$4:$R$53,2,FALSE)</f>
        <v>#N/A</v>
      </c>
      <c r="F30" s="633" t="e">
        <f>VLOOKUP(D30,'연구원 정보'!$C$3:$R$53,5,FALSE)</f>
        <v>#N/A</v>
      </c>
      <c r="G30" s="1267" t="e">
        <f>VLOOKUP(D30,'연구원 정보'!$C$3:$R$53,7,FALSE)</f>
        <v>#N/A</v>
      </c>
      <c r="H30" s="1462" t="e">
        <f>INDEX(직급,MATCH(D30,성명,0))</f>
        <v>#N/A</v>
      </c>
      <c r="I30" s="1463"/>
      <c r="J30" s="1464"/>
      <c r="K30" s="1460"/>
      <c r="L30" s="1459" t="s">
        <v>36</v>
      </c>
      <c r="M30" s="1460"/>
      <c r="N30" s="1460"/>
      <c r="O30" s="1459" t="s">
        <v>37</v>
      </c>
      <c r="P30" s="1459" t="s">
        <v>74</v>
      </c>
      <c r="Q30" s="1460"/>
      <c r="R30" s="1460"/>
      <c r="S30" s="1459" t="s">
        <v>36</v>
      </c>
      <c r="T30" s="1460"/>
      <c r="U30" s="1460"/>
      <c r="V30" s="1458" t="s">
        <v>37</v>
      </c>
      <c r="W30" s="587"/>
      <c r="X30" s="588" t="s">
        <v>80</v>
      </c>
      <c r="Y30" s="1465"/>
      <c r="Z30" s="572" t="e">
        <f>INDEX(연구실계좌번호,MATCH(D30,성명,0))</f>
        <v>#N/A</v>
      </c>
      <c r="AA30" s="633" t="e">
        <f>VLOOKUP(D30,'연구원 정보'!$C$3:$R$53,13,FALSE)</f>
        <v>#N/A</v>
      </c>
      <c r="AB30" s="1267"/>
      <c r="AC30" s="663"/>
      <c r="AD30" s="703"/>
      <c r="AE30" s="705"/>
      <c r="AF30" s="705"/>
      <c r="AG30" s="705"/>
      <c r="AH30" s="705"/>
      <c r="AI30" s="705"/>
      <c r="AJ30" s="705"/>
      <c r="AK30" s="705"/>
      <c r="AL30" s="705"/>
      <c r="AM30" s="705"/>
      <c r="AN30" s="705"/>
      <c r="AO30" s="705"/>
      <c r="AP30" s="705"/>
      <c r="AQ30" s="705"/>
      <c r="AR30" s="705"/>
      <c r="AS30" s="705"/>
      <c r="AT30" s="705"/>
      <c r="AU30" s="705"/>
      <c r="AV30" s="705"/>
      <c r="AW30" s="705"/>
      <c r="AX30" s="705"/>
      <c r="AY30" s="705"/>
      <c r="AZ30" s="705"/>
      <c r="BA30" s="705"/>
      <c r="BB30" s="705"/>
      <c r="BC30" s="705"/>
      <c r="BD30" s="705"/>
      <c r="BE30" s="705"/>
      <c r="BF30" s="705"/>
      <c r="BG30" s="705"/>
      <c r="BH30" s="705"/>
      <c r="BI30" s="705"/>
      <c r="BJ30" s="705"/>
      <c r="BK30" s="705"/>
      <c r="BL30" s="705"/>
      <c r="BM30" s="705"/>
      <c r="BN30" s="705"/>
      <c r="BO30" s="705"/>
      <c r="BP30" s="705"/>
      <c r="BQ30" s="705"/>
      <c r="BR30" s="705"/>
      <c r="BS30" s="705"/>
      <c r="BT30" s="705"/>
      <c r="BU30" s="705"/>
      <c r="BV30" s="705"/>
      <c r="BW30" s="705"/>
      <c r="BX30" s="705"/>
      <c r="BY30" s="705"/>
      <c r="BZ30" s="705"/>
      <c r="CA30" s="705"/>
      <c r="CB30" s="663"/>
      <c r="CC30" s="663"/>
      <c r="CD30" s="663"/>
    </row>
    <row r="31" spans="1:104" s="392" customFormat="1" ht="15" customHeight="1">
      <c r="A31" s="663"/>
      <c r="B31" s="1353"/>
      <c r="C31" s="1353"/>
      <c r="D31" s="1465"/>
      <c r="E31" s="1461"/>
      <c r="F31" s="633" t="e">
        <f>VLOOKUP(D30,'연구원 정보'!$C$3:$R$53,6,FALSE)</f>
        <v>#N/A</v>
      </c>
      <c r="G31" s="1267"/>
      <c r="H31" s="573"/>
      <c r="I31" s="585" t="s">
        <v>1743</v>
      </c>
      <c r="J31" s="1464"/>
      <c r="K31" s="1460"/>
      <c r="L31" s="1459"/>
      <c r="M31" s="1460"/>
      <c r="N31" s="1460"/>
      <c r="O31" s="1459"/>
      <c r="P31" s="1459"/>
      <c r="Q31" s="1460"/>
      <c r="R31" s="1460"/>
      <c r="S31" s="1459"/>
      <c r="T31" s="1460"/>
      <c r="U31" s="1460"/>
      <c r="V31" s="1458"/>
      <c r="W31" s="586" t="e">
        <f t="shared" ref="W31" si="5">IF(H30="책임연구원",W30/6450000*100,IF(H30="선임연구원",W30/5250000*100,IF(OR(H30="연수연구원",H30="박사졸업"),W30/4000000*100,IF(OR(H30="박사수료",H30="박사과정",H30="석사졸업"),W30/2500000*100,IF(OR(H30="석사과정",H30="학사졸업"),W30/1800000*100,W30/1000000*100)))))</f>
        <v>#N/A</v>
      </c>
      <c r="X31" s="632" t="s">
        <v>1745</v>
      </c>
      <c r="Y31" s="1465"/>
      <c r="Z31" s="572" t="e">
        <f>VLOOKUP(D30,'연구원 정보'!$C$3:$R$53,14,FALSE)</f>
        <v>#N/A</v>
      </c>
      <c r="AA31" s="633" t="e">
        <f>VLOOKUP(D30,'연구원 정보'!$C$3:$R$53,15,FALSE)</f>
        <v>#N/A</v>
      </c>
      <c r="AB31" s="1267"/>
      <c r="AC31" s="663"/>
      <c r="AD31" s="704"/>
      <c r="AE31" s="663"/>
      <c r="AF31" s="663"/>
      <c r="AG31" s="663"/>
      <c r="AH31" s="663"/>
      <c r="AI31" s="663"/>
      <c r="AJ31" s="663"/>
      <c r="AK31" s="663"/>
      <c r="AL31" s="663"/>
      <c r="AM31" s="663"/>
      <c r="AN31" s="663"/>
      <c r="AO31" s="663"/>
      <c r="AP31" s="663"/>
      <c r="AQ31" s="663"/>
      <c r="AR31" s="663"/>
      <c r="AS31" s="663"/>
      <c r="AT31" s="663"/>
      <c r="AU31" s="663"/>
      <c r="AV31" s="663"/>
      <c r="AW31" s="663"/>
      <c r="AX31" s="663"/>
      <c r="AY31" s="663"/>
      <c r="AZ31" s="663"/>
      <c r="BA31" s="663"/>
      <c r="BB31" s="663"/>
      <c r="BC31" s="663"/>
      <c r="BD31" s="663"/>
      <c r="BE31" s="663"/>
      <c r="BF31" s="663"/>
      <c r="BG31" s="663"/>
      <c r="BH31" s="663"/>
      <c r="BI31" s="663"/>
      <c r="BJ31" s="663"/>
      <c r="BK31" s="663"/>
      <c r="BL31" s="663"/>
      <c r="BM31" s="663"/>
      <c r="BN31" s="663"/>
      <c r="BO31" s="663"/>
      <c r="BP31" s="663"/>
      <c r="BQ31" s="663"/>
      <c r="BR31" s="663"/>
      <c r="BS31" s="663"/>
      <c r="BT31" s="663"/>
      <c r="BU31" s="663"/>
      <c r="BV31" s="663"/>
      <c r="BW31" s="663"/>
      <c r="BX31" s="663"/>
      <c r="BY31" s="663"/>
      <c r="BZ31" s="663"/>
      <c r="CA31" s="663"/>
      <c r="CB31" s="663"/>
      <c r="CC31" s="663"/>
      <c r="CD31" s="663"/>
    </row>
    <row r="32" spans="1:104" s="392" customFormat="1" ht="15" customHeight="1">
      <c r="A32" s="663"/>
      <c r="B32" s="1353">
        <v>8</v>
      </c>
      <c r="C32" s="1353"/>
      <c r="D32" s="1465"/>
      <c r="E32" s="1461" t="e">
        <f>VLOOKUP(D32,'연구원 정보'!$C$4:$R$53,2,FALSE)</f>
        <v>#N/A</v>
      </c>
      <c r="F32" s="633" t="e">
        <f>VLOOKUP(D32,'연구원 정보'!$C$3:$R$53,5,FALSE)</f>
        <v>#N/A</v>
      </c>
      <c r="G32" s="1267" t="e">
        <f>VLOOKUP(D32,'연구원 정보'!$C$3:$R$53,7,FALSE)</f>
        <v>#N/A</v>
      </c>
      <c r="H32" s="1462" t="e">
        <f>INDEX(직급,MATCH(D32,성명,0))</f>
        <v>#N/A</v>
      </c>
      <c r="I32" s="1463"/>
      <c r="J32" s="1464"/>
      <c r="K32" s="1460"/>
      <c r="L32" s="1459" t="s">
        <v>36</v>
      </c>
      <c r="M32" s="1460"/>
      <c r="N32" s="1460"/>
      <c r="O32" s="1459" t="s">
        <v>37</v>
      </c>
      <c r="P32" s="1459" t="s">
        <v>74</v>
      </c>
      <c r="Q32" s="1460"/>
      <c r="R32" s="1460"/>
      <c r="S32" s="1459" t="s">
        <v>36</v>
      </c>
      <c r="T32" s="1460"/>
      <c r="U32" s="1460"/>
      <c r="V32" s="1458" t="s">
        <v>37</v>
      </c>
      <c r="W32" s="587"/>
      <c r="X32" s="588" t="s">
        <v>80</v>
      </c>
      <c r="Y32" s="1465"/>
      <c r="Z32" s="572" t="e">
        <f>INDEX(연구실계좌번호,MATCH(D32,성명,0))</f>
        <v>#N/A</v>
      </c>
      <c r="AA32" s="633" t="e">
        <f>VLOOKUP(D32,'연구원 정보'!$C$3:$R$53,13,FALSE)</f>
        <v>#N/A</v>
      </c>
      <c r="AB32" s="1267"/>
      <c r="AC32" s="663"/>
      <c r="AD32" s="703"/>
      <c r="AE32" s="663"/>
      <c r="AF32" s="711"/>
      <c r="AG32" s="711"/>
      <c r="AH32" s="711"/>
      <c r="AI32" s="711"/>
      <c r="AJ32" s="711"/>
      <c r="AK32" s="711"/>
      <c r="AL32" s="711"/>
      <c r="AM32" s="711"/>
      <c r="AN32" s="711"/>
      <c r="AO32" s="711"/>
      <c r="AP32" s="711"/>
      <c r="AQ32" s="711"/>
      <c r="AR32" s="711"/>
      <c r="AS32" s="711"/>
      <c r="AT32" s="711"/>
      <c r="AU32" s="711"/>
      <c r="AV32" s="711"/>
      <c r="AW32" s="711"/>
      <c r="AX32" s="711"/>
      <c r="AY32" s="711"/>
      <c r="AZ32" s="711"/>
      <c r="BA32" s="711"/>
      <c r="BB32" s="711"/>
      <c r="BC32" s="711"/>
      <c r="BD32" s="711"/>
      <c r="BE32" s="711"/>
      <c r="BF32" s="711"/>
      <c r="BG32" s="663"/>
      <c r="BH32" s="663"/>
      <c r="BI32" s="663"/>
      <c r="BJ32" s="663"/>
      <c r="BK32" s="663"/>
      <c r="BL32" s="663"/>
      <c r="BM32" s="663"/>
      <c r="BN32" s="663"/>
      <c r="BO32" s="663"/>
      <c r="BP32" s="663"/>
      <c r="BQ32" s="663"/>
      <c r="BR32" s="663"/>
      <c r="BS32" s="663"/>
      <c r="BT32" s="663"/>
      <c r="BU32" s="663"/>
      <c r="BV32" s="663"/>
      <c r="BW32" s="663"/>
      <c r="BX32" s="663"/>
      <c r="BY32" s="663"/>
      <c r="BZ32" s="663"/>
      <c r="CA32" s="663"/>
      <c r="CB32" s="663"/>
      <c r="CC32" s="663"/>
      <c r="CD32" s="663"/>
    </row>
    <row r="33" spans="1:104" s="392" customFormat="1" ht="15" customHeight="1">
      <c r="A33" s="663"/>
      <c r="B33" s="1353"/>
      <c r="C33" s="1353"/>
      <c r="D33" s="1465"/>
      <c r="E33" s="1461"/>
      <c r="F33" s="633" t="e">
        <f>VLOOKUP(D32,'연구원 정보'!$C$3:$R$53,6,FALSE)</f>
        <v>#N/A</v>
      </c>
      <c r="G33" s="1267"/>
      <c r="H33" s="573"/>
      <c r="I33" s="585" t="s">
        <v>1743</v>
      </c>
      <c r="J33" s="1464"/>
      <c r="K33" s="1460"/>
      <c r="L33" s="1459"/>
      <c r="M33" s="1460"/>
      <c r="N33" s="1460"/>
      <c r="O33" s="1459"/>
      <c r="P33" s="1459"/>
      <c r="Q33" s="1460"/>
      <c r="R33" s="1460"/>
      <c r="S33" s="1459"/>
      <c r="T33" s="1460"/>
      <c r="U33" s="1460"/>
      <c r="V33" s="1458"/>
      <c r="W33" s="586" t="e">
        <f t="shared" ref="W33" si="6">IF(H32="책임연구원",W32/6450000*100,IF(H32="선임연구원",W32/5250000*100,IF(OR(H32="연수연구원",H32="박사졸업"),W32/4000000*100,IF(OR(H32="박사수료",H32="박사과정",H32="석사졸업"),W32/2500000*100,IF(OR(H32="석사과정",H32="학사졸업"),W32/1800000*100,W32/1000000*100)))))</f>
        <v>#N/A</v>
      </c>
      <c r="X33" s="632" t="s">
        <v>1745</v>
      </c>
      <c r="Y33" s="1465"/>
      <c r="Z33" s="572" t="e">
        <f>VLOOKUP(D32,'연구원 정보'!$C$3:$R$53,14,FALSE)</f>
        <v>#N/A</v>
      </c>
      <c r="AA33" s="633" t="e">
        <f>VLOOKUP(D32,'연구원 정보'!$C$3:$R$53,15,FALSE)</f>
        <v>#N/A</v>
      </c>
      <c r="AB33" s="1267"/>
      <c r="AC33" s="663"/>
      <c r="AD33" s="704"/>
      <c r="AE33" s="663"/>
      <c r="AF33" s="711"/>
      <c r="AG33" s="711"/>
      <c r="AH33" s="711"/>
      <c r="AI33" s="711"/>
      <c r="AJ33" s="711"/>
      <c r="AK33" s="711"/>
      <c r="AL33" s="711"/>
      <c r="AM33" s="711"/>
      <c r="AN33" s="711"/>
      <c r="AO33" s="711"/>
      <c r="AP33" s="711"/>
      <c r="AQ33" s="711"/>
      <c r="AR33" s="711"/>
      <c r="AS33" s="711"/>
      <c r="AT33" s="711"/>
      <c r="AU33" s="711"/>
      <c r="AV33" s="711"/>
      <c r="AW33" s="711"/>
      <c r="AX33" s="711"/>
      <c r="AY33" s="711"/>
      <c r="AZ33" s="711"/>
      <c r="BA33" s="711"/>
      <c r="BB33" s="711"/>
      <c r="BC33" s="711"/>
      <c r="BD33" s="711"/>
      <c r="BE33" s="711"/>
      <c r="BF33" s="711"/>
      <c r="BG33" s="663"/>
      <c r="BH33" s="663"/>
      <c r="BI33" s="663"/>
      <c r="BJ33" s="663"/>
      <c r="BK33" s="663"/>
      <c r="BL33" s="663"/>
      <c r="BM33" s="663"/>
      <c r="BN33" s="663"/>
      <c r="BO33" s="663"/>
      <c r="BP33" s="663"/>
      <c r="BQ33" s="663"/>
      <c r="BR33" s="663"/>
      <c r="BS33" s="663"/>
      <c r="BT33" s="663"/>
      <c r="BU33" s="663"/>
      <c r="BV33" s="663"/>
      <c r="BW33" s="663"/>
      <c r="BX33" s="663"/>
      <c r="BY33" s="663"/>
      <c r="BZ33" s="663"/>
      <c r="CA33" s="663"/>
      <c r="CB33" s="663"/>
      <c r="CC33" s="663"/>
      <c r="CD33" s="663"/>
    </row>
    <row r="34" spans="1:104" s="392" customFormat="1" ht="15" customHeight="1">
      <c r="A34" s="663"/>
      <c r="B34" s="1353">
        <v>9</v>
      </c>
      <c r="C34" s="1353"/>
      <c r="D34" s="1465"/>
      <c r="E34" s="1461" t="e">
        <f>VLOOKUP(D34,'연구원 정보'!$C$4:$R$53,2,FALSE)</f>
        <v>#N/A</v>
      </c>
      <c r="F34" s="633" t="e">
        <f>VLOOKUP(D34,'연구원 정보'!$C$3:$R$53,5,FALSE)</f>
        <v>#N/A</v>
      </c>
      <c r="G34" s="1267" t="e">
        <f>VLOOKUP(D34,'연구원 정보'!$C$3:$R$53,7,FALSE)</f>
        <v>#N/A</v>
      </c>
      <c r="H34" s="1462" t="e">
        <f>INDEX(직급,MATCH(D34,성명,0))</f>
        <v>#N/A</v>
      </c>
      <c r="I34" s="1463"/>
      <c r="J34" s="1464"/>
      <c r="K34" s="1460"/>
      <c r="L34" s="1459" t="s">
        <v>36</v>
      </c>
      <c r="M34" s="1460"/>
      <c r="N34" s="1460"/>
      <c r="O34" s="1459" t="s">
        <v>37</v>
      </c>
      <c r="P34" s="1459" t="s">
        <v>74</v>
      </c>
      <c r="Q34" s="1460"/>
      <c r="R34" s="1460"/>
      <c r="S34" s="1459" t="s">
        <v>36</v>
      </c>
      <c r="T34" s="1460"/>
      <c r="U34" s="1460"/>
      <c r="V34" s="1458" t="s">
        <v>37</v>
      </c>
      <c r="W34" s="587"/>
      <c r="X34" s="588" t="s">
        <v>80</v>
      </c>
      <c r="Y34" s="1465"/>
      <c r="Z34" s="572" t="e">
        <f>INDEX(연구실계좌번호,MATCH(D34,성명,0))</f>
        <v>#N/A</v>
      </c>
      <c r="AA34" s="633" t="e">
        <f>VLOOKUP(D34,'연구원 정보'!$C$3:$R$53,13,FALSE)</f>
        <v>#N/A</v>
      </c>
      <c r="AB34" s="1267"/>
      <c r="AC34" s="663"/>
      <c r="AD34" s="704"/>
      <c r="AE34" s="663"/>
      <c r="AF34" s="711"/>
      <c r="AG34" s="711"/>
      <c r="AH34" s="711"/>
      <c r="AI34" s="711"/>
      <c r="AJ34" s="711"/>
      <c r="AK34" s="711"/>
      <c r="AL34" s="711"/>
      <c r="AM34" s="711"/>
      <c r="AN34" s="711"/>
      <c r="AO34" s="711"/>
      <c r="AP34" s="711"/>
      <c r="AQ34" s="711"/>
      <c r="AR34" s="711"/>
      <c r="AS34" s="711"/>
      <c r="AT34" s="711"/>
      <c r="AU34" s="711"/>
      <c r="AV34" s="711"/>
      <c r="AW34" s="711"/>
      <c r="AX34" s="711"/>
      <c r="AY34" s="711"/>
      <c r="AZ34" s="711"/>
      <c r="BA34" s="711"/>
      <c r="BB34" s="711"/>
      <c r="BC34" s="711"/>
      <c r="BD34" s="711"/>
      <c r="BE34" s="711"/>
      <c r="BF34" s="711"/>
      <c r="BG34" s="663"/>
      <c r="BH34" s="663"/>
      <c r="BI34" s="663"/>
      <c r="BJ34" s="663"/>
      <c r="BK34" s="663"/>
      <c r="BL34" s="663"/>
      <c r="BM34" s="663"/>
      <c r="BN34" s="663"/>
      <c r="BO34" s="663"/>
      <c r="BP34" s="663"/>
      <c r="BQ34" s="663"/>
      <c r="BR34" s="663"/>
      <c r="BS34" s="663"/>
      <c r="BT34" s="663"/>
      <c r="BU34" s="663"/>
      <c r="BV34" s="663"/>
      <c r="BW34" s="663"/>
      <c r="BX34" s="663"/>
      <c r="BY34" s="663"/>
      <c r="BZ34" s="663"/>
      <c r="CA34" s="663"/>
      <c r="CB34" s="663"/>
      <c r="CC34" s="663"/>
      <c r="CD34" s="663"/>
    </row>
    <row r="35" spans="1:104" s="392" customFormat="1" ht="15" customHeight="1">
      <c r="A35" s="663"/>
      <c r="B35" s="1353"/>
      <c r="C35" s="1353"/>
      <c r="D35" s="1465"/>
      <c r="E35" s="1461"/>
      <c r="F35" s="633" t="e">
        <f>VLOOKUP(D34,'연구원 정보'!$C$3:$R$53,6,FALSE)</f>
        <v>#N/A</v>
      </c>
      <c r="G35" s="1267"/>
      <c r="H35" s="573"/>
      <c r="I35" s="585" t="s">
        <v>1743</v>
      </c>
      <c r="J35" s="1464"/>
      <c r="K35" s="1460"/>
      <c r="L35" s="1459"/>
      <c r="M35" s="1460"/>
      <c r="N35" s="1460"/>
      <c r="O35" s="1459"/>
      <c r="P35" s="1459"/>
      <c r="Q35" s="1460"/>
      <c r="R35" s="1460"/>
      <c r="S35" s="1459"/>
      <c r="T35" s="1460"/>
      <c r="U35" s="1460"/>
      <c r="V35" s="1458"/>
      <c r="W35" s="586" t="e">
        <f t="shared" ref="W35" si="7">IF(H34="책임연구원",W34/6450000*100,IF(H34="선임연구원",W34/5250000*100,IF(OR(H34="연수연구원",H34="박사졸업"),W34/4000000*100,IF(OR(H34="박사수료",H34="박사과정",H34="석사졸업"),W34/2500000*100,IF(OR(H34="석사과정",H34="학사졸업"),W34/1800000*100,W34/1000000*100)))))</f>
        <v>#N/A</v>
      </c>
      <c r="X35" s="632" t="s">
        <v>1745</v>
      </c>
      <c r="Y35" s="1465"/>
      <c r="Z35" s="572" t="e">
        <f>VLOOKUP(D34,'연구원 정보'!$C$3:$R$53,14,FALSE)</f>
        <v>#N/A</v>
      </c>
      <c r="AA35" s="633" t="e">
        <f>VLOOKUP(D34,'연구원 정보'!$C$3:$R$53,15,FALSE)</f>
        <v>#N/A</v>
      </c>
      <c r="AB35" s="1267"/>
      <c r="AC35" s="663"/>
      <c r="AD35" s="663"/>
      <c r="AE35" s="663"/>
      <c r="AF35" s="711"/>
      <c r="AG35" s="711"/>
      <c r="AH35" s="711"/>
      <c r="AI35" s="711"/>
      <c r="AJ35" s="711"/>
      <c r="AK35" s="711"/>
      <c r="AL35" s="711"/>
      <c r="AM35" s="711"/>
      <c r="AN35" s="711"/>
      <c r="AO35" s="711"/>
      <c r="AP35" s="711"/>
      <c r="AQ35" s="711"/>
      <c r="AR35" s="711"/>
      <c r="AS35" s="711"/>
      <c r="AT35" s="711"/>
      <c r="AU35" s="711"/>
      <c r="AV35" s="711"/>
      <c r="AW35" s="711"/>
      <c r="AX35" s="711"/>
      <c r="AY35" s="711"/>
      <c r="AZ35" s="711"/>
      <c r="BA35" s="711"/>
      <c r="BB35" s="711"/>
      <c r="BC35" s="711"/>
      <c r="BD35" s="711"/>
      <c r="BE35" s="711"/>
      <c r="BF35" s="711"/>
      <c r="BG35" s="663"/>
      <c r="BH35" s="663"/>
      <c r="BI35" s="663"/>
      <c r="BJ35" s="663"/>
      <c r="BK35" s="663"/>
      <c r="BL35" s="663"/>
      <c r="BM35" s="663"/>
      <c r="BN35" s="663"/>
      <c r="BO35" s="663"/>
      <c r="BP35" s="663"/>
      <c r="BQ35" s="663"/>
      <c r="BR35" s="663"/>
      <c r="BS35" s="663"/>
      <c r="BT35" s="663"/>
      <c r="BU35" s="663"/>
      <c r="BV35" s="663"/>
      <c r="BW35" s="663"/>
      <c r="BX35" s="663"/>
      <c r="BY35" s="663"/>
      <c r="BZ35" s="663"/>
      <c r="CA35" s="663"/>
      <c r="CB35" s="663"/>
      <c r="CC35" s="663"/>
      <c r="CD35" s="663"/>
    </row>
    <row r="36" spans="1:104" s="392" customFormat="1" ht="15" customHeight="1">
      <c r="A36" s="663"/>
      <c r="B36" s="1353">
        <v>10</v>
      </c>
      <c r="C36" s="1353"/>
      <c r="D36" s="1465"/>
      <c r="E36" s="1461" t="e">
        <f>VLOOKUP(D36,'연구원 정보'!$C$4:$R$53,2,FALSE)</f>
        <v>#N/A</v>
      </c>
      <c r="F36" s="633" t="e">
        <f>VLOOKUP(D36,'연구원 정보'!$C$3:$R$53,5,FALSE)</f>
        <v>#N/A</v>
      </c>
      <c r="G36" s="1267" t="e">
        <f>VLOOKUP(D36,'연구원 정보'!$C$3:$R$53,7,FALSE)</f>
        <v>#N/A</v>
      </c>
      <c r="H36" s="1462" t="e">
        <f>INDEX(직급,MATCH(D36,성명,0))</f>
        <v>#N/A</v>
      </c>
      <c r="I36" s="1463"/>
      <c r="J36" s="1464"/>
      <c r="K36" s="1460"/>
      <c r="L36" s="1459" t="s">
        <v>36</v>
      </c>
      <c r="M36" s="1460"/>
      <c r="N36" s="1460"/>
      <c r="O36" s="1459" t="s">
        <v>37</v>
      </c>
      <c r="P36" s="1459" t="s">
        <v>74</v>
      </c>
      <c r="Q36" s="1460"/>
      <c r="R36" s="1460"/>
      <c r="S36" s="1459" t="s">
        <v>36</v>
      </c>
      <c r="T36" s="1460"/>
      <c r="U36" s="1460"/>
      <c r="V36" s="1458" t="s">
        <v>37</v>
      </c>
      <c r="W36" s="587"/>
      <c r="X36" s="588" t="s">
        <v>80</v>
      </c>
      <c r="Y36" s="1465"/>
      <c r="Z36" s="572" t="e">
        <f>INDEX(연구실계좌번호,MATCH(D36,성명,0))</f>
        <v>#N/A</v>
      </c>
      <c r="AA36" s="633" t="e">
        <f>VLOOKUP(D36,'연구원 정보'!$C$3:$R$53,13,FALSE)</f>
        <v>#N/A</v>
      </c>
      <c r="AB36" s="1267"/>
      <c r="AC36" s="663"/>
      <c r="AD36" s="703"/>
      <c r="AE36" s="663"/>
      <c r="AF36" s="663"/>
      <c r="AG36" s="663"/>
      <c r="AH36" s="663"/>
      <c r="AI36" s="663"/>
      <c r="AJ36" s="663"/>
      <c r="AK36" s="663"/>
      <c r="AL36" s="663"/>
      <c r="AM36" s="663"/>
      <c r="AN36" s="663"/>
      <c r="AO36" s="663"/>
      <c r="AP36" s="663"/>
      <c r="AQ36" s="663"/>
      <c r="AR36" s="663"/>
      <c r="AS36" s="663"/>
      <c r="AT36" s="663"/>
      <c r="AU36" s="663"/>
      <c r="AV36" s="663"/>
      <c r="AW36" s="663"/>
      <c r="AX36" s="663"/>
      <c r="AY36" s="663"/>
      <c r="AZ36" s="663"/>
      <c r="BA36" s="663"/>
      <c r="BB36" s="663"/>
      <c r="BC36" s="663"/>
      <c r="BD36" s="663"/>
      <c r="BE36" s="663"/>
      <c r="BF36" s="663"/>
      <c r="BG36" s="663"/>
      <c r="BH36" s="663"/>
      <c r="BI36" s="663"/>
      <c r="BJ36" s="663"/>
      <c r="BK36" s="663"/>
      <c r="BL36" s="663"/>
      <c r="BM36" s="663"/>
      <c r="BN36" s="663"/>
      <c r="BO36" s="663"/>
      <c r="BP36" s="663"/>
      <c r="BQ36" s="663"/>
      <c r="BR36" s="663"/>
      <c r="BS36" s="663"/>
      <c r="BT36" s="663"/>
      <c r="BU36" s="663"/>
      <c r="BV36" s="663"/>
      <c r="BW36" s="663"/>
      <c r="BX36" s="663"/>
      <c r="BY36" s="663"/>
      <c r="BZ36" s="663"/>
      <c r="CA36" s="663"/>
      <c r="CB36" s="663"/>
      <c r="CC36" s="663"/>
      <c r="CD36" s="663"/>
    </row>
    <row r="37" spans="1:104" s="392" customFormat="1" ht="15" customHeight="1">
      <c r="A37" s="663"/>
      <c r="B37" s="1353"/>
      <c r="C37" s="1353"/>
      <c r="D37" s="1465"/>
      <c r="E37" s="1461"/>
      <c r="F37" s="633" t="e">
        <f>VLOOKUP(D36,'연구원 정보'!$C$3:$R$53,6,FALSE)</f>
        <v>#N/A</v>
      </c>
      <c r="G37" s="1267"/>
      <c r="H37" s="573"/>
      <c r="I37" s="585" t="s">
        <v>1743</v>
      </c>
      <c r="J37" s="1464"/>
      <c r="K37" s="1460"/>
      <c r="L37" s="1459"/>
      <c r="M37" s="1460"/>
      <c r="N37" s="1460"/>
      <c r="O37" s="1459"/>
      <c r="P37" s="1459"/>
      <c r="Q37" s="1460"/>
      <c r="R37" s="1460"/>
      <c r="S37" s="1459"/>
      <c r="T37" s="1460"/>
      <c r="U37" s="1460"/>
      <c r="V37" s="1458"/>
      <c r="W37" s="586" t="e">
        <f t="shared" ref="W37" si="8">IF(H36="책임연구원",W36/6450000*100,IF(H36="선임연구원",W36/5250000*100,IF(OR(H36="연수연구원",H36="박사졸업"),W36/4000000*100,IF(OR(H36="박사수료",H36="박사과정",H36="석사졸업"),W36/2500000*100,IF(OR(H36="석사과정",H36="학사졸업"),W36/1800000*100,W36/1000000*100)))))</f>
        <v>#N/A</v>
      </c>
      <c r="X37" s="632" t="s">
        <v>1745</v>
      </c>
      <c r="Y37" s="1465"/>
      <c r="Z37" s="572" t="e">
        <f>VLOOKUP(D36,'연구원 정보'!$C$3:$R$53,14,FALSE)</f>
        <v>#N/A</v>
      </c>
      <c r="AA37" s="633" t="e">
        <f>VLOOKUP(D36,'연구원 정보'!$C$3:$R$53,15,FALSE)</f>
        <v>#N/A</v>
      </c>
      <c r="AB37" s="1267"/>
      <c r="AC37" s="663"/>
      <c r="AD37" s="703"/>
      <c r="AE37" s="705"/>
      <c r="AF37" s="705"/>
      <c r="AG37" s="705"/>
      <c r="AH37" s="705"/>
      <c r="AI37" s="705"/>
      <c r="AJ37" s="705"/>
      <c r="AK37" s="705"/>
      <c r="AL37" s="705"/>
      <c r="AM37" s="705"/>
      <c r="AN37" s="705"/>
      <c r="AO37" s="705"/>
      <c r="AP37" s="705"/>
      <c r="AQ37" s="705"/>
      <c r="AR37" s="705"/>
      <c r="AS37" s="705"/>
      <c r="AT37" s="705"/>
      <c r="AU37" s="705"/>
      <c r="AV37" s="705"/>
      <c r="AW37" s="705"/>
      <c r="AX37" s="705"/>
      <c r="AY37" s="705"/>
      <c r="AZ37" s="705"/>
      <c r="BA37" s="705"/>
      <c r="BB37" s="705"/>
      <c r="BC37" s="705"/>
      <c r="BD37" s="705"/>
      <c r="BE37" s="705"/>
      <c r="BF37" s="705"/>
      <c r="BG37" s="705"/>
      <c r="BH37" s="705"/>
      <c r="BI37" s="705"/>
      <c r="BJ37" s="705"/>
      <c r="BK37" s="705"/>
      <c r="BL37" s="705"/>
      <c r="BM37" s="705"/>
      <c r="BN37" s="705"/>
      <c r="BO37" s="705"/>
      <c r="BP37" s="705"/>
      <c r="BQ37" s="705"/>
      <c r="BR37" s="705"/>
      <c r="BS37" s="705"/>
      <c r="BT37" s="705"/>
      <c r="BU37" s="705"/>
      <c r="BV37" s="705"/>
      <c r="BW37" s="705"/>
      <c r="BX37" s="705"/>
      <c r="BY37" s="705"/>
      <c r="BZ37" s="705"/>
      <c r="CA37" s="705"/>
      <c r="CB37" s="663"/>
      <c r="CC37" s="663"/>
      <c r="CD37" s="663"/>
    </row>
    <row r="38" spans="1:104" s="392" customFormat="1" ht="15" customHeight="1">
      <c r="A38" s="663"/>
      <c r="B38" s="1353">
        <v>11</v>
      </c>
      <c r="C38" s="1353"/>
      <c r="D38" s="1465"/>
      <c r="E38" s="1461" t="e">
        <f>VLOOKUP(D38,'연구원 정보'!$C$4:$R$53,2,FALSE)</f>
        <v>#N/A</v>
      </c>
      <c r="F38" s="633" t="e">
        <f>VLOOKUP(D38,'연구원 정보'!$C$3:$R$53,5,FALSE)</f>
        <v>#N/A</v>
      </c>
      <c r="G38" s="1267" t="e">
        <f>VLOOKUP(D38,'연구원 정보'!$C$3:$R$53,7,FALSE)</f>
        <v>#N/A</v>
      </c>
      <c r="H38" s="1462" t="e">
        <f>INDEX(직급,MATCH(D38,성명,0))</f>
        <v>#N/A</v>
      </c>
      <c r="I38" s="1463"/>
      <c r="J38" s="1464"/>
      <c r="K38" s="1460"/>
      <c r="L38" s="1459" t="s">
        <v>36</v>
      </c>
      <c r="M38" s="1460"/>
      <c r="N38" s="1460"/>
      <c r="O38" s="1459" t="s">
        <v>37</v>
      </c>
      <c r="P38" s="1459" t="s">
        <v>74</v>
      </c>
      <c r="Q38" s="1460"/>
      <c r="R38" s="1460"/>
      <c r="S38" s="1459" t="s">
        <v>36</v>
      </c>
      <c r="T38" s="1460"/>
      <c r="U38" s="1460"/>
      <c r="V38" s="1458" t="s">
        <v>37</v>
      </c>
      <c r="W38" s="587"/>
      <c r="X38" s="588" t="s">
        <v>80</v>
      </c>
      <c r="Y38" s="1465"/>
      <c r="Z38" s="572" t="e">
        <f>INDEX(연구실계좌번호,MATCH(D38,성명,0))</f>
        <v>#N/A</v>
      </c>
      <c r="AA38" s="633" t="e">
        <f>VLOOKUP(D38,'연구원 정보'!$C$3:$R$53,13,FALSE)</f>
        <v>#N/A</v>
      </c>
      <c r="AB38" s="1267"/>
      <c r="AC38" s="663"/>
      <c r="AD38" s="704"/>
      <c r="AE38" s="705"/>
      <c r="AF38" s="705"/>
      <c r="AG38" s="705"/>
      <c r="AH38" s="705"/>
      <c r="AI38" s="705"/>
      <c r="AJ38" s="705"/>
      <c r="AK38" s="705"/>
      <c r="AL38" s="705"/>
      <c r="AM38" s="705"/>
      <c r="AN38" s="705"/>
      <c r="AO38" s="705"/>
      <c r="AP38" s="705"/>
      <c r="AQ38" s="705"/>
      <c r="AR38" s="705"/>
      <c r="AS38" s="705"/>
      <c r="AT38" s="705"/>
      <c r="AU38" s="705"/>
      <c r="AV38" s="705"/>
      <c r="AW38" s="705"/>
      <c r="AX38" s="705"/>
      <c r="AY38" s="705"/>
      <c r="AZ38" s="705"/>
      <c r="BA38" s="705"/>
      <c r="BB38" s="705"/>
      <c r="BC38" s="705"/>
      <c r="BD38" s="705"/>
      <c r="BE38" s="705"/>
      <c r="BF38" s="705"/>
      <c r="BG38" s="705"/>
      <c r="BH38" s="705"/>
      <c r="BI38" s="705"/>
      <c r="BJ38" s="705"/>
      <c r="BK38" s="705"/>
      <c r="BL38" s="705"/>
      <c r="BM38" s="705"/>
      <c r="BN38" s="705"/>
      <c r="BO38" s="705"/>
      <c r="BP38" s="705"/>
      <c r="BQ38" s="705"/>
      <c r="BR38" s="705"/>
      <c r="BS38" s="705"/>
      <c r="BT38" s="705"/>
      <c r="BU38" s="705"/>
      <c r="BV38" s="705"/>
      <c r="BW38" s="705"/>
      <c r="BX38" s="705"/>
      <c r="BY38" s="705"/>
      <c r="BZ38" s="705"/>
      <c r="CA38" s="705"/>
      <c r="CB38" s="663"/>
      <c r="CC38" s="663"/>
      <c r="CD38" s="663"/>
    </row>
    <row r="39" spans="1:104" s="392" customFormat="1" ht="15" customHeight="1">
      <c r="A39" s="663"/>
      <c r="B39" s="1353"/>
      <c r="C39" s="1353"/>
      <c r="D39" s="1465"/>
      <c r="E39" s="1461"/>
      <c r="F39" s="633" t="e">
        <f>VLOOKUP(D38,'연구원 정보'!$C$3:$R$53,6,FALSE)</f>
        <v>#N/A</v>
      </c>
      <c r="G39" s="1267"/>
      <c r="H39" s="573"/>
      <c r="I39" s="585" t="s">
        <v>1743</v>
      </c>
      <c r="J39" s="1464"/>
      <c r="K39" s="1460"/>
      <c r="L39" s="1459"/>
      <c r="M39" s="1460"/>
      <c r="N39" s="1460"/>
      <c r="O39" s="1459"/>
      <c r="P39" s="1459"/>
      <c r="Q39" s="1460"/>
      <c r="R39" s="1460"/>
      <c r="S39" s="1459"/>
      <c r="T39" s="1460"/>
      <c r="U39" s="1460"/>
      <c r="V39" s="1458"/>
      <c r="W39" s="586" t="e">
        <f t="shared" ref="W39" si="9">IF(H38="책임연구원",W38/6450000*100,IF(H38="선임연구원",W38/5250000*100,IF(OR(H38="연수연구원",H38="박사졸업"),W38/4000000*100,IF(OR(H38="박사수료",H38="박사과정",H38="석사졸업"),W38/2500000*100,IF(OR(H38="석사과정",H38="학사졸업"),W38/1800000*100,W38/1000000*100)))))</f>
        <v>#N/A</v>
      </c>
      <c r="X39" s="632" t="s">
        <v>1745</v>
      </c>
      <c r="Y39" s="1465"/>
      <c r="Z39" s="572" t="e">
        <f>VLOOKUP(D38,'연구원 정보'!$C$3:$R$53,14,FALSE)</f>
        <v>#N/A</v>
      </c>
      <c r="AA39" s="633" t="e">
        <f>VLOOKUP(D38,'연구원 정보'!$C$3:$R$53,15,FALSE)</f>
        <v>#N/A</v>
      </c>
      <c r="AB39" s="1267"/>
      <c r="AC39" s="663"/>
      <c r="AD39" s="663"/>
      <c r="AE39" s="705"/>
      <c r="AF39" s="705"/>
      <c r="AG39" s="705"/>
      <c r="AH39" s="705"/>
      <c r="AI39" s="705"/>
      <c r="AJ39" s="705"/>
      <c r="AK39" s="705"/>
      <c r="AL39" s="705"/>
      <c r="AM39" s="705"/>
      <c r="AN39" s="705"/>
      <c r="AO39" s="705"/>
      <c r="AP39" s="705"/>
      <c r="AQ39" s="705"/>
      <c r="AR39" s="705"/>
      <c r="AS39" s="705"/>
      <c r="AT39" s="705"/>
      <c r="AU39" s="705"/>
      <c r="AV39" s="705"/>
      <c r="AW39" s="705"/>
      <c r="AX39" s="705"/>
      <c r="AY39" s="705"/>
      <c r="AZ39" s="705"/>
      <c r="BA39" s="705"/>
      <c r="BB39" s="705"/>
      <c r="BC39" s="705"/>
      <c r="BD39" s="705"/>
      <c r="BE39" s="705"/>
      <c r="BF39" s="705"/>
      <c r="BG39" s="705"/>
      <c r="BH39" s="705"/>
      <c r="BI39" s="705"/>
      <c r="BJ39" s="705"/>
      <c r="BK39" s="705"/>
      <c r="BL39" s="705"/>
      <c r="BM39" s="705"/>
      <c r="BN39" s="705"/>
      <c r="BO39" s="705"/>
      <c r="BP39" s="705"/>
      <c r="BQ39" s="705"/>
      <c r="BR39" s="705"/>
      <c r="BS39" s="705"/>
      <c r="BT39" s="705"/>
      <c r="BU39" s="705"/>
      <c r="BV39" s="705"/>
      <c r="BW39" s="705"/>
      <c r="BX39" s="705"/>
      <c r="BY39" s="705"/>
      <c r="BZ39" s="705"/>
      <c r="CA39" s="705"/>
      <c r="CB39" s="663"/>
      <c r="CC39" s="663"/>
      <c r="CD39" s="663"/>
    </row>
    <row r="40" spans="1:104" s="23" customFormat="1" ht="15" customHeight="1">
      <c r="A40" s="663"/>
      <c r="B40" s="1353">
        <v>12</v>
      </c>
      <c r="C40" s="1353"/>
      <c r="D40" s="1465"/>
      <c r="E40" s="1461" t="e">
        <f>VLOOKUP(D40,'연구원 정보'!$C$4:$R$53,2,FALSE)</f>
        <v>#N/A</v>
      </c>
      <c r="F40" s="633" t="e">
        <f>VLOOKUP(D40,'연구원 정보'!$C$3:$R$53,5,FALSE)</f>
        <v>#N/A</v>
      </c>
      <c r="G40" s="1267" t="e">
        <f>VLOOKUP(D40,'연구원 정보'!$C$3:$R$53,7,FALSE)</f>
        <v>#N/A</v>
      </c>
      <c r="H40" s="1462" t="e">
        <f>INDEX(직급,MATCH(D40,성명,0))</f>
        <v>#N/A</v>
      </c>
      <c r="I40" s="1463"/>
      <c r="J40" s="1464"/>
      <c r="K40" s="1460"/>
      <c r="L40" s="1459" t="s">
        <v>36</v>
      </c>
      <c r="M40" s="1460"/>
      <c r="N40" s="1460"/>
      <c r="O40" s="1459" t="s">
        <v>37</v>
      </c>
      <c r="P40" s="1459" t="s">
        <v>74</v>
      </c>
      <c r="Q40" s="1460"/>
      <c r="R40" s="1460"/>
      <c r="S40" s="1459" t="s">
        <v>36</v>
      </c>
      <c r="T40" s="1460"/>
      <c r="U40" s="1460"/>
      <c r="V40" s="1458" t="s">
        <v>37</v>
      </c>
      <c r="W40" s="587"/>
      <c r="X40" s="588" t="s">
        <v>80</v>
      </c>
      <c r="Y40" s="1465"/>
      <c r="Z40" s="572" t="e">
        <f>INDEX(연구실계좌번호,MATCH(D40,성명,0))</f>
        <v>#N/A</v>
      </c>
      <c r="AA40" s="633" t="e">
        <f>VLOOKUP(D40,'연구원 정보'!$C$3:$R$53,13,FALSE)</f>
        <v>#N/A</v>
      </c>
      <c r="AB40" s="1267"/>
      <c r="AC40" s="663"/>
      <c r="AD40" s="703"/>
      <c r="AE40" s="650"/>
      <c r="AF40" s="650"/>
      <c r="AG40" s="650"/>
      <c r="AH40" s="650"/>
      <c r="AI40" s="650"/>
      <c r="AJ40" s="650"/>
      <c r="AK40" s="650"/>
      <c r="AL40" s="650"/>
      <c r="AM40" s="650"/>
      <c r="AN40" s="650"/>
      <c r="AO40" s="650"/>
      <c r="AP40" s="650"/>
      <c r="AQ40" s="650"/>
      <c r="AR40" s="650"/>
      <c r="AS40" s="650"/>
      <c r="AT40" s="650"/>
      <c r="AU40" s="650"/>
      <c r="AV40" s="650"/>
      <c r="AW40" s="650"/>
      <c r="AX40" s="650"/>
      <c r="AY40" s="650"/>
      <c r="AZ40" s="650"/>
      <c r="BA40" s="650"/>
      <c r="BB40" s="650"/>
      <c r="BC40" s="650"/>
      <c r="BD40" s="650"/>
      <c r="BE40" s="650"/>
      <c r="BF40" s="650"/>
      <c r="BG40" s="18"/>
      <c r="BH40" s="18"/>
      <c r="BI40" s="18"/>
      <c r="BJ40" s="663"/>
      <c r="BK40" s="663"/>
      <c r="BL40" s="663"/>
      <c r="BM40" s="663"/>
      <c r="BN40" s="663"/>
      <c r="BO40" s="663"/>
      <c r="BP40" s="663"/>
      <c r="BQ40" s="663"/>
      <c r="BR40" s="663"/>
      <c r="BS40" s="663"/>
      <c r="BT40" s="663"/>
      <c r="BU40" s="663"/>
      <c r="BV40" s="663"/>
      <c r="BW40" s="663"/>
      <c r="BX40" s="663"/>
      <c r="BY40" s="663"/>
      <c r="BZ40" s="663"/>
      <c r="CA40" s="663"/>
      <c r="CB40" s="663"/>
      <c r="CC40" s="663"/>
      <c r="CD40" s="663"/>
      <c r="CE40" s="392"/>
      <c r="CF40" s="392"/>
      <c r="CG40" s="392"/>
      <c r="CH40" s="392"/>
      <c r="CI40" s="392"/>
      <c r="CJ40" s="392"/>
      <c r="CK40" s="392"/>
      <c r="CL40" s="392"/>
      <c r="CM40" s="392"/>
      <c r="CN40" s="392"/>
      <c r="CO40" s="392"/>
      <c r="CP40" s="392"/>
      <c r="CQ40" s="392"/>
      <c r="CR40" s="392"/>
      <c r="CS40" s="392"/>
      <c r="CT40" s="392"/>
      <c r="CU40" s="392"/>
      <c r="CV40" s="392"/>
      <c r="CW40" s="392"/>
      <c r="CX40" s="392"/>
      <c r="CY40" s="392"/>
      <c r="CZ40" s="392"/>
    </row>
    <row r="41" spans="1:104" s="23" customFormat="1" ht="15" customHeight="1">
      <c r="A41" s="663"/>
      <c r="B41" s="1353"/>
      <c r="C41" s="1353"/>
      <c r="D41" s="1465"/>
      <c r="E41" s="1461"/>
      <c r="F41" s="633" t="e">
        <f>VLOOKUP(D40,'연구원 정보'!$C$3:$R$53,6,FALSE)</f>
        <v>#N/A</v>
      </c>
      <c r="G41" s="1267"/>
      <c r="H41" s="573"/>
      <c r="I41" s="585" t="s">
        <v>1743</v>
      </c>
      <c r="J41" s="1464"/>
      <c r="K41" s="1460"/>
      <c r="L41" s="1459"/>
      <c r="M41" s="1460"/>
      <c r="N41" s="1460"/>
      <c r="O41" s="1459"/>
      <c r="P41" s="1459"/>
      <c r="Q41" s="1460"/>
      <c r="R41" s="1460"/>
      <c r="S41" s="1459"/>
      <c r="T41" s="1460"/>
      <c r="U41" s="1460"/>
      <c r="V41" s="1458"/>
      <c r="W41" s="586" t="e">
        <f t="shared" ref="W41" si="10">IF(H40="책임연구원",W40/6450000*100,IF(H40="선임연구원",W40/5250000*100,IF(OR(H40="연수연구원",H40="박사졸업"),W40/4000000*100,IF(OR(H40="박사수료",H40="박사과정",H40="석사졸업"),W40/2500000*100,IF(OR(H40="석사과정",H40="학사졸업"),W40/1800000*100,W40/1000000*100)))))</f>
        <v>#N/A</v>
      </c>
      <c r="X41" s="632" t="s">
        <v>1745</v>
      </c>
      <c r="Y41" s="1465"/>
      <c r="Z41" s="572" t="e">
        <f>VLOOKUP(D40,'연구원 정보'!$C$3:$R$53,14,FALSE)</f>
        <v>#N/A</v>
      </c>
      <c r="AA41" s="633" t="e">
        <f>VLOOKUP(D40,'연구원 정보'!$C$3:$R$53,15,FALSE)</f>
        <v>#N/A</v>
      </c>
      <c r="AB41" s="1267"/>
      <c r="AC41" s="663"/>
      <c r="AD41" s="704"/>
      <c r="AE41" s="706"/>
      <c r="AF41" s="650"/>
      <c r="AG41" s="650"/>
      <c r="AH41" s="650"/>
      <c r="AI41" s="650"/>
      <c r="AJ41" s="650"/>
      <c r="AK41" s="650"/>
      <c r="AL41" s="650"/>
      <c r="AM41" s="650"/>
      <c r="AN41" s="650"/>
      <c r="AO41" s="650"/>
      <c r="AP41" s="650"/>
      <c r="AQ41" s="650"/>
      <c r="AR41" s="650"/>
      <c r="AS41" s="650"/>
      <c r="AT41" s="650"/>
      <c r="AU41" s="650"/>
      <c r="AV41" s="650"/>
      <c r="AW41" s="650"/>
      <c r="AX41" s="650"/>
      <c r="AY41" s="650"/>
      <c r="AZ41" s="650"/>
      <c r="BA41" s="650"/>
      <c r="BB41" s="650"/>
      <c r="BC41" s="650"/>
      <c r="BD41" s="650"/>
      <c r="BE41" s="650"/>
      <c r="BF41" s="650"/>
      <c r="BG41" s="650"/>
      <c r="BH41" s="650"/>
      <c r="BI41" s="650"/>
      <c r="BJ41" s="650"/>
      <c r="BK41" s="650"/>
      <c r="BL41" s="663"/>
      <c r="BM41" s="663"/>
      <c r="BN41" s="663"/>
      <c r="BO41" s="663"/>
      <c r="BP41" s="663"/>
      <c r="BQ41" s="663"/>
      <c r="BR41" s="663"/>
      <c r="BS41" s="663"/>
      <c r="BT41" s="663"/>
      <c r="BU41" s="663"/>
      <c r="BV41" s="663"/>
      <c r="BW41" s="663"/>
      <c r="BX41" s="663"/>
      <c r="BY41" s="663"/>
      <c r="BZ41" s="663"/>
      <c r="CA41" s="663"/>
      <c r="CB41" s="663"/>
      <c r="CC41" s="663"/>
      <c r="CD41" s="663"/>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row>
    <row r="42" spans="1:104" s="23" customFormat="1" ht="15" customHeight="1">
      <c r="A42" s="663"/>
      <c r="B42" s="1353">
        <v>13</v>
      </c>
      <c r="C42" s="1353"/>
      <c r="D42" s="1465"/>
      <c r="E42" s="1461" t="e">
        <f>VLOOKUP(D42,'연구원 정보'!$C$4:$R$53,2,FALSE)</f>
        <v>#N/A</v>
      </c>
      <c r="F42" s="633" t="e">
        <f>VLOOKUP(D42,'연구원 정보'!$C$3:$R$53,5,FALSE)</f>
        <v>#N/A</v>
      </c>
      <c r="G42" s="1267" t="e">
        <f>VLOOKUP(D42,'연구원 정보'!$C$3:$R$53,7,FALSE)</f>
        <v>#N/A</v>
      </c>
      <c r="H42" s="1462" t="e">
        <f>INDEX(직급,MATCH(D42,성명,0))</f>
        <v>#N/A</v>
      </c>
      <c r="I42" s="1463"/>
      <c r="J42" s="1464"/>
      <c r="K42" s="1460"/>
      <c r="L42" s="1459" t="s">
        <v>36</v>
      </c>
      <c r="M42" s="1460"/>
      <c r="N42" s="1460"/>
      <c r="O42" s="1459" t="s">
        <v>37</v>
      </c>
      <c r="P42" s="1459" t="s">
        <v>74</v>
      </c>
      <c r="Q42" s="1460"/>
      <c r="R42" s="1460"/>
      <c r="S42" s="1459" t="s">
        <v>36</v>
      </c>
      <c r="T42" s="1460"/>
      <c r="U42" s="1460"/>
      <c r="V42" s="1458" t="s">
        <v>37</v>
      </c>
      <c r="W42" s="587"/>
      <c r="X42" s="588" t="s">
        <v>80</v>
      </c>
      <c r="Y42" s="1465"/>
      <c r="Z42" s="572" t="e">
        <f>INDEX(연구실계좌번호,MATCH(D42,성명,0))</f>
        <v>#N/A</v>
      </c>
      <c r="AA42" s="633" t="e">
        <f>VLOOKUP(D42,'연구원 정보'!$C$3:$R$53,13,FALSE)</f>
        <v>#N/A</v>
      </c>
      <c r="AB42" s="1267"/>
      <c r="AC42" s="663"/>
      <c r="AD42" s="704"/>
      <c r="AE42" s="362"/>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646"/>
      <c r="BJ42" s="646"/>
      <c r="BK42" s="646"/>
      <c r="BL42" s="663"/>
      <c r="BM42" s="663"/>
      <c r="BN42" s="663"/>
      <c r="BO42" s="663"/>
      <c r="BP42" s="663"/>
      <c r="BQ42" s="663"/>
      <c r="BR42" s="663"/>
      <c r="BS42" s="663"/>
      <c r="BT42" s="663"/>
      <c r="BU42" s="663"/>
      <c r="BV42" s="663"/>
      <c r="BW42" s="663"/>
      <c r="BX42" s="663"/>
      <c r="BY42" s="663"/>
      <c r="BZ42" s="663"/>
      <c r="CA42" s="663"/>
      <c r="CB42" s="663"/>
      <c r="CC42" s="663"/>
      <c r="CD42" s="663"/>
      <c r="CE42" s="392"/>
      <c r="CF42" s="392"/>
      <c r="CG42" s="392"/>
      <c r="CH42" s="392"/>
      <c r="CI42" s="392"/>
      <c r="CJ42" s="392"/>
      <c r="CK42" s="392"/>
      <c r="CL42" s="392"/>
      <c r="CM42" s="392"/>
      <c r="CN42" s="392"/>
      <c r="CO42" s="392"/>
      <c r="CP42" s="392"/>
      <c r="CQ42" s="392"/>
      <c r="CR42" s="392"/>
      <c r="CS42" s="392"/>
      <c r="CT42" s="392"/>
      <c r="CU42" s="392"/>
      <c r="CV42" s="392"/>
      <c r="CW42" s="392"/>
      <c r="CX42" s="392"/>
      <c r="CY42" s="392"/>
      <c r="CZ42" s="392"/>
    </row>
    <row r="43" spans="1:104" s="23" customFormat="1" ht="15" customHeight="1">
      <c r="A43" s="663"/>
      <c r="B43" s="1353"/>
      <c r="C43" s="1353"/>
      <c r="D43" s="1465"/>
      <c r="E43" s="1461"/>
      <c r="F43" s="633" t="e">
        <f>VLOOKUP(D42,'연구원 정보'!$C$3:$R$53,6,FALSE)</f>
        <v>#N/A</v>
      </c>
      <c r="G43" s="1267"/>
      <c r="H43" s="573"/>
      <c r="I43" s="585" t="s">
        <v>1743</v>
      </c>
      <c r="J43" s="1464"/>
      <c r="K43" s="1460"/>
      <c r="L43" s="1459"/>
      <c r="M43" s="1460"/>
      <c r="N43" s="1460"/>
      <c r="O43" s="1459"/>
      <c r="P43" s="1459"/>
      <c r="Q43" s="1460"/>
      <c r="R43" s="1460"/>
      <c r="S43" s="1459"/>
      <c r="T43" s="1460"/>
      <c r="U43" s="1460"/>
      <c r="V43" s="1458"/>
      <c r="W43" s="586" t="e">
        <f t="shared" ref="W43" si="11">IF(H42="책임연구원",W42/6450000*100,IF(H42="선임연구원",W42/5250000*100,IF(OR(H42="연수연구원",H42="박사졸업"),W42/4000000*100,IF(OR(H42="박사수료",H42="박사과정",H42="석사졸업"),W42/2500000*100,IF(OR(H42="석사과정",H42="학사졸업"),W42/1800000*100,W42/1000000*100)))))</f>
        <v>#N/A</v>
      </c>
      <c r="X43" s="632" t="s">
        <v>1745</v>
      </c>
      <c r="Y43" s="1465"/>
      <c r="Z43" s="572" t="e">
        <f>VLOOKUP(D42,'연구원 정보'!$C$3:$R$53,14,FALSE)</f>
        <v>#N/A</v>
      </c>
      <c r="AA43" s="633" t="e">
        <f>VLOOKUP(D42,'연구원 정보'!$C$3:$R$53,15,FALSE)</f>
        <v>#N/A</v>
      </c>
      <c r="AB43" s="1267"/>
      <c r="AC43" s="663"/>
      <c r="AD43" s="667"/>
      <c r="AE43" s="638"/>
      <c r="AF43" s="712"/>
      <c r="AG43" s="712"/>
      <c r="AH43" s="712"/>
      <c r="AI43" s="712"/>
      <c r="AJ43" s="712"/>
      <c r="AK43" s="712"/>
      <c r="AL43" s="712"/>
      <c r="AM43" s="712"/>
      <c r="AN43" s="712"/>
      <c r="AO43" s="712"/>
      <c r="AP43" s="712"/>
      <c r="AQ43" s="712"/>
      <c r="AR43" s="712"/>
      <c r="AS43" s="712"/>
      <c r="AT43" s="712"/>
      <c r="AU43" s="712"/>
      <c r="AV43" s="712"/>
      <c r="AW43" s="712"/>
      <c r="AX43" s="712"/>
      <c r="AY43" s="712"/>
      <c r="AZ43" s="712"/>
      <c r="BA43" s="712"/>
      <c r="BB43" s="712"/>
      <c r="BC43" s="707"/>
      <c r="BD43" s="707"/>
      <c r="BE43" s="708"/>
      <c r="BF43" s="707"/>
      <c r="BG43" s="707"/>
      <c r="BH43" s="707"/>
      <c r="BI43" s="709"/>
      <c r="BJ43" s="709"/>
      <c r="BK43" s="709"/>
      <c r="BL43" s="663"/>
      <c r="BM43" s="663"/>
      <c r="BN43" s="663"/>
      <c r="BO43" s="663"/>
      <c r="BP43" s="663"/>
      <c r="BQ43" s="663"/>
      <c r="BR43" s="663"/>
      <c r="BS43" s="663"/>
      <c r="BT43" s="663"/>
      <c r="BU43" s="663"/>
      <c r="BV43" s="663"/>
      <c r="BW43" s="663"/>
      <c r="BX43" s="663"/>
      <c r="BY43" s="663"/>
      <c r="BZ43" s="663"/>
      <c r="CA43" s="663"/>
      <c r="CB43" s="663"/>
      <c r="CC43" s="663"/>
      <c r="CD43" s="663"/>
      <c r="CE43" s="392"/>
      <c r="CF43" s="392"/>
      <c r="CG43" s="392"/>
      <c r="CH43" s="392"/>
      <c r="CI43" s="392"/>
      <c r="CJ43" s="392"/>
      <c r="CK43" s="392"/>
      <c r="CL43" s="392"/>
      <c r="CM43" s="392"/>
      <c r="CN43" s="392"/>
      <c r="CO43" s="392"/>
      <c r="CP43" s="392"/>
      <c r="CQ43" s="392"/>
      <c r="CR43" s="392"/>
      <c r="CS43" s="392"/>
      <c r="CT43" s="392"/>
      <c r="CU43" s="392"/>
      <c r="CV43" s="392"/>
      <c r="CW43" s="392"/>
      <c r="CX43" s="392"/>
      <c r="CY43" s="392"/>
      <c r="CZ43" s="392"/>
    </row>
    <row r="44" spans="1:104" s="23" customFormat="1" ht="15" customHeight="1">
      <c r="A44" s="663"/>
      <c r="B44" s="1353">
        <v>14</v>
      </c>
      <c r="C44" s="1353"/>
      <c r="D44" s="1465"/>
      <c r="E44" s="1461" t="e">
        <f>VLOOKUP(D44,'연구원 정보'!$C$4:$R$53,2,FALSE)</f>
        <v>#N/A</v>
      </c>
      <c r="F44" s="633" t="e">
        <f>VLOOKUP(D44,'연구원 정보'!$C$3:$R$53,5,FALSE)</f>
        <v>#N/A</v>
      </c>
      <c r="G44" s="1267" t="e">
        <f>VLOOKUP(D44,'연구원 정보'!$C$3:$R$53,7,FALSE)</f>
        <v>#N/A</v>
      </c>
      <c r="H44" s="1462" t="e">
        <f>INDEX(직급,MATCH(D44,성명,0))</f>
        <v>#N/A</v>
      </c>
      <c r="I44" s="1463"/>
      <c r="J44" s="1464"/>
      <c r="K44" s="1460"/>
      <c r="L44" s="1459" t="s">
        <v>36</v>
      </c>
      <c r="M44" s="1460"/>
      <c r="N44" s="1460"/>
      <c r="O44" s="1459" t="s">
        <v>37</v>
      </c>
      <c r="P44" s="1459" t="s">
        <v>74</v>
      </c>
      <c r="Q44" s="1460"/>
      <c r="R44" s="1460"/>
      <c r="S44" s="1459" t="s">
        <v>36</v>
      </c>
      <c r="T44" s="1460"/>
      <c r="U44" s="1460"/>
      <c r="V44" s="1458" t="s">
        <v>37</v>
      </c>
      <c r="W44" s="587"/>
      <c r="X44" s="588" t="s">
        <v>80</v>
      </c>
      <c r="Y44" s="1465"/>
      <c r="Z44" s="572" t="e">
        <f>INDEX(연구실계좌번호,MATCH(D44,성명,0))</f>
        <v>#N/A</v>
      </c>
      <c r="AA44" s="633" t="e">
        <f>VLOOKUP(D44,'연구원 정보'!$C$3:$R$53,13,FALSE)</f>
        <v>#N/A</v>
      </c>
      <c r="AB44" s="1267"/>
      <c r="AC44" s="663"/>
      <c r="AD44" s="701"/>
      <c r="AE44" s="638"/>
      <c r="AF44" s="650"/>
      <c r="AG44" s="650"/>
      <c r="AH44" s="650"/>
      <c r="AI44" s="650"/>
      <c r="AJ44" s="705"/>
      <c r="AK44" s="705"/>
      <c r="AL44" s="705"/>
      <c r="AM44" s="705"/>
      <c r="AN44" s="705"/>
      <c r="AO44" s="705"/>
      <c r="AP44" s="705"/>
      <c r="AQ44" s="705"/>
      <c r="AR44" s="650"/>
      <c r="AS44" s="650"/>
      <c r="AT44" s="650"/>
      <c r="AU44" s="650"/>
      <c r="AV44" s="705"/>
      <c r="AW44" s="705"/>
      <c r="AX44" s="705"/>
      <c r="AY44" s="705"/>
      <c r="AZ44" s="650"/>
      <c r="BA44" s="650"/>
      <c r="BB44" s="650"/>
      <c r="BC44" s="650"/>
      <c r="BD44" s="650"/>
      <c r="BE44" s="650"/>
      <c r="BF44" s="650"/>
      <c r="BG44" s="650"/>
      <c r="BH44" s="650"/>
      <c r="BI44" s="650"/>
      <c r="BJ44" s="650"/>
      <c r="BK44" s="650"/>
      <c r="BL44" s="663"/>
      <c r="BM44" s="663"/>
      <c r="BN44" s="663"/>
      <c r="BO44" s="663"/>
      <c r="BP44" s="663"/>
      <c r="BQ44" s="663"/>
      <c r="BR44" s="663"/>
      <c r="BS44" s="663"/>
      <c r="BT44" s="663"/>
      <c r="BU44" s="663"/>
      <c r="BV44" s="663"/>
      <c r="BW44" s="663"/>
      <c r="BX44" s="663"/>
      <c r="BY44" s="663"/>
      <c r="BZ44" s="663"/>
      <c r="CA44" s="663"/>
      <c r="CB44" s="663"/>
      <c r="CC44" s="663"/>
      <c r="CD44" s="663"/>
      <c r="CE44" s="392"/>
      <c r="CF44" s="392"/>
      <c r="CG44" s="392"/>
      <c r="CH44" s="392"/>
      <c r="CI44" s="392"/>
      <c r="CJ44" s="392"/>
      <c r="CK44" s="392"/>
      <c r="CL44" s="392"/>
      <c r="CM44" s="392"/>
      <c r="CN44" s="392"/>
      <c r="CO44" s="392"/>
      <c r="CP44" s="392"/>
      <c r="CQ44" s="392"/>
      <c r="CR44" s="392"/>
      <c r="CS44" s="392"/>
      <c r="CT44" s="392"/>
      <c r="CU44" s="392"/>
      <c r="CV44" s="392"/>
      <c r="CW44" s="392"/>
      <c r="CX44" s="392"/>
      <c r="CY44" s="392"/>
      <c r="CZ44" s="392"/>
    </row>
    <row r="45" spans="1:104" s="23" customFormat="1" ht="15" customHeight="1">
      <c r="A45" s="663"/>
      <c r="B45" s="1353"/>
      <c r="C45" s="1353"/>
      <c r="D45" s="1465"/>
      <c r="E45" s="1461"/>
      <c r="F45" s="633" t="e">
        <f>VLOOKUP(D44,'연구원 정보'!$C$3:$R$53,6,FALSE)</f>
        <v>#N/A</v>
      </c>
      <c r="G45" s="1267"/>
      <c r="H45" s="573"/>
      <c r="I45" s="585" t="s">
        <v>1743</v>
      </c>
      <c r="J45" s="1464"/>
      <c r="K45" s="1460"/>
      <c r="L45" s="1459"/>
      <c r="M45" s="1460"/>
      <c r="N45" s="1460"/>
      <c r="O45" s="1459"/>
      <c r="P45" s="1459"/>
      <c r="Q45" s="1460"/>
      <c r="R45" s="1460"/>
      <c r="S45" s="1459"/>
      <c r="T45" s="1460"/>
      <c r="U45" s="1460"/>
      <c r="V45" s="1458"/>
      <c r="W45" s="586" t="e">
        <f t="shared" ref="W45" si="12">IF(H44="책임연구원",W44/6450000*100,IF(H44="선임연구원",W44/5250000*100,IF(OR(H44="연수연구원",H44="박사졸업"),W44/4000000*100,IF(OR(H44="박사수료",H44="박사과정",H44="석사졸업"),W44/2500000*100,IF(OR(H44="석사과정",H44="학사졸업"),W44/1800000*100,W44/1000000*100)))))</f>
        <v>#N/A</v>
      </c>
      <c r="X45" s="632" t="s">
        <v>1745</v>
      </c>
      <c r="Y45" s="1465"/>
      <c r="Z45" s="572" t="e">
        <f>VLOOKUP(D44,'연구원 정보'!$C$3:$R$53,14,FALSE)</f>
        <v>#N/A</v>
      </c>
      <c r="AA45" s="633" t="e">
        <f>VLOOKUP(D44,'연구원 정보'!$C$3:$R$53,15,FALSE)</f>
        <v>#N/A</v>
      </c>
      <c r="AB45" s="1267"/>
      <c r="AC45" s="663"/>
      <c r="AD45" s="701"/>
      <c r="AE45" s="667"/>
      <c r="AF45" s="650"/>
      <c r="AG45" s="650"/>
      <c r="AH45" s="650"/>
      <c r="AI45" s="650"/>
      <c r="AJ45" s="705"/>
      <c r="AK45" s="705"/>
      <c r="AL45" s="705"/>
      <c r="AM45" s="705"/>
      <c r="AN45" s="705"/>
      <c r="AO45" s="705"/>
      <c r="AP45" s="705"/>
      <c r="AQ45" s="705"/>
      <c r="AR45" s="650"/>
      <c r="AS45" s="650"/>
      <c r="AT45" s="650"/>
      <c r="AU45" s="650"/>
      <c r="AV45" s="705"/>
      <c r="AW45" s="705"/>
      <c r="AX45" s="705"/>
      <c r="AY45" s="705"/>
      <c r="AZ45" s="650"/>
      <c r="BA45" s="650"/>
      <c r="BB45" s="650"/>
      <c r="BC45" s="650"/>
      <c r="BD45" s="650"/>
      <c r="BE45" s="650"/>
      <c r="BF45" s="650"/>
      <c r="BG45" s="650"/>
      <c r="BH45" s="650"/>
      <c r="BI45" s="650"/>
      <c r="BJ45" s="650"/>
      <c r="BK45" s="650"/>
      <c r="BL45" s="663"/>
      <c r="BM45" s="663"/>
      <c r="BN45" s="663"/>
      <c r="BO45" s="663"/>
      <c r="BP45" s="663"/>
      <c r="BQ45" s="663"/>
      <c r="BR45" s="663"/>
      <c r="BS45" s="663"/>
      <c r="BT45" s="663"/>
      <c r="BU45" s="663"/>
      <c r="BV45" s="663"/>
      <c r="BW45" s="663"/>
      <c r="BX45" s="663"/>
      <c r="BY45" s="663"/>
      <c r="BZ45" s="663"/>
      <c r="CA45" s="663"/>
      <c r="CB45" s="663"/>
      <c r="CC45" s="663"/>
      <c r="CD45" s="663"/>
      <c r="CE45" s="392"/>
      <c r="CF45" s="392"/>
      <c r="CG45" s="392"/>
      <c r="CH45" s="392"/>
      <c r="CI45" s="392"/>
      <c r="CJ45" s="392"/>
      <c r="CK45" s="392"/>
      <c r="CL45" s="392"/>
      <c r="CM45" s="392"/>
      <c r="CN45" s="392"/>
      <c r="CO45" s="392"/>
      <c r="CP45" s="392"/>
      <c r="CQ45" s="392"/>
      <c r="CR45" s="392"/>
      <c r="CS45" s="392"/>
      <c r="CT45" s="392"/>
      <c r="CU45" s="392"/>
      <c r="CV45" s="392"/>
      <c r="CW45" s="392"/>
      <c r="CX45" s="392"/>
      <c r="CY45" s="392"/>
      <c r="CZ45" s="392"/>
    </row>
    <row r="46" spans="1:104" s="23" customFormat="1" ht="15" customHeight="1">
      <c r="A46" s="663"/>
      <c r="B46" s="1353">
        <v>15</v>
      </c>
      <c r="C46" s="1353"/>
      <c r="D46" s="1465"/>
      <c r="E46" s="1461" t="e">
        <f>VLOOKUP(D46,'연구원 정보'!$C$4:$R$53,2,FALSE)</f>
        <v>#N/A</v>
      </c>
      <c r="F46" s="633" t="e">
        <f>VLOOKUP(D46,'연구원 정보'!$C$3:$R$53,5,FALSE)</f>
        <v>#N/A</v>
      </c>
      <c r="G46" s="1267" t="e">
        <f>VLOOKUP(D46,'연구원 정보'!$C$3:$R$53,7,FALSE)</f>
        <v>#N/A</v>
      </c>
      <c r="H46" s="1462" t="e">
        <f>INDEX(직급,MATCH(D46,성명,0))</f>
        <v>#N/A</v>
      </c>
      <c r="I46" s="1463"/>
      <c r="J46" s="1464"/>
      <c r="K46" s="1460"/>
      <c r="L46" s="1459" t="s">
        <v>36</v>
      </c>
      <c r="M46" s="1460"/>
      <c r="N46" s="1460"/>
      <c r="O46" s="1459" t="s">
        <v>37</v>
      </c>
      <c r="P46" s="1459" t="s">
        <v>74</v>
      </c>
      <c r="Q46" s="1460"/>
      <c r="R46" s="1460"/>
      <c r="S46" s="1459" t="s">
        <v>36</v>
      </c>
      <c r="T46" s="1460"/>
      <c r="U46" s="1460"/>
      <c r="V46" s="1458" t="s">
        <v>37</v>
      </c>
      <c r="W46" s="587"/>
      <c r="X46" s="588" t="s">
        <v>80</v>
      </c>
      <c r="Y46" s="1465"/>
      <c r="Z46" s="572" t="e">
        <f>INDEX(연구실계좌번호,MATCH(D46,성명,0))</f>
        <v>#N/A</v>
      </c>
      <c r="AA46" s="633" t="e">
        <f>VLOOKUP(D46,'연구원 정보'!$C$3:$R$53,13,FALSE)</f>
        <v>#N/A</v>
      </c>
      <c r="AB46" s="1267"/>
      <c r="AC46" s="663"/>
      <c r="AD46" s="362"/>
      <c r="AE46" s="667"/>
      <c r="AF46" s="650"/>
      <c r="AG46" s="650"/>
      <c r="AH46" s="650"/>
      <c r="AI46" s="650"/>
      <c r="AJ46" s="651"/>
      <c r="AK46" s="651"/>
      <c r="AL46" s="651"/>
      <c r="AM46" s="651"/>
      <c r="AN46" s="651"/>
      <c r="AO46" s="651"/>
      <c r="AP46" s="651"/>
      <c r="AQ46" s="651"/>
      <c r="AR46" s="651"/>
      <c r="AS46" s="651"/>
      <c r="AT46" s="651"/>
      <c r="AU46" s="651"/>
      <c r="AV46" s="651"/>
      <c r="AW46" s="651"/>
      <c r="AX46" s="651"/>
      <c r="AY46" s="651"/>
      <c r="AZ46" s="651"/>
      <c r="BA46" s="651"/>
      <c r="BB46" s="651"/>
      <c r="BC46" s="651"/>
      <c r="BD46" s="651"/>
      <c r="BE46" s="651"/>
      <c r="BF46" s="651"/>
      <c r="BG46" s="651"/>
      <c r="BH46" s="651"/>
      <c r="BI46" s="651"/>
      <c r="BJ46" s="651"/>
      <c r="BK46" s="651"/>
      <c r="BL46" s="663"/>
      <c r="BM46" s="663"/>
      <c r="BN46" s="663"/>
      <c r="BO46" s="663"/>
      <c r="BP46" s="663"/>
      <c r="BQ46" s="663"/>
      <c r="BR46" s="663"/>
      <c r="BS46" s="663"/>
      <c r="BT46" s="663"/>
      <c r="BU46" s="663"/>
      <c r="BV46" s="663"/>
      <c r="BW46" s="663"/>
      <c r="BX46" s="663"/>
      <c r="BY46" s="663"/>
      <c r="BZ46" s="663"/>
      <c r="CA46" s="663"/>
      <c r="CB46" s="663"/>
      <c r="CC46" s="663"/>
      <c r="CD46" s="663"/>
      <c r="CE46" s="392"/>
      <c r="CF46" s="392"/>
      <c r="CG46" s="392"/>
      <c r="CH46" s="392"/>
      <c r="CI46" s="392"/>
      <c r="CJ46" s="392"/>
      <c r="CK46" s="392"/>
      <c r="CL46" s="392"/>
      <c r="CM46" s="392"/>
      <c r="CN46" s="392"/>
      <c r="CO46" s="392"/>
      <c r="CP46" s="392"/>
      <c r="CQ46" s="392"/>
      <c r="CR46" s="392"/>
      <c r="CS46" s="392"/>
      <c r="CT46" s="392"/>
      <c r="CU46" s="392"/>
      <c r="CV46" s="392"/>
      <c r="CW46" s="392"/>
      <c r="CX46" s="392"/>
      <c r="CY46" s="392"/>
      <c r="CZ46" s="392"/>
    </row>
    <row r="47" spans="1:104" s="23" customFormat="1" ht="15" customHeight="1">
      <c r="A47" s="663"/>
      <c r="B47" s="1353"/>
      <c r="C47" s="1353"/>
      <c r="D47" s="1465"/>
      <c r="E47" s="1461"/>
      <c r="F47" s="633" t="e">
        <f>VLOOKUP(D46,'연구원 정보'!$C$3:$R$53,6,FALSE)</f>
        <v>#N/A</v>
      </c>
      <c r="G47" s="1267"/>
      <c r="H47" s="573"/>
      <c r="I47" s="585" t="s">
        <v>1743</v>
      </c>
      <c r="J47" s="1464"/>
      <c r="K47" s="1460"/>
      <c r="L47" s="1459"/>
      <c r="M47" s="1460"/>
      <c r="N47" s="1460"/>
      <c r="O47" s="1459"/>
      <c r="P47" s="1459"/>
      <c r="Q47" s="1460"/>
      <c r="R47" s="1460"/>
      <c r="S47" s="1459"/>
      <c r="T47" s="1460"/>
      <c r="U47" s="1460"/>
      <c r="V47" s="1458"/>
      <c r="W47" s="586" t="e">
        <f t="shared" ref="W47" si="13">IF(H46="책임연구원",W46/6450000*100,IF(H46="선임연구원",W46/5250000*100,IF(OR(H46="연수연구원",H46="박사졸업"),W46/4000000*100,IF(OR(H46="박사수료",H46="박사과정",H46="석사졸업"),W46/2500000*100,IF(OR(H46="석사과정",H46="학사졸업"),W46/1800000*100,W46/1000000*100)))))</f>
        <v>#N/A</v>
      </c>
      <c r="X47" s="632" t="s">
        <v>1745</v>
      </c>
      <c r="Y47" s="1465"/>
      <c r="Z47" s="572" t="e">
        <f>VLOOKUP(D46,'연구원 정보'!$C$3:$R$53,14,FALSE)</f>
        <v>#N/A</v>
      </c>
      <c r="AA47" s="633" t="e">
        <f>VLOOKUP(D46,'연구원 정보'!$C$3:$R$53,15,FALSE)</f>
        <v>#N/A</v>
      </c>
      <c r="AB47" s="1267"/>
      <c r="AC47" s="663"/>
      <c r="AD47" s="362"/>
      <c r="AE47" s="667"/>
      <c r="AF47" s="650"/>
      <c r="AG47" s="650"/>
      <c r="AH47" s="650"/>
      <c r="AI47" s="650"/>
      <c r="AJ47" s="651"/>
      <c r="AK47" s="651"/>
      <c r="AL47" s="651"/>
      <c r="AM47" s="651"/>
      <c r="AN47" s="651"/>
      <c r="AO47" s="651"/>
      <c r="AP47" s="651"/>
      <c r="AQ47" s="651"/>
      <c r="AR47" s="651"/>
      <c r="AS47" s="651"/>
      <c r="AT47" s="651"/>
      <c r="AU47" s="651"/>
      <c r="AV47" s="651"/>
      <c r="AW47" s="651"/>
      <c r="AX47" s="651"/>
      <c r="AY47" s="651"/>
      <c r="AZ47" s="651"/>
      <c r="BA47" s="651"/>
      <c r="BB47" s="651"/>
      <c r="BC47" s="651"/>
      <c r="BD47" s="651"/>
      <c r="BE47" s="651"/>
      <c r="BF47" s="651"/>
      <c r="BG47" s="651"/>
      <c r="BH47" s="651"/>
      <c r="BI47" s="651"/>
      <c r="BJ47" s="651"/>
      <c r="BK47" s="651"/>
      <c r="BL47" s="663"/>
      <c r="BM47" s="663"/>
      <c r="BN47" s="663"/>
      <c r="BO47" s="663"/>
      <c r="BP47" s="663"/>
      <c r="BQ47" s="663"/>
      <c r="BR47" s="663"/>
      <c r="BS47" s="663"/>
      <c r="BT47" s="663"/>
      <c r="BU47" s="663"/>
      <c r="BV47" s="663"/>
      <c r="BW47" s="663"/>
      <c r="BX47" s="663"/>
      <c r="BY47" s="663"/>
      <c r="BZ47" s="663"/>
      <c r="CA47" s="663"/>
      <c r="CB47" s="663"/>
      <c r="CC47" s="663"/>
      <c r="CD47" s="663"/>
      <c r="CE47" s="392"/>
      <c r="CF47" s="392"/>
    </row>
    <row r="48" spans="1:104" s="23" customFormat="1" ht="15" customHeight="1">
      <c r="A48" s="663"/>
      <c r="B48" s="1353">
        <v>16</v>
      </c>
      <c r="C48" s="1353"/>
      <c r="D48" s="1465"/>
      <c r="E48" s="1461" t="e">
        <f>VLOOKUP(D48,'연구원 정보'!$C$4:$R$53,2,FALSE)</f>
        <v>#N/A</v>
      </c>
      <c r="F48" s="633" t="e">
        <f>VLOOKUP(D48,'연구원 정보'!$C$3:$R$53,5,FALSE)</f>
        <v>#N/A</v>
      </c>
      <c r="G48" s="1267" t="e">
        <f>VLOOKUP(D48,'연구원 정보'!$C$3:$R$53,7,FALSE)</f>
        <v>#N/A</v>
      </c>
      <c r="H48" s="1462" t="e">
        <f>INDEX(직급,MATCH(D48,성명,0))</f>
        <v>#N/A</v>
      </c>
      <c r="I48" s="1463"/>
      <c r="J48" s="1464"/>
      <c r="K48" s="1460"/>
      <c r="L48" s="1459" t="s">
        <v>36</v>
      </c>
      <c r="M48" s="1460"/>
      <c r="N48" s="1460"/>
      <c r="O48" s="1459" t="s">
        <v>37</v>
      </c>
      <c r="P48" s="1459" t="s">
        <v>74</v>
      </c>
      <c r="Q48" s="1460"/>
      <c r="R48" s="1460"/>
      <c r="S48" s="1459" t="s">
        <v>36</v>
      </c>
      <c r="T48" s="1460"/>
      <c r="U48" s="1460"/>
      <c r="V48" s="1458" t="s">
        <v>37</v>
      </c>
      <c r="W48" s="587"/>
      <c r="X48" s="588" t="s">
        <v>80</v>
      </c>
      <c r="Y48" s="1465"/>
      <c r="Z48" s="572" t="e">
        <f>INDEX(연구실계좌번호,MATCH(D48,성명,0))</f>
        <v>#N/A</v>
      </c>
      <c r="AA48" s="633" t="e">
        <f>VLOOKUP(D48,'연구원 정보'!$C$3:$R$53,13,FALSE)</f>
        <v>#N/A</v>
      </c>
      <c r="AB48" s="1267"/>
      <c r="AC48" s="663"/>
      <c r="AD48" s="638"/>
      <c r="AE48" s="667"/>
      <c r="AF48" s="674"/>
      <c r="AG48" s="674"/>
      <c r="AH48" s="674"/>
      <c r="AI48" s="674"/>
      <c r="AJ48" s="674"/>
      <c r="AK48" s="674"/>
      <c r="AL48" s="674"/>
      <c r="AM48" s="674"/>
      <c r="AN48" s="674"/>
      <c r="AO48" s="674"/>
      <c r="AP48" s="674"/>
      <c r="AQ48" s="674"/>
      <c r="AR48" s="674"/>
      <c r="AS48" s="674"/>
      <c r="AT48" s="674"/>
      <c r="AU48" s="674"/>
      <c r="AV48" s="674"/>
      <c r="AW48" s="674"/>
      <c r="AX48" s="674"/>
      <c r="AY48" s="674"/>
      <c r="AZ48" s="674"/>
      <c r="BA48" s="674"/>
      <c r="BB48" s="674"/>
      <c r="BC48" s="674"/>
      <c r="BD48" s="674"/>
      <c r="BE48" s="674"/>
      <c r="BF48" s="674"/>
      <c r="BG48" s="674"/>
      <c r="BH48" s="650"/>
      <c r="BI48" s="650"/>
      <c r="BJ48" s="650"/>
      <c r="BK48" s="650"/>
      <c r="BL48" s="663"/>
      <c r="BM48" s="663"/>
      <c r="BN48" s="663"/>
      <c r="BO48" s="663"/>
      <c r="BP48" s="663"/>
      <c r="BQ48" s="663"/>
      <c r="BR48" s="663"/>
      <c r="BS48" s="663"/>
      <c r="BT48" s="663"/>
      <c r="BU48" s="663"/>
      <c r="BV48" s="663"/>
      <c r="BW48" s="663"/>
      <c r="BX48" s="663"/>
      <c r="BY48" s="663"/>
      <c r="BZ48" s="663"/>
      <c r="CA48" s="663"/>
      <c r="CB48" s="663"/>
      <c r="CC48" s="663"/>
      <c r="CD48" s="663"/>
      <c r="CE48" s="392"/>
      <c r="CF48" s="392"/>
    </row>
    <row r="49" spans="1:104" s="23" customFormat="1" ht="15" customHeight="1">
      <c r="A49" s="663"/>
      <c r="B49" s="1353"/>
      <c r="C49" s="1353"/>
      <c r="D49" s="1465"/>
      <c r="E49" s="1461"/>
      <c r="F49" s="633" t="e">
        <f>VLOOKUP(D48,'연구원 정보'!$C$3:$R$53,6,FALSE)</f>
        <v>#N/A</v>
      </c>
      <c r="G49" s="1267"/>
      <c r="H49" s="573"/>
      <c r="I49" s="585" t="s">
        <v>1743</v>
      </c>
      <c r="J49" s="1464"/>
      <c r="K49" s="1460"/>
      <c r="L49" s="1459"/>
      <c r="M49" s="1460"/>
      <c r="N49" s="1460"/>
      <c r="O49" s="1459"/>
      <c r="P49" s="1459"/>
      <c r="Q49" s="1460"/>
      <c r="R49" s="1460"/>
      <c r="S49" s="1459"/>
      <c r="T49" s="1460"/>
      <c r="U49" s="1460"/>
      <c r="V49" s="1458"/>
      <c r="W49" s="586" t="e">
        <f t="shared" ref="W49" si="14">IF(H48="책임연구원",W48/6450000*100,IF(H48="선임연구원",W48/5250000*100,IF(OR(H48="연수연구원",H48="박사졸업"),W48/4000000*100,IF(OR(H48="박사수료",H48="박사과정",H48="석사졸업"),W48/2500000*100,IF(OR(H48="석사과정",H48="학사졸업"),W48/1800000*100,W48/1000000*100)))))</f>
        <v>#N/A</v>
      </c>
      <c r="X49" s="632" t="s">
        <v>1745</v>
      </c>
      <c r="Y49" s="1465"/>
      <c r="Z49" s="572" t="e">
        <f>VLOOKUP(D48,'연구원 정보'!$C$3:$R$53,14,FALSE)</f>
        <v>#N/A</v>
      </c>
      <c r="AA49" s="633" t="e">
        <f>VLOOKUP(D48,'연구원 정보'!$C$3:$R$53,15,FALSE)</f>
        <v>#N/A</v>
      </c>
      <c r="AB49" s="1267"/>
      <c r="AC49" s="663"/>
      <c r="AD49" s="638"/>
      <c r="AE49" s="667"/>
      <c r="AF49" s="650"/>
      <c r="AG49" s="650"/>
      <c r="AH49" s="650"/>
      <c r="AI49" s="650"/>
      <c r="AJ49" s="650"/>
      <c r="AK49" s="650"/>
      <c r="AL49" s="650"/>
      <c r="AM49" s="650"/>
      <c r="AN49" s="650"/>
      <c r="AO49" s="650"/>
      <c r="AP49" s="650"/>
      <c r="AQ49" s="650"/>
      <c r="AR49" s="650"/>
      <c r="AS49" s="650"/>
      <c r="AT49" s="650"/>
      <c r="AU49" s="650"/>
      <c r="AV49" s="650"/>
      <c r="AW49" s="650"/>
      <c r="AX49" s="650"/>
      <c r="AY49" s="650"/>
      <c r="AZ49" s="650"/>
      <c r="BA49" s="650"/>
      <c r="BB49" s="650"/>
      <c r="BC49" s="650"/>
      <c r="BD49" s="650"/>
      <c r="BE49" s="650"/>
      <c r="BF49" s="650"/>
      <c r="BG49" s="650"/>
      <c r="BH49" s="650"/>
      <c r="BI49" s="650"/>
      <c r="BJ49" s="650"/>
      <c r="BK49" s="650"/>
      <c r="BL49" s="663"/>
      <c r="BM49" s="663"/>
      <c r="BN49" s="663"/>
      <c r="BO49" s="663"/>
      <c r="BP49" s="663"/>
      <c r="BQ49" s="663"/>
      <c r="BR49" s="663"/>
      <c r="BS49" s="663"/>
      <c r="BT49" s="663"/>
      <c r="BU49" s="663"/>
      <c r="BV49" s="663"/>
      <c r="BW49" s="663"/>
      <c r="BX49" s="663"/>
      <c r="BY49" s="663"/>
      <c r="BZ49" s="663"/>
      <c r="CA49" s="663"/>
      <c r="CB49" s="663"/>
      <c r="CC49" s="663"/>
      <c r="CD49" s="663"/>
    </row>
    <row r="50" spans="1:104" s="634" customFormat="1" ht="15" customHeight="1">
      <c r="A50" s="663"/>
      <c r="B50" s="1353">
        <v>17</v>
      </c>
      <c r="C50" s="1353"/>
      <c r="D50" s="1465"/>
      <c r="E50" s="1461" t="e">
        <f>VLOOKUP(D50,'연구원 정보'!$C$4:$R$53,2,FALSE)</f>
        <v>#N/A</v>
      </c>
      <c r="F50" s="633" t="e">
        <f>VLOOKUP(D50,'연구원 정보'!$C$3:$R$53,5,FALSE)</f>
        <v>#N/A</v>
      </c>
      <c r="G50" s="1267" t="e">
        <f>VLOOKUP(D50,'연구원 정보'!$C$3:$R$53,7,FALSE)</f>
        <v>#N/A</v>
      </c>
      <c r="H50" s="1462" t="e">
        <f>INDEX(직급,MATCH(D50,성명,0))</f>
        <v>#N/A</v>
      </c>
      <c r="I50" s="1463"/>
      <c r="J50" s="1464"/>
      <c r="K50" s="1460"/>
      <c r="L50" s="1459" t="s">
        <v>36</v>
      </c>
      <c r="M50" s="1460"/>
      <c r="N50" s="1460"/>
      <c r="O50" s="1459" t="s">
        <v>37</v>
      </c>
      <c r="P50" s="1459" t="s">
        <v>74</v>
      </c>
      <c r="Q50" s="1460"/>
      <c r="R50" s="1460"/>
      <c r="S50" s="1459" t="s">
        <v>36</v>
      </c>
      <c r="T50" s="1460"/>
      <c r="U50" s="1460"/>
      <c r="V50" s="1458" t="s">
        <v>37</v>
      </c>
      <c r="W50" s="587"/>
      <c r="X50" s="588" t="s">
        <v>80</v>
      </c>
      <c r="Y50" s="1465"/>
      <c r="Z50" s="572" t="e">
        <f>INDEX(연구실계좌번호,MATCH(D50,성명,0))</f>
        <v>#N/A</v>
      </c>
      <c r="AA50" s="633" t="e">
        <f>VLOOKUP(D50,'연구원 정보'!$C$3:$R$53,13,FALSE)</f>
        <v>#N/A</v>
      </c>
      <c r="AB50" s="1267"/>
      <c r="AC50" s="663"/>
      <c r="AD50" s="667"/>
      <c r="AE50" s="667"/>
      <c r="AF50" s="650"/>
      <c r="AG50" s="650"/>
      <c r="AH50" s="650"/>
      <c r="AI50" s="650"/>
      <c r="AJ50" s="650"/>
      <c r="AK50" s="650"/>
      <c r="AL50" s="650"/>
      <c r="AM50" s="650"/>
      <c r="AN50" s="650"/>
      <c r="AO50" s="650"/>
      <c r="AP50" s="650"/>
      <c r="AQ50" s="650"/>
      <c r="AR50" s="650"/>
      <c r="AS50" s="650"/>
      <c r="AT50" s="650"/>
      <c r="AU50" s="650"/>
      <c r="AV50" s="650"/>
      <c r="AW50" s="650"/>
      <c r="AX50" s="650"/>
      <c r="AY50" s="650"/>
      <c r="AZ50" s="650"/>
      <c r="BA50" s="650"/>
      <c r="BB50" s="650"/>
      <c r="BC50" s="650"/>
      <c r="BD50" s="650"/>
      <c r="BE50" s="650"/>
      <c r="BF50" s="650"/>
      <c r="BG50" s="650"/>
      <c r="BH50" s="650"/>
      <c r="BI50" s="650"/>
      <c r="BJ50" s="650"/>
      <c r="BK50" s="650"/>
      <c r="BL50" s="663"/>
      <c r="BM50" s="663"/>
      <c r="BN50" s="663"/>
      <c r="BO50" s="663"/>
      <c r="BP50" s="663"/>
      <c r="BQ50" s="663"/>
      <c r="BR50" s="663"/>
      <c r="BS50" s="663"/>
      <c r="BT50" s="663"/>
      <c r="BU50" s="663"/>
      <c r="BV50" s="663"/>
      <c r="BW50" s="663"/>
      <c r="BX50" s="663"/>
      <c r="BY50" s="663"/>
      <c r="BZ50" s="663"/>
      <c r="CA50" s="663"/>
      <c r="CB50" s="663"/>
      <c r="CC50" s="663"/>
      <c r="CD50" s="663"/>
    </row>
    <row r="51" spans="1:104" s="634" customFormat="1" ht="15" customHeight="1">
      <c r="A51" s="663"/>
      <c r="B51" s="1353"/>
      <c r="C51" s="1353"/>
      <c r="D51" s="1465"/>
      <c r="E51" s="1461"/>
      <c r="F51" s="633" t="e">
        <f>VLOOKUP(D50,'연구원 정보'!$C$3:$R$53,6,FALSE)</f>
        <v>#N/A</v>
      </c>
      <c r="G51" s="1267"/>
      <c r="H51" s="573"/>
      <c r="I51" s="585" t="s">
        <v>1743</v>
      </c>
      <c r="J51" s="1464"/>
      <c r="K51" s="1460"/>
      <c r="L51" s="1459"/>
      <c r="M51" s="1460"/>
      <c r="N51" s="1460"/>
      <c r="O51" s="1459"/>
      <c r="P51" s="1459"/>
      <c r="Q51" s="1460"/>
      <c r="R51" s="1460"/>
      <c r="S51" s="1459"/>
      <c r="T51" s="1460"/>
      <c r="U51" s="1460"/>
      <c r="V51" s="1458"/>
      <c r="W51" s="586" t="e">
        <f t="shared" ref="W51" si="15">IF(H50="책임연구원",W50/6450000*100,IF(H50="선임연구원",W50/5250000*100,IF(OR(H50="연수연구원",H50="박사졸업"),W50/4000000*100,IF(OR(H50="박사수료",H50="박사과정",H50="석사졸업"),W50/2500000*100,IF(OR(H50="석사과정",H50="학사졸업"),W50/1800000*100,W50/1000000*100)))))</f>
        <v>#N/A</v>
      </c>
      <c r="X51" s="632" t="s">
        <v>1745</v>
      </c>
      <c r="Y51" s="1465"/>
      <c r="Z51" s="572" t="e">
        <f>VLOOKUP(D50,'연구원 정보'!$C$3:$R$53,14,FALSE)</f>
        <v>#N/A</v>
      </c>
      <c r="AA51" s="633" t="e">
        <f>VLOOKUP(D50,'연구원 정보'!$C$3:$R$53,15,FALSE)</f>
        <v>#N/A</v>
      </c>
      <c r="AB51" s="1267"/>
      <c r="AC51" s="663"/>
      <c r="AD51" s="667"/>
      <c r="AE51" s="667"/>
      <c r="AF51" s="650"/>
      <c r="AG51" s="650"/>
      <c r="AH51" s="650"/>
      <c r="AI51" s="650"/>
      <c r="AJ51" s="650"/>
      <c r="AK51" s="650"/>
      <c r="AL51" s="650"/>
      <c r="AM51" s="705"/>
      <c r="AN51" s="705"/>
      <c r="AO51" s="705"/>
      <c r="AP51" s="705"/>
      <c r="AQ51" s="705"/>
      <c r="AR51" s="705"/>
      <c r="AS51" s="705"/>
      <c r="AT51" s="705"/>
      <c r="AU51" s="705"/>
      <c r="AV51" s="705"/>
      <c r="AW51" s="705"/>
      <c r="AX51" s="705"/>
      <c r="AY51" s="705"/>
      <c r="AZ51" s="705"/>
      <c r="BA51" s="705"/>
      <c r="BB51" s="705"/>
      <c r="BC51" s="705"/>
      <c r="BD51" s="705"/>
      <c r="BE51" s="705"/>
      <c r="BF51" s="705"/>
      <c r="BG51" s="705"/>
      <c r="BH51" s="705"/>
      <c r="BI51" s="705"/>
      <c r="BJ51" s="705"/>
      <c r="BK51" s="705"/>
      <c r="BL51" s="663"/>
      <c r="BM51" s="663"/>
      <c r="BN51" s="663"/>
      <c r="BO51" s="663"/>
      <c r="BP51" s="663"/>
      <c r="BQ51" s="663"/>
      <c r="BR51" s="663"/>
      <c r="BS51" s="663"/>
      <c r="BT51" s="663"/>
      <c r="BU51" s="663"/>
      <c r="BV51" s="663"/>
      <c r="BW51" s="663"/>
      <c r="BX51" s="663"/>
      <c r="BY51" s="663"/>
      <c r="BZ51" s="663"/>
      <c r="CA51" s="663"/>
      <c r="CB51" s="663"/>
      <c r="CC51" s="663"/>
      <c r="CD51" s="663"/>
    </row>
    <row r="52" spans="1:104" s="634" customFormat="1" ht="15" customHeight="1">
      <c r="A52" s="663"/>
      <c r="B52" s="1353">
        <v>18</v>
      </c>
      <c r="C52" s="1353"/>
      <c r="D52" s="1465"/>
      <c r="E52" s="1461" t="e">
        <f>VLOOKUP(D52,'연구원 정보'!$C$4:$R$53,2,FALSE)</f>
        <v>#N/A</v>
      </c>
      <c r="F52" s="633" t="e">
        <f>VLOOKUP(D52,'연구원 정보'!$C$3:$R$53,5,FALSE)</f>
        <v>#N/A</v>
      </c>
      <c r="G52" s="1267" t="e">
        <f>VLOOKUP(D52,'연구원 정보'!$C$3:$R$53,7,FALSE)</f>
        <v>#N/A</v>
      </c>
      <c r="H52" s="1462" t="e">
        <f>INDEX(직급,MATCH(D52,성명,0))</f>
        <v>#N/A</v>
      </c>
      <c r="I52" s="1463"/>
      <c r="J52" s="1464"/>
      <c r="K52" s="1460"/>
      <c r="L52" s="1459" t="s">
        <v>36</v>
      </c>
      <c r="M52" s="1460"/>
      <c r="N52" s="1460"/>
      <c r="O52" s="1459" t="s">
        <v>37</v>
      </c>
      <c r="P52" s="1459" t="s">
        <v>74</v>
      </c>
      <c r="Q52" s="1460"/>
      <c r="R52" s="1460"/>
      <c r="S52" s="1459" t="s">
        <v>36</v>
      </c>
      <c r="T52" s="1460"/>
      <c r="U52" s="1460"/>
      <c r="V52" s="1458" t="s">
        <v>37</v>
      </c>
      <c r="W52" s="587"/>
      <c r="X52" s="588" t="s">
        <v>80</v>
      </c>
      <c r="Y52" s="1465"/>
      <c r="Z52" s="572" t="e">
        <f>INDEX(연구실계좌번호,MATCH(D52,성명,0))</f>
        <v>#N/A</v>
      </c>
      <c r="AA52" s="633" t="e">
        <f>VLOOKUP(D52,'연구원 정보'!$C$3:$R$53,13,FALSE)</f>
        <v>#N/A</v>
      </c>
      <c r="AB52" s="1267"/>
      <c r="AC52" s="663"/>
      <c r="AD52" s="667"/>
      <c r="AE52" s="667"/>
      <c r="AF52" s="650"/>
      <c r="AG52" s="650"/>
      <c r="AH52" s="650"/>
      <c r="AI52" s="650"/>
      <c r="AJ52" s="650"/>
      <c r="AK52" s="650"/>
      <c r="AL52" s="650"/>
      <c r="AM52" s="705"/>
      <c r="AN52" s="705"/>
      <c r="AO52" s="705"/>
      <c r="AP52" s="705"/>
      <c r="AQ52" s="705"/>
      <c r="AR52" s="705"/>
      <c r="AS52" s="705"/>
      <c r="AT52" s="705"/>
      <c r="AU52" s="705"/>
      <c r="AV52" s="705"/>
      <c r="AW52" s="705"/>
      <c r="AX52" s="705"/>
      <c r="AY52" s="705"/>
      <c r="AZ52" s="705"/>
      <c r="BA52" s="705"/>
      <c r="BB52" s="705"/>
      <c r="BC52" s="705"/>
      <c r="BD52" s="705"/>
      <c r="BE52" s="705"/>
      <c r="BF52" s="705"/>
      <c r="BG52" s="705"/>
      <c r="BH52" s="705"/>
      <c r="BI52" s="705"/>
      <c r="BJ52" s="705"/>
      <c r="BK52" s="705"/>
      <c r="BL52" s="663"/>
      <c r="BM52" s="663"/>
      <c r="BN52" s="663"/>
      <c r="BO52" s="663"/>
      <c r="BP52" s="663"/>
      <c r="BQ52" s="663"/>
      <c r="BR52" s="663"/>
      <c r="BS52" s="663"/>
      <c r="BT52" s="663"/>
      <c r="BU52" s="663"/>
      <c r="BV52" s="663"/>
      <c r="BW52" s="663"/>
      <c r="BX52" s="663"/>
      <c r="BY52" s="663"/>
      <c r="BZ52" s="663"/>
      <c r="CA52" s="663"/>
      <c r="CB52" s="663"/>
      <c r="CC52" s="663"/>
      <c r="CD52" s="663"/>
    </row>
    <row r="53" spans="1:104" s="634" customFormat="1" ht="15" customHeight="1">
      <c r="A53" s="663"/>
      <c r="B53" s="1523"/>
      <c r="C53" s="1523"/>
      <c r="D53" s="1465"/>
      <c r="E53" s="1461"/>
      <c r="F53" s="633" t="e">
        <f>VLOOKUP(D52,'연구원 정보'!$C$3:$R$53,6,FALSE)</f>
        <v>#N/A</v>
      </c>
      <c r="G53" s="1267"/>
      <c r="H53" s="573"/>
      <c r="I53" s="585" t="s">
        <v>1743</v>
      </c>
      <c r="J53" s="1464"/>
      <c r="K53" s="1460"/>
      <c r="L53" s="1459"/>
      <c r="M53" s="1460"/>
      <c r="N53" s="1460"/>
      <c r="O53" s="1459"/>
      <c r="P53" s="1459"/>
      <c r="Q53" s="1460"/>
      <c r="R53" s="1460"/>
      <c r="S53" s="1459"/>
      <c r="T53" s="1460"/>
      <c r="U53" s="1460"/>
      <c r="V53" s="1458"/>
      <c r="W53" s="586" t="e">
        <f t="shared" ref="W53" si="16">IF(H52="책임연구원",W52/6450000*100,IF(H52="선임연구원",W52/5250000*100,IF(OR(H52="연수연구원",H52="박사졸업"),W52/4000000*100,IF(OR(H52="박사수료",H52="박사과정",H52="석사졸업"),W52/2500000*100,IF(OR(H52="석사과정",H52="학사졸업"),W52/1800000*100,W52/1000000*100)))))</f>
        <v>#N/A</v>
      </c>
      <c r="X53" s="632" t="s">
        <v>1745</v>
      </c>
      <c r="Y53" s="1465"/>
      <c r="Z53" s="572" t="e">
        <f>VLOOKUP(D52,'연구원 정보'!$C$3:$R$53,14,FALSE)</f>
        <v>#N/A</v>
      </c>
      <c r="AA53" s="633" t="e">
        <f>VLOOKUP(D52,'연구원 정보'!$C$3:$R$53,15,FALSE)</f>
        <v>#N/A</v>
      </c>
      <c r="AB53" s="1267"/>
      <c r="AC53" s="663"/>
      <c r="AD53" s="667"/>
      <c r="AE53" s="667"/>
      <c r="AF53" s="650"/>
      <c r="AG53" s="650"/>
      <c r="AH53" s="650"/>
      <c r="AI53" s="650"/>
      <c r="AJ53" s="650"/>
      <c r="AK53" s="650"/>
      <c r="AL53" s="650"/>
      <c r="AM53" s="705"/>
      <c r="AN53" s="705"/>
      <c r="AO53" s="705"/>
      <c r="AP53" s="705"/>
      <c r="AQ53" s="705"/>
      <c r="AR53" s="705"/>
      <c r="AS53" s="705"/>
      <c r="AT53" s="705"/>
      <c r="AU53" s="705"/>
      <c r="AV53" s="705"/>
      <c r="AW53" s="705"/>
      <c r="AX53" s="705"/>
      <c r="AY53" s="705"/>
      <c r="AZ53" s="705"/>
      <c r="BA53" s="705"/>
      <c r="BB53" s="705"/>
      <c r="BC53" s="705"/>
      <c r="BD53" s="705"/>
      <c r="BE53" s="705"/>
      <c r="BF53" s="705"/>
      <c r="BG53" s="705"/>
      <c r="BH53" s="705"/>
      <c r="BI53" s="705"/>
      <c r="BJ53" s="705"/>
      <c r="BK53" s="705"/>
      <c r="BL53" s="663"/>
      <c r="BM53" s="663"/>
      <c r="BN53" s="663"/>
      <c r="BO53" s="663"/>
      <c r="BP53" s="663"/>
      <c r="BQ53" s="663"/>
      <c r="BR53" s="663"/>
      <c r="BS53" s="663"/>
      <c r="BT53" s="663"/>
      <c r="BU53" s="663"/>
      <c r="BV53" s="663"/>
      <c r="BW53" s="663"/>
      <c r="BX53" s="663"/>
      <c r="BY53" s="663"/>
      <c r="BZ53" s="663"/>
      <c r="CA53" s="663"/>
      <c r="CB53" s="663"/>
      <c r="CC53" s="663"/>
      <c r="CD53" s="663"/>
    </row>
    <row r="54" spans="1:104" s="23" customFormat="1" ht="15" customHeight="1">
      <c r="A54" s="663"/>
      <c r="B54" s="1353">
        <v>19</v>
      </c>
      <c r="C54" s="1353"/>
      <c r="D54" s="1465"/>
      <c r="E54" s="1461" t="e">
        <f>VLOOKUP(D54,'연구원 정보'!$C$4:$R$53,2,FALSE)</f>
        <v>#N/A</v>
      </c>
      <c r="F54" s="633" t="e">
        <f>VLOOKUP(D54,'연구원 정보'!$C$3:$R$53,5,FALSE)</f>
        <v>#N/A</v>
      </c>
      <c r="G54" s="1267" t="e">
        <f>VLOOKUP(D54,'연구원 정보'!$C$3:$R$53,7,FALSE)</f>
        <v>#N/A</v>
      </c>
      <c r="H54" s="1462" t="e">
        <f>INDEX(직급,MATCH(D54,성명,0))</f>
        <v>#N/A</v>
      </c>
      <c r="I54" s="1463"/>
      <c r="J54" s="1464"/>
      <c r="K54" s="1460"/>
      <c r="L54" s="1459" t="s">
        <v>36</v>
      </c>
      <c r="M54" s="1460"/>
      <c r="N54" s="1460"/>
      <c r="O54" s="1459" t="s">
        <v>37</v>
      </c>
      <c r="P54" s="1459" t="s">
        <v>74</v>
      </c>
      <c r="Q54" s="1460"/>
      <c r="R54" s="1460"/>
      <c r="S54" s="1459" t="s">
        <v>36</v>
      </c>
      <c r="T54" s="1460"/>
      <c r="U54" s="1460"/>
      <c r="V54" s="1458" t="s">
        <v>37</v>
      </c>
      <c r="W54" s="587"/>
      <c r="X54" s="588" t="s">
        <v>80</v>
      </c>
      <c r="Y54" s="1465"/>
      <c r="Z54" s="572" t="e">
        <f>INDEX(연구실계좌번호,MATCH(D54,성명,0))</f>
        <v>#N/A</v>
      </c>
      <c r="AA54" s="633" t="e">
        <f>VLOOKUP(D54,'연구원 정보'!$C$3:$R$53,13,FALSE)</f>
        <v>#N/A</v>
      </c>
      <c r="AB54" s="1267"/>
      <c r="AC54" s="663"/>
      <c r="AD54" s="667"/>
      <c r="AE54" s="667"/>
      <c r="AF54" s="650"/>
      <c r="AG54" s="650"/>
      <c r="AH54" s="650"/>
      <c r="AI54" s="650"/>
      <c r="AJ54" s="650"/>
      <c r="AK54" s="650"/>
      <c r="AL54" s="650"/>
      <c r="AM54" s="650"/>
      <c r="AN54" s="650"/>
      <c r="AO54" s="650"/>
      <c r="AP54" s="650"/>
      <c r="AQ54" s="650"/>
      <c r="AR54" s="650"/>
      <c r="AS54" s="650"/>
      <c r="AT54" s="650"/>
      <c r="AU54" s="650"/>
      <c r="AV54" s="650"/>
      <c r="AW54" s="650"/>
      <c r="AX54" s="650"/>
      <c r="AY54" s="650"/>
      <c r="AZ54" s="650"/>
      <c r="BA54" s="650"/>
      <c r="BB54" s="650"/>
      <c r="BC54" s="650"/>
      <c r="BD54" s="650"/>
      <c r="BE54" s="650"/>
      <c r="BF54" s="650"/>
      <c r="BG54" s="650"/>
      <c r="BH54" s="650"/>
      <c r="BI54" s="650"/>
      <c r="BJ54" s="650"/>
      <c r="BK54" s="650"/>
      <c r="BL54" s="663"/>
      <c r="BM54" s="663"/>
      <c r="BN54" s="663"/>
      <c r="BO54" s="663"/>
      <c r="BP54" s="663"/>
      <c r="BQ54" s="663"/>
      <c r="BR54" s="663"/>
      <c r="BS54" s="663"/>
      <c r="BT54" s="663"/>
      <c r="BU54" s="663"/>
      <c r="BV54" s="663"/>
      <c r="BW54" s="663"/>
      <c r="BX54" s="663"/>
      <c r="BY54" s="663"/>
      <c r="BZ54" s="663"/>
      <c r="CA54" s="663"/>
      <c r="CB54" s="663"/>
      <c r="CC54" s="663"/>
      <c r="CD54" s="663"/>
    </row>
    <row r="55" spans="1:104" s="23" customFormat="1" ht="15" customHeight="1">
      <c r="A55" s="663"/>
      <c r="B55" s="1353"/>
      <c r="C55" s="1353"/>
      <c r="D55" s="1465"/>
      <c r="E55" s="1461"/>
      <c r="F55" s="633" t="e">
        <f>VLOOKUP(D54,'연구원 정보'!$C$3:$R$53,6,FALSE)</f>
        <v>#N/A</v>
      </c>
      <c r="G55" s="1267"/>
      <c r="H55" s="573"/>
      <c r="I55" s="585" t="s">
        <v>1743</v>
      </c>
      <c r="J55" s="1464"/>
      <c r="K55" s="1460"/>
      <c r="L55" s="1459"/>
      <c r="M55" s="1460"/>
      <c r="N55" s="1460"/>
      <c r="O55" s="1459"/>
      <c r="P55" s="1459"/>
      <c r="Q55" s="1460"/>
      <c r="R55" s="1460"/>
      <c r="S55" s="1459"/>
      <c r="T55" s="1460"/>
      <c r="U55" s="1460"/>
      <c r="V55" s="1458"/>
      <c r="W55" s="586" t="e">
        <f t="shared" ref="W55" si="17">IF(H54="책임연구원",W54/6450000*100,IF(H54="선임연구원",W54/5250000*100,IF(OR(H54="연수연구원",H54="박사졸업"),W54/4000000*100,IF(OR(H54="박사수료",H54="박사과정",H54="석사졸업"),W54/2500000*100,IF(OR(H54="석사과정",H54="학사졸업"),W54/1800000*100,W54/1000000*100)))))</f>
        <v>#N/A</v>
      </c>
      <c r="X55" s="632" t="s">
        <v>1745</v>
      </c>
      <c r="Y55" s="1465"/>
      <c r="Z55" s="572" t="e">
        <f>VLOOKUP(D54,'연구원 정보'!$C$3:$R$53,14,FALSE)</f>
        <v>#N/A</v>
      </c>
      <c r="AA55" s="633" t="e">
        <f>VLOOKUP(D54,'연구원 정보'!$C$3:$R$53,15,FALSE)</f>
        <v>#N/A</v>
      </c>
      <c r="AB55" s="1267"/>
      <c r="AC55" s="663"/>
      <c r="AD55" s="667"/>
      <c r="AE55" s="667"/>
      <c r="AF55" s="650"/>
      <c r="AG55" s="650"/>
      <c r="AH55" s="650"/>
      <c r="AI55" s="650"/>
      <c r="AJ55" s="650"/>
      <c r="AK55" s="650"/>
      <c r="AL55" s="650"/>
      <c r="AM55" s="705"/>
      <c r="AN55" s="705"/>
      <c r="AO55" s="705"/>
      <c r="AP55" s="705"/>
      <c r="AQ55" s="705"/>
      <c r="AR55" s="705"/>
      <c r="AS55" s="705"/>
      <c r="AT55" s="705"/>
      <c r="AU55" s="705"/>
      <c r="AV55" s="705"/>
      <c r="AW55" s="705"/>
      <c r="AX55" s="705"/>
      <c r="AY55" s="705"/>
      <c r="AZ55" s="705"/>
      <c r="BA55" s="705"/>
      <c r="BB55" s="705"/>
      <c r="BC55" s="705"/>
      <c r="BD55" s="705"/>
      <c r="BE55" s="705"/>
      <c r="BF55" s="705"/>
      <c r="BG55" s="705"/>
      <c r="BH55" s="705"/>
      <c r="BI55" s="705"/>
      <c r="BJ55" s="705"/>
      <c r="BK55" s="705"/>
      <c r="BL55" s="663"/>
      <c r="BM55" s="663"/>
      <c r="BN55" s="663"/>
      <c r="BO55" s="663"/>
      <c r="BP55" s="663"/>
      <c r="BQ55" s="663"/>
      <c r="BR55" s="663"/>
      <c r="BS55" s="663"/>
      <c r="BT55" s="663"/>
      <c r="BU55" s="663"/>
      <c r="BV55" s="663"/>
      <c r="BW55" s="663"/>
      <c r="BX55" s="663"/>
      <c r="BY55" s="663"/>
      <c r="BZ55" s="663"/>
      <c r="CA55" s="663"/>
      <c r="CB55" s="663"/>
      <c r="CC55" s="663"/>
      <c r="CD55" s="663"/>
    </row>
    <row r="56" spans="1:104" s="23" customFormat="1" ht="15" customHeight="1">
      <c r="A56" s="663"/>
      <c r="B56" s="1353">
        <v>20</v>
      </c>
      <c r="C56" s="1353"/>
      <c r="D56" s="1465"/>
      <c r="E56" s="1461" t="e">
        <f>VLOOKUP(D56,'연구원 정보'!$C$4:$R$53,2,FALSE)</f>
        <v>#N/A</v>
      </c>
      <c r="F56" s="633" t="e">
        <f>VLOOKUP(D56,'연구원 정보'!$C$3:$R$53,5,FALSE)</f>
        <v>#N/A</v>
      </c>
      <c r="G56" s="1267" t="e">
        <f>VLOOKUP(D56,'연구원 정보'!$C$3:$R$53,7,FALSE)</f>
        <v>#N/A</v>
      </c>
      <c r="H56" s="1462" t="e">
        <f>INDEX(직급,MATCH(D56,성명,0))</f>
        <v>#N/A</v>
      </c>
      <c r="I56" s="1463"/>
      <c r="J56" s="1464"/>
      <c r="K56" s="1460"/>
      <c r="L56" s="1459" t="s">
        <v>36</v>
      </c>
      <c r="M56" s="1460"/>
      <c r="N56" s="1460"/>
      <c r="O56" s="1459" t="s">
        <v>37</v>
      </c>
      <c r="P56" s="1459" t="s">
        <v>74</v>
      </c>
      <c r="Q56" s="1460"/>
      <c r="R56" s="1460"/>
      <c r="S56" s="1459" t="s">
        <v>36</v>
      </c>
      <c r="T56" s="1460"/>
      <c r="U56" s="1460"/>
      <c r="V56" s="1458" t="s">
        <v>37</v>
      </c>
      <c r="W56" s="587"/>
      <c r="X56" s="588" t="s">
        <v>80</v>
      </c>
      <c r="Y56" s="1465"/>
      <c r="Z56" s="572" t="e">
        <f>INDEX(연구실계좌번호,MATCH(D56,성명,0))</f>
        <v>#N/A</v>
      </c>
      <c r="AA56" s="633" t="e">
        <f>VLOOKUP(D56,'연구원 정보'!$C$3:$R$53,13,FALSE)</f>
        <v>#N/A</v>
      </c>
      <c r="AB56" s="1267"/>
      <c r="AC56" s="663"/>
      <c r="AD56" s="667"/>
      <c r="AE56" s="667"/>
      <c r="AF56" s="650"/>
      <c r="AG56" s="650"/>
      <c r="AH56" s="650"/>
      <c r="AI56" s="650"/>
      <c r="AJ56" s="650"/>
      <c r="AK56" s="650"/>
      <c r="AL56" s="650"/>
      <c r="AM56" s="705"/>
      <c r="AN56" s="705"/>
      <c r="AO56" s="705"/>
      <c r="AP56" s="705"/>
      <c r="AQ56" s="705"/>
      <c r="AR56" s="705"/>
      <c r="AS56" s="705"/>
      <c r="AT56" s="705"/>
      <c r="AU56" s="705"/>
      <c r="AV56" s="705"/>
      <c r="AW56" s="705"/>
      <c r="AX56" s="705"/>
      <c r="AY56" s="705"/>
      <c r="AZ56" s="705"/>
      <c r="BA56" s="705"/>
      <c r="BB56" s="705"/>
      <c r="BC56" s="705"/>
      <c r="BD56" s="705"/>
      <c r="BE56" s="705"/>
      <c r="BF56" s="705"/>
      <c r="BG56" s="705"/>
      <c r="BH56" s="705"/>
      <c r="BI56" s="705"/>
      <c r="BJ56" s="705"/>
      <c r="BK56" s="705"/>
      <c r="BL56" s="663"/>
      <c r="BM56" s="663"/>
      <c r="BN56" s="663"/>
      <c r="BO56" s="663"/>
      <c r="BP56" s="663"/>
      <c r="BQ56" s="663"/>
      <c r="BR56" s="663"/>
      <c r="BS56" s="663"/>
      <c r="BT56" s="663"/>
      <c r="BU56" s="663"/>
      <c r="BV56" s="663"/>
      <c r="BW56" s="663"/>
      <c r="BX56" s="663"/>
      <c r="BY56" s="663"/>
      <c r="BZ56" s="663"/>
      <c r="CA56" s="663"/>
      <c r="CB56" s="663"/>
      <c r="CC56" s="663"/>
      <c r="CD56" s="663"/>
    </row>
    <row r="57" spans="1:104" s="23" customFormat="1" ht="15" customHeight="1">
      <c r="A57" s="663"/>
      <c r="B57" s="1523"/>
      <c r="C57" s="1523"/>
      <c r="D57" s="1465"/>
      <c r="E57" s="1461"/>
      <c r="F57" s="633" t="e">
        <f>VLOOKUP(D56,'연구원 정보'!$C$3:$R$53,6,FALSE)</f>
        <v>#N/A</v>
      </c>
      <c r="G57" s="1267"/>
      <c r="H57" s="573"/>
      <c r="I57" s="585" t="s">
        <v>1743</v>
      </c>
      <c r="J57" s="1464"/>
      <c r="K57" s="1460"/>
      <c r="L57" s="1459"/>
      <c r="M57" s="1460"/>
      <c r="N57" s="1460"/>
      <c r="O57" s="1459"/>
      <c r="P57" s="1459"/>
      <c r="Q57" s="1460"/>
      <c r="R57" s="1460"/>
      <c r="S57" s="1459"/>
      <c r="T57" s="1460"/>
      <c r="U57" s="1460"/>
      <c r="V57" s="1458"/>
      <c r="W57" s="586" t="e">
        <f t="shared" ref="W57" si="18">IF(H56="책임연구원",W56/6450000*100,IF(H56="선임연구원",W56/5250000*100,IF(OR(H56="연수연구원",H56="박사졸업"),W56/4000000*100,IF(OR(H56="박사수료",H56="박사과정",H56="석사졸업"),W56/2500000*100,IF(OR(H56="석사과정",H56="학사졸업"),W56/1800000*100,W56/1000000*100)))))</f>
        <v>#N/A</v>
      </c>
      <c r="X57" s="632" t="s">
        <v>1745</v>
      </c>
      <c r="Y57" s="1465"/>
      <c r="Z57" s="572" t="e">
        <f>VLOOKUP(D56,'연구원 정보'!$C$3:$R$53,14,FALSE)</f>
        <v>#N/A</v>
      </c>
      <c r="AA57" s="633" t="e">
        <f>VLOOKUP(D56,'연구원 정보'!$C$3:$R$53,15,FALSE)</f>
        <v>#N/A</v>
      </c>
      <c r="AB57" s="1267"/>
      <c r="AC57" s="663"/>
      <c r="AD57" s="667"/>
      <c r="AE57" s="667"/>
      <c r="AF57" s="650"/>
      <c r="AG57" s="650"/>
      <c r="AH57" s="650"/>
      <c r="AI57" s="650"/>
      <c r="AJ57" s="650"/>
      <c r="AK57" s="650"/>
      <c r="AL57" s="650"/>
      <c r="AM57" s="705"/>
      <c r="AN57" s="705"/>
      <c r="AO57" s="705"/>
      <c r="AP57" s="705"/>
      <c r="AQ57" s="705"/>
      <c r="AR57" s="705"/>
      <c r="AS57" s="705"/>
      <c r="AT57" s="705"/>
      <c r="AU57" s="705"/>
      <c r="AV57" s="705"/>
      <c r="AW57" s="705"/>
      <c r="AX57" s="705"/>
      <c r="AY57" s="705"/>
      <c r="AZ57" s="705"/>
      <c r="BA57" s="705"/>
      <c r="BB57" s="705"/>
      <c r="BC57" s="705"/>
      <c r="BD57" s="705"/>
      <c r="BE57" s="705"/>
      <c r="BF57" s="705"/>
      <c r="BG57" s="705"/>
      <c r="BH57" s="705"/>
      <c r="BI57" s="705"/>
      <c r="BJ57" s="705"/>
      <c r="BK57" s="705"/>
      <c r="BL57" s="663"/>
      <c r="BM57" s="663"/>
      <c r="BN57" s="663"/>
      <c r="BO57" s="663"/>
      <c r="BP57" s="663"/>
      <c r="BQ57" s="663"/>
      <c r="BR57" s="663"/>
      <c r="BS57" s="663"/>
      <c r="BT57" s="663"/>
      <c r="BU57" s="663"/>
      <c r="BV57" s="663"/>
      <c r="BW57" s="663"/>
      <c r="BX57" s="663"/>
      <c r="BY57" s="663"/>
      <c r="BZ57" s="663"/>
      <c r="CA57" s="663"/>
      <c r="CB57" s="663"/>
      <c r="CC57" s="663"/>
      <c r="CD57" s="663"/>
    </row>
    <row r="58" spans="1:104" s="23" customFormat="1" ht="20.100000000000001" customHeight="1">
      <c r="A58" s="663"/>
      <c r="B58" s="1353" t="s">
        <v>76</v>
      </c>
      <c r="C58" s="1353"/>
      <c r="D58" s="1353"/>
      <c r="E58" s="1353"/>
      <c r="F58" s="1353"/>
      <c r="G58" s="1353"/>
      <c r="H58" s="1353"/>
      <c r="I58" s="1353"/>
      <c r="J58" s="1491"/>
      <c r="K58" s="1491"/>
      <c r="L58" s="1491"/>
      <c r="M58" s="1491"/>
      <c r="N58" s="1491"/>
      <c r="O58" s="1491"/>
      <c r="P58" s="1491"/>
      <c r="Q58" s="1491"/>
      <c r="R58" s="1491"/>
      <c r="S58" s="1491"/>
      <c r="T58" s="1491"/>
      <c r="U58" s="1491"/>
      <c r="V58" s="1491"/>
      <c r="W58" s="1492">
        <f>W18+W20+W22+W24+W26+W28+W30+W32+W34+W36+W38+W40+W42+W44+W46+W48+W54+W56+W50+W52</f>
        <v>0</v>
      </c>
      <c r="X58" s="1492"/>
      <c r="Y58" s="1492"/>
      <c r="Z58" s="1492"/>
      <c r="AA58" s="1493" t="s">
        <v>1744</v>
      </c>
      <c r="AB58" s="1494"/>
      <c r="AC58" s="663"/>
      <c r="AD58" s="667"/>
      <c r="AE58" s="667"/>
      <c r="AF58" s="650"/>
      <c r="AG58" s="650"/>
      <c r="AH58" s="650"/>
      <c r="AI58" s="650"/>
      <c r="AJ58" s="650"/>
      <c r="AK58" s="650"/>
      <c r="AL58" s="650"/>
      <c r="AM58" s="705"/>
      <c r="AN58" s="705"/>
      <c r="AO58" s="705"/>
      <c r="AP58" s="705"/>
      <c r="AQ58" s="705"/>
      <c r="AR58" s="705"/>
      <c r="AS58" s="705"/>
      <c r="AT58" s="705"/>
      <c r="AU58" s="705"/>
      <c r="AV58" s="705"/>
      <c r="AW58" s="705"/>
      <c r="AX58" s="705"/>
      <c r="AY58" s="705"/>
      <c r="AZ58" s="705"/>
      <c r="BA58" s="705"/>
      <c r="BB58" s="705"/>
      <c r="BC58" s="705"/>
      <c r="BD58" s="705"/>
      <c r="BE58" s="705"/>
      <c r="BF58" s="705"/>
      <c r="BG58" s="705"/>
      <c r="BH58" s="705"/>
      <c r="BI58" s="705"/>
      <c r="BJ58" s="705"/>
      <c r="BK58" s="705"/>
      <c r="BL58" s="663"/>
      <c r="BM58" s="663"/>
      <c r="BN58" s="663"/>
      <c r="BO58" s="663"/>
      <c r="BP58" s="663"/>
      <c r="BQ58" s="663"/>
      <c r="BR58" s="663"/>
      <c r="BS58" s="663"/>
      <c r="BT58" s="663"/>
      <c r="BU58" s="663"/>
      <c r="BV58" s="663"/>
      <c r="BW58" s="663"/>
      <c r="BX58" s="663"/>
      <c r="BY58" s="663"/>
      <c r="BZ58" s="663"/>
      <c r="CA58" s="663"/>
      <c r="CB58" s="663"/>
      <c r="CC58" s="663"/>
      <c r="CD58" s="663"/>
    </row>
    <row r="59" spans="1:104" ht="20.100000000000001" customHeight="1">
      <c r="B59" s="1482" t="s">
        <v>1833</v>
      </c>
      <c r="C59" s="1482"/>
      <c r="D59" s="1482"/>
      <c r="E59" s="1482"/>
      <c r="F59" s="1482"/>
      <c r="G59" s="1482"/>
      <c r="H59" s="1482"/>
      <c r="I59" s="1482"/>
      <c r="J59" s="1482"/>
      <c r="K59" s="1482"/>
      <c r="L59" s="1482"/>
      <c r="M59" s="1482"/>
      <c r="N59" s="1482"/>
      <c r="O59" s="1482"/>
      <c r="P59" s="1482"/>
      <c r="Q59" s="1482"/>
      <c r="R59" s="1482"/>
      <c r="S59" s="1482"/>
      <c r="T59" s="1482"/>
      <c r="U59" s="1482"/>
      <c r="V59" s="1482"/>
      <c r="W59" s="1482"/>
      <c r="X59" s="1482"/>
      <c r="Y59" s="1482"/>
      <c r="Z59" s="1482"/>
      <c r="AA59" s="1482"/>
      <c r="AB59" s="1482"/>
      <c r="AD59" s="667"/>
      <c r="AE59" s="667"/>
      <c r="AF59" s="650"/>
      <c r="AG59" s="650"/>
      <c r="AH59" s="650"/>
      <c r="AI59" s="650"/>
      <c r="AJ59" s="650"/>
      <c r="AK59" s="650"/>
      <c r="AL59" s="650"/>
      <c r="AM59" s="705"/>
      <c r="AN59" s="705"/>
      <c r="AO59" s="705"/>
      <c r="AP59" s="705"/>
      <c r="AQ59" s="705"/>
      <c r="AR59" s="705"/>
      <c r="AS59" s="705"/>
      <c r="AT59" s="705"/>
      <c r="AU59" s="705"/>
      <c r="AV59" s="705"/>
      <c r="AW59" s="705"/>
      <c r="AX59" s="705"/>
      <c r="AY59" s="705"/>
      <c r="AZ59" s="705"/>
      <c r="BA59" s="705"/>
      <c r="BB59" s="705"/>
      <c r="BC59" s="705"/>
      <c r="BD59" s="705"/>
      <c r="BE59" s="705"/>
      <c r="BF59" s="705"/>
      <c r="BG59" s="705"/>
      <c r="BH59" s="705"/>
      <c r="BI59" s="705"/>
      <c r="BJ59" s="705"/>
      <c r="BK59" s="705"/>
      <c r="BL59" s="663"/>
      <c r="BM59" s="663"/>
      <c r="BN59" s="663"/>
      <c r="BO59" s="663"/>
      <c r="BP59" s="663"/>
      <c r="BQ59" s="663"/>
      <c r="BR59" s="663"/>
      <c r="BS59" s="663"/>
      <c r="BT59" s="663"/>
      <c r="BU59" s="663"/>
      <c r="BV59" s="663"/>
      <c r="BW59" s="663"/>
      <c r="BX59" s="663"/>
      <c r="BY59" s="663"/>
      <c r="BZ59" s="663"/>
      <c r="CA59" s="663"/>
      <c r="CB59" s="663"/>
      <c r="CC59" s="663"/>
      <c r="CD59" s="663"/>
      <c r="CE59" s="23"/>
      <c r="CF59" s="23"/>
      <c r="CG59" s="23"/>
      <c r="CH59" s="23"/>
      <c r="CI59" s="23"/>
      <c r="CJ59" s="23"/>
      <c r="CK59" s="23"/>
      <c r="CL59" s="23"/>
      <c r="CM59" s="23"/>
      <c r="CN59" s="23"/>
      <c r="CO59" s="23"/>
      <c r="CP59" s="23"/>
      <c r="CQ59" s="23"/>
      <c r="CR59" s="23"/>
      <c r="CS59" s="23"/>
      <c r="CT59" s="23"/>
      <c r="CU59" s="23"/>
      <c r="CV59" s="23"/>
      <c r="CW59" s="23"/>
      <c r="CX59" s="23"/>
      <c r="CY59" s="23"/>
      <c r="CZ59" s="23"/>
    </row>
    <row r="60" spans="1:104" s="36" customFormat="1" ht="20.100000000000001" customHeight="1">
      <c r="A60" s="675"/>
      <c r="B60" s="1482"/>
      <c r="C60" s="1482"/>
      <c r="D60" s="1482"/>
      <c r="E60" s="1482"/>
      <c r="F60" s="1482"/>
      <c r="G60" s="1482"/>
      <c r="H60" s="1482"/>
      <c r="I60" s="1482"/>
      <c r="J60" s="1482"/>
      <c r="K60" s="1482"/>
      <c r="L60" s="1482"/>
      <c r="M60" s="1482"/>
      <c r="N60" s="1482"/>
      <c r="O60" s="1482"/>
      <c r="P60" s="1482"/>
      <c r="Q60" s="1482"/>
      <c r="R60" s="1482"/>
      <c r="S60" s="1482"/>
      <c r="T60" s="1482"/>
      <c r="U60" s="1482"/>
      <c r="V60" s="1482"/>
      <c r="W60" s="1482"/>
      <c r="X60" s="1482"/>
      <c r="Y60" s="1482"/>
      <c r="Z60" s="1482"/>
      <c r="AA60" s="1482"/>
      <c r="AB60" s="1482"/>
      <c r="AC60" s="675"/>
      <c r="AD60" s="667"/>
      <c r="AE60" s="667"/>
      <c r="AF60" s="650"/>
      <c r="AG60" s="650"/>
      <c r="AH60" s="650"/>
      <c r="AI60" s="650"/>
      <c r="AJ60" s="650"/>
      <c r="AK60" s="650"/>
      <c r="AL60" s="650"/>
      <c r="AM60" s="705"/>
      <c r="AN60" s="705"/>
      <c r="AO60" s="705"/>
      <c r="AP60" s="705"/>
      <c r="AQ60" s="705"/>
      <c r="AR60" s="705"/>
      <c r="AS60" s="705"/>
      <c r="AT60" s="705"/>
      <c r="AU60" s="705"/>
      <c r="AV60" s="705"/>
      <c r="AW60" s="705"/>
      <c r="AX60" s="705"/>
      <c r="AY60" s="705"/>
      <c r="AZ60" s="705"/>
      <c r="BA60" s="705"/>
      <c r="BB60" s="705"/>
      <c r="BC60" s="705"/>
      <c r="BD60" s="705"/>
      <c r="BE60" s="705"/>
      <c r="BF60" s="705"/>
      <c r="BG60" s="705"/>
      <c r="BH60" s="705"/>
      <c r="BI60" s="705"/>
      <c r="BJ60" s="705"/>
      <c r="BK60" s="705"/>
      <c r="BL60" s="663"/>
      <c r="BM60" s="663"/>
      <c r="BN60" s="663"/>
      <c r="BO60" s="663"/>
      <c r="BP60" s="663"/>
      <c r="BQ60" s="663"/>
      <c r="BR60" s="663"/>
      <c r="BS60" s="663"/>
      <c r="BT60" s="663"/>
      <c r="BU60" s="663"/>
      <c r="BV60" s="663"/>
      <c r="BW60" s="663"/>
      <c r="BX60" s="663"/>
      <c r="BY60" s="663"/>
      <c r="BZ60" s="663"/>
      <c r="CA60" s="663"/>
      <c r="CB60" s="663"/>
      <c r="CC60" s="663"/>
      <c r="CD60" s="663"/>
      <c r="CE60" s="23"/>
      <c r="CF60" s="23"/>
      <c r="CG60" s="23"/>
      <c r="CH60" s="23"/>
      <c r="CI60" s="23"/>
      <c r="CJ60" s="23"/>
      <c r="CK60" s="23"/>
      <c r="CL60" s="23"/>
      <c r="CM60" s="23"/>
      <c r="CN60" s="23"/>
      <c r="CO60" s="23"/>
      <c r="CP60" s="23"/>
      <c r="CQ60" s="23"/>
      <c r="CR60" s="23"/>
      <c r="CS60" s="23"/>
      <c r="CT60" s="23"/>
      <c r="CU60" s="23"/>
      <c r="CV60" s="23"/>
      <c r="CW60" s="23"/>
      <c r="CX60" s="23"/>
      <c r="CY60" s="23"/>
      <c r="CZ60" s="23"/>
    </row>
    <row r="61" spans="1:104" s="15" customFormat="1" ht="20.100000000000001" customHeight="1">
      <c r="A61" s="18"/>
      <c r="B61" s="1482"/>
      <c r="C61" s="1482"/>
      <c r="D61" s="1482"/>
      <c r="E61" s="1482"/>
      <c r="F61" s="1482"/>
      <c r="G61" s="1482"/>
      <c r="H61" s="1482"/>
      <c r="I61" s="1482"/>
      <c r="J61" s="1482"/>
      <c r="K61" s="1482"/>
      <c r="L61" s="1482"/>
      <c r="M61" s="1482"/>
      <c r="N61" s="1482"/>
      <c r="O61" s="1482"/>
      <c r="P61" s="1482"/>
      <c r="Q61" s="1482"/>
      <c r="R61" s="1482"/>
      <c r="S61" s="1482"/>
      <c r="T61" s="1482"/>
      <c r="U61" s="1482"/>
      <c r="V61" s="1482"/>
      <c r="W61" s="1482"/>
      <c r="X61" s="1482"/>
      <c r="Y61" s="1482"/>
      <c r="Z61" s="1482"/>
      <c r="AA61" s="1482"/>
      <c r="AB61" s="1482"/>
      <c r="AC61" s="18"/>
      <c r="AD61" s="667"/>
      <c r="AE61" s="667"/>
      <c r="AF61" s="650"/>
      <c r="AG61" s="650"/>
      <c r="AH61" s="650"/>
      <c r="AI61" s="650"/>
      <c r="AJ61" s="650"/>
      <c r="AK61" s="650"/>
      <c r="AL61" s="650"/>
      <c r="AM61" s="705"/>
      <c r="AN61" s="705"/>
      <c r="AO61" s="705"/>
      <c r="AP61" s="705"/>
      <c r="AQ61" s="705"/>
      <c r="AR61" s="705"/>
      <c r="AS61" s="705"/>
      <c r="AT61" s="705"/>
      <c r="AU61" s="705"/>
      <c r="AV61" s="705"/>
      <c r="AW61" s="705"/>
      <c r="AX61" s="705"/>
      <c r="AY61" s="705"/>
      <c r="AZ61" s="705"/>
      <c r="BA61" s="705"/>
      <c r="BB61" s="705"/>
      <c r="BC61" s="705"/>
      <c r="BD61" s="705"/>
      <c r="BE61" s="705"/>
      <c r="BF61" s="705"/>
      <c r="BG61" s="705"/>
      <c r="BH61" s="705"/>
      <c r="BI61" s="705"/>
      <c r="BJ61" s="705"/>
      <c r="BK61" s="705"/>
      <c r="BL61" s="663"/>
      <c r="BM61" s="663"/>
      <c r="BN61" s="663"/>
      <c r="BO61" s="663"/>
      <c r="BP61" s="663"/>
      <c r="BQ61" s="663"/>
      <c r="BR61" s="663"/>
      <c r="BS61" s="663"/>
      <c r="BT61" s="663"/>
      <c r="BU61" s="663"/>
      <c r="BV61" s="663"/>
      <c r="BW61" s="663"/>
      <c r="BX61" s="663"/>
      <c r="BY61" s="663"/>
      <c r="BZ61" s="663"/>
      <c r="CA61" s="663"/>
      <c r="CB61" s="663"/>
      <c r="CC61" s="663"/>
      <c r="CD61" s="663"/>
      <c r="CE61" s="23"/>
      <c r="CF61" s="23"/>
      <c r="CG61" s="23"/>
      <c r="CH61" s="23"/>
      <c r="CI61" s="23"/>
      <c r="CJ61" s="23"/>
      <c r="CK61" s="23"/>
      <c r="CL61" s="23"/>
      <c r="CM61" s="23"/>
      <c r="CN61" s="23"/>
      <c r="CO61" s="23"/>
      <c r="CP61" s="23"/>
      <c r="CQ61" s="23"/>
      <c r="CR61" s="23"/>
      <c r="CS61" s="23"/>
      <c r="CT61" s="23"/>
      <c r="CU61" s="23"/>
      <c r="CV61" s="23"/>
      <c r="CW61" s="23"/>
      <c r="CX61" s="23"/>
      <c r="CY61" s="23"/>
      <c r="CZ61" s="23"/>
    </row>
    <row r="62" spans="1:104" s="71" customFormat="1" ht="9.9499999999999993" customHeight="1">
      <c r="A62" s="72"/>
      <c r="B62" s="722"/>
      <c r="C62" s="722"/>
      <c r="D62" s="722"/>
      <c r="E62" s="722"/>
      <c r="F62" s="722"/>
      <c r="G62" s="722"/>
      <c r="H62" s="722"/>
      <c r="I62" s="722"/>
      <c r="J62" s="722"/>
      <c r="K62" s="722"/>
      <c r="L62" s="722"/>
      <c r="M62" s="722"/>
      <c r="N62" s="722"/>
      <c r="O62" s="722"/>
      <c r="P62" s="722"/>
      <c r="Q62" s="722"/>
      <c r="R62" s="722"/>
      <c r="S62" s="722"/>
      <c r="T62" s="722"/>
      <c r="U62" s="722"/>
      <c r="V62" s="722"/>
      <c r="W62" s="722"/>
      <c r="X62" s="722"/>
      <c r="Y62" s="722"/>
      <c r="Z62" s="722"/>
      <c r="AA62" s="722"/>
      <c r="AB62" s="722"/>
      <c r="AC62" s="72"/>
      <c r="AD62" s="723"/>
      <c r="AE62" s="723"/>
      <c r="AF62" s="355"/>
      <c r="AG62" s="355"/>
      <c r="AH62" s="355"/>
      <c r="AI62" s="355"/>
      <c r="AJ62" s="355"/>
      <c r="AK62" s="355"/>
      <c r="AL62" s="355"/>
      <c r="AM62" s="724"/>
      <c r="AN62" s="724"/>
      <c r="AO62" s="724"/>
      <c r="AP62" s="724"/>
      <c r="AQ62" s="724"/>
      <c r="AR62" s="724"/>
      <c r="AS62" s="724"/>
      <c r="AT62" s="724"/>
      <c r="AU62" s="724"/>
      <c r="AV62" s="724"/>
      <c r="AW62" s="724"/>
      <c r="AX62" s="724"/>
      <c r="AY62" s="724"/>
      <c r="AZ62" s="724"/>
      <c r="BA62" s="724"/>
      <c r="BB62" s="724"/>
      <c r="BC62" s="724"/>
      <c r="BD62" s="724"/>
      <c r="BE62" s="724"/>
      <c r="BF62" s="724"/>
      <c r="BG62" s="724"/>
      <c r="BH62" s="724"/>
      <c r="BI62" s="724"/>
      <c r="BJ62" s="724"/>
      <c r="BK62" s="724"/>
      <c r="BL62" s="374"/>
      <c r="BM62" s="374"/>
      <c r="BN62" s="374"/>
      <c r="BO62" s="374"/>
      <c r="BP62" s="374"/>
      <c r="BQ62" s="374"/>
      <c r="BR62" s="374"/>
      <c r="BS62" s="374"/>
      <c r="BT62" s="374"/>
      <c r="BU62" s="374"/>
      <c r="BV62" s="374"/>
      <c r="BW62" s="374"/>
      <c r="BX62" s="374"/>
      <c r="BY62" s="374"/>
      <c r="BZ62" s="374"/>
      <c r="CA62" s="374"/>
      <c r="CB62" s="374"/>
      <c r="CC62" s="374"/>
      <c r="CD62" s="374"/>
      <c r="CE62" s="377"/>
      <c r="CF62" s="377"/>
      <c r="CG62" s="377"/>
      <c r="CH62" s="377"/>
      <c r="CI62" s="377"/>
      <c r="CJ62" s="377"/>
      <c r="CK62" s="377"/>
      <c r="CL62" s="377"/>
      <c r="CM62" s="377"/>
      <c r="CN62" s="377"/>
      <c r="CO62" s="377"/>
      <c r="CP62" s="377"/>
      <c r="CQ62" s="377"/>
      <c r="CR62" s="377"/>
      <c r="CS62" s="377"/>
      <c r="CT62" s="377"/>
      <c r="CU62" s="377"/>
      <c r="CV62" s="377"/>
      <c r="CW62" s="377"/>
      <c r="CX62" s="377"/>
      <c r="CY62" s="377"/>
      <c r="CZ62" s="377"/>
    </row>
    <row r="63" spans="1:104" s="728" customFormat="1" ht="24.95" customHeight="1">
      <c r="A63" s="81"/>
      <c r="B63" s="725" t="s">
        <v>1840</v>
      </c>
      <c r="C63" s="726"/>
      <c r="D63" s="726"/>
      <c r="E63" s="726"/>
      <c r="F63" s="726"/>
      <c r="G63" s="726"/>
      <c r="H63" s="726"/>
      <c r="I63" s="726"/>
      <c r="J63" s="726"/>
      <c r="K63" s="726"/>
      <c r="L63" s="726"/>
      <c r="M63" s="727"/>
      <c r="N63" s="727"/>
      <c r="O63" s="727"/>
      <c r="P63" s="727"/>
      <c r="Q63" s="727"/>
      <c r="R63" s="727"/>
      <c r="S63" s="727"/>
      <c r="T63" s="727"/>
      <c r="U63" s="727"/>
      <c r="V63" s="727"/>
      <c r="W63" s="727"/>
      <c r="X63" s="727"/>
      <c r="Y63" s="727"/>
      <c r="Z63" s="727"/>
      <c r="AA63" s="727"/>
      <c r="AB63" s="727"/>
      <c r="AC63" s="81"/>
      <c r="AD63" s="723"/>
      <c r="AE63" s="723"/>
      <c r="AF63" s="355"/>
      <c r="AG63" s="355"/>
      <c r="AH63" s="355"/>
      <c r="AI63" s="355"/>
      <c r="AJ63" s="355"/>
      <c r="AK63" s="355"/>
      <c r="AL63" s="355"/>
      <c r="AM63" s="724"/>
      <c r="AN63" s="724"/>
      <c r="AO63" s="724"/>
      <c r="AP63" s="724"/>
      <c r="AQ63" s="724"/>
      <c r="AR63" s="724"/>
      <c r="AS63" s="724"/>
      <c r="AT63" s="724"/>
      <c r="AU63" s="724"/>
      <c r="AV63" s="724"/>
      <c r="AW63" s="724"/>
      <c r="AX63" s="724"/>
      <c r="AY63" s="724"/>
      <c r="AZ63" s="724"/>
      <c r="BA63" s="724"/>
      <c r="BB63" s="724"/>
      <c r="BC63" s="724"/>
      <c r="BD63" s="724"/>
      <c r="BE63" s="724"/>
      <c r="BF63" s="724"/>
      <c r="BG63" s="724"/>
      <c r="BH63" s="724"/>
      <c r="BI63" s="724"/>
      <c r="BJ63" s="724"/>
      <c r="BK63" s="724"/>
      <c r="BL63" s="374"/>
      <c r="BM63" s="374"/>
      <c r="BN63" s="374"/>
      <c r="BO63" s="374"/>
      <c r="BP63" s="374"/>
      <c r="BQ63" s="374"/>
      <c r="BR63" s="374"/>
      <c r="BS63" s="374"/>
      <c r="BT63" s="374"/>
      <c r="BU63" s="374"/>
      <c r="BV63" s="374"/>
      <c r="BW63" s="374"/>
      <c r="BX63" s="374"/>
      <c r="BY63" s="374"/>
      <c r="BZ63" s="374"/>
      <c r="CA63" s="374"/>
      <c r="CB63" s="374"/>
      <c r="CC63" s="374"/>
      <c r="CD63" s="374"/>
      <c r="CE63" s="377"/>
      <c r="CF63" s="377"/>
      <c r="CG63" s="377"/>
      <c r="CH63" s="377"/>
      <c r="CI63" s="377"/>
      <c r="CJ63" s="377"/>
      <c r="CK63" s="377"/>
      <c r="CL63" s="377"/>
      <c r="CM63" s="377"/>
      <c r="CN63" s="377"/>
      <c r="CO63" s="377"/>
      <c r="CP63" s="377"/>
      <c r="CQ63" s="377"/>
      <c r="CR63" s="377"/>
      <c r="CS63" s="377"/>
      <c r="CT63" s="377"/>
      <c r="CU63" s="377"/>
      <c r="CV63" s="377"/>
      <c r="CW63" s="377"/>
      <c r="CX63" s="377"/>
      <c r="CY63" s="377"/>
      <c r="CZ63" s="377"/>
    </row>
    <row r="64" spans="1:104" s="728" customFormat="1" ht="9.9499999999999993" customHeight="1">
      <c r="A64" s="81"/>
      <c r="B64" s="729"/>
      <c r="C64" s="729"/>
      <c r="D64" s="729"/>
      <c r="E64" s="729"/>
      <c r="F64" s="729"/>
      <c r="G64" s="729"/>
      <c r="H64" s="729"/>
      <c r="I64" s="729"/>
      <c r="J64" s="729"/>
      <c r="K64" s="729"/>
      <c r="L64" s="729"/>
      <c r="M64" s="727"/>
      <c r="N64" s="727"/>
      <c r="O64" s="727"/>
      <c r="P64" s="727"/>
      <c r="Q64" s="727"/>
      <c r="R64" s="727"/>
      <c r="S64" s="727"/>
      <c r="T64" s="727"/>
      <c r="U64" s="727"/>
      <c r="V64" s="727"/>
      <c r="W64" s="727"/>
      <c r="X64" s="727"/>
      <c r="Y64" s="727"/>
      <c r="Z64" s="727"/>
      <c r="AA64" s="727"/>
      <c r="AB64" s="727"/>
      <c r="AC64" s="81"/>
      <c r="AD64" s="723"/>
      <c r="AE64" s="723"/>
      <c r="AF64" s="355"/>
      <c r="AG64" s="355"/>
      <c r="AH64" s="355"/>
      <c r="AI64" s="355"/>
      <c r="AJ64" s="355"/>
      <c r="AK64" s="355"/>
      <c r="AL64" s="355"/>
      <c r="AM64" s="724"/>
      <c r="AN64" s="724"/>
      <c r="AO64" s="724"/>
      <c r="AP64" s="724"/>
      <c r="AQ64" s="724"/>
      <c r="AR64" s="724"/>
      <c r="AS64" s="724"/>
      <c r="AT64" s="724"/>
      <c r="AU64" s="724"/>
      <c r="AV64" s="724"/>
      <c r="AW64" s="724"/>
      <c r="AX64" s="724"/>
      <c r="AY64" s="724"/>
      <c r="AZ64" s="724"/>
      <c r="BA64" s="724"/>
      <c r="BB64" s="724"/>
      <c r="BC64" s="724"/>
      <c r="BD64" s="724"/>
      <c r="BE64" s="724"/>
      <c r="BF64" s="724"/>
      <c r="BG64" s="724"/>
      <c r="BH64" s="724"/>
      <c r="BI64" s="724"/>
      <c r="BJ64" s="724"/>
      <c r="BK64" s="724"/>
      <c r="BL64" s="374"/>
      <c r="BM64" s="374"/>
      <c r="BN64" s="374"/>
      <c r="BO64" s="374"/>
      <c r="BP64" s="374"/>
      <c r="BQ64" s="374"/>
      <c r="BR64" s="374"/>
      <c r="BS64" s="374"/>
      <c r="BT64" s="374"/>
      <c r="BU64" s="374"/>
      <c r="BV64" s="374"/>
      <c r="BW64" s="374"/>
      <c r="BX64" s="374"/>
      <c r="BY64" s="374"/>
      <c r="BZ64" s="374"/>
      <c r="CA64" s="374"/>
      <c r="CB64" s="374"/>
      <c r="CC64" s="374"/>
      <c r="CD64" s="374"/>
      <c r="CE64" s="377"/>
      <c r="CF64" s="377"/>
      <c r="CG64" s="377"/>
      <c r="CH64" s="377"/>
      <c r="CI64" s="377"/>
      <c r="CJ64" s="377"/>
      <c r="CK64" s="377"/>
      <c r="CL64" s="377"/>
      <c r="CM64" s="377"/>
      <c r="CN64" s="377"/>
      <c r="CO64" s="377"/>
      <c r="CP64" s="377"/>
      <c r="CQ64" s="377"/>
      <c r="CR64" s="377"/>
      <c r="CS64" s="377"/>
      <c r="CT64" s="377"/>
      <c r="CU64" s="377"/>
      <c r="CV64" s="377"/>
      <c r="CW64" s="377"/>
      <c r="CX64" s="377"/>
      <c r="CY64" s="377"/>
      <c r="CZ64" s="377"/>
    </row>
    <row r="65" spans="1:104" s="728" customFormat="1" ht="27.95" customHeight="1">
      <c r="A65" s="81"/>
      <c r="B65" s="1520" t="s">
        <v>1841</v>
      </c>
      <c r="C65" s="1520"/>
      <c r="D65" s="1520"/>
      <c r="E65" s="1520"/>
      <c r="F65" s="1520"/>
      <c r="G65" s="1520"/>
      <c r="H65" s="1520"/>
      <c r="I65" s="1520"/>
      <c r="J65" s="1520"/>
      <c r="K65" s="1520"/>
      <c r="L65" s="1520"/>
      <c r="M65" s="1520"/>
      <c r="N65" s="1520"/>
      <c r="O65" s="1520"/>
      <c r="P65" s="1520"/>
      <c r="Q65" s="1520"/>
      <c r="R65" s="1520"/>
      <c r="S65" s="1520"/>
      <c r="T65" s="1520"/>
      <c r="U65" s="1520"/>
      <c r="V65" s="1520"/>
      <c r="W65" s="1520"/>
      <c r="X65" s="1520"/>
      <c r="Y65" s="1520"/>
      <c r="Z65" s="1520"/>
      <c r="AA65" s="1520"/>
      <c r="AB65" s="1520"/>
      <c r="AC65" s="81"/>
      <c r="AD65" s="723"/>
      <c r="AE65" s="723"/>
      <c r="AF65" s="724"/>
      <c r="AG65" s="355"/>
      <c r="AH65" s="355"/>
      <c r="AI65" s="355"/>
      <c r="AJ65" s="355"/>
      <c r="AK65" s="355"/>
      <c r="AL65" s="355"/>
      <c r="AM65" s="730"/>
      <c r="AN65" s="724"/>
      <c r="AO65" s="724"/>
      <c r="AP65" s="724"/>
      <c r="AQ65" s="724"/>
      <c r="AR65" s="724"/>
      <c r="AS65" s="724"/>
      <c r="AT65" s="724"/>
      <c r="AU65" s="724"/>
      <c r="AV65" s="724"/>
      <c r="AW65" s="724"/>
      <c r="AX65" s="724"/>
      <c r="AY65" s="724"/>
      <c r="AZ65" s="724"/>
      <c r="BA65" s="724"/>
      <c r="BB65" s="724"/>
      <c r="BC65" s="724"/>
      <c r="BD65" s="724"/>
      <c r="BE65" s="724"/>
      <c r="BF65" s="724"/>
      <c r="BG65" s="724"/>
      <c r="BH65" s="724"/>
      <c r="BI65" s="724"/>
      <c r="BJ65" s="724"/>
      <c r="BK65" s="724"/>
      <c r="BL65" s="374"/>
      <c r="BM65" s="374"/>
      <c r="BN65" s="374"/>
      <c r="BO65" s="374"/>
      <c r="BP65" s="374"/>
      <c r="BQ65" s="374"/>
      <c r="BR65" s="374"/>
      <c r="BS65" s="374"/>
      <c r="BT65" s="374"/>
      <c r="BU65" s="374"/>
      <c r="BV65" s="374"/>
      <c r="BW65" s="374"/>
      <c r="BX65" s="374"/>
      <c r="BY65" s="374"/>
      <c r="BZ65" s="374"/>
      <c r="CA65" s="374"/>
      <c r="CB65" s="374"/>
      <c r="CC65" s="374"/>
      <c r="CD65" s="374"/>
      <c r="CE65" s="377"/>
      <c r="CF65" s="377"/>
      <c r="CG65" s="377"/>
      <c r="CH65" s="377"/>
      <c r="CI65" s="377"/>
      <c r="CJ65" s="377"/>
      <c r="CK65" s="377"/>
      <c r="CL65" s="377"/>
      <c r="CM65" s="377"/>
      <c r="CN65" s="377"/>
      <c r="CO65" s="377"/>
      <c r="CP65" s="377"/>
      <c r="CQ65" s="377"/>
      <c r="CR65" s="377"/>
      <c r="CS65" s="377"/>
      <c r="CT65" s="377"/>
      <c r="CU65" s="377"/>
      <c r="CV65" s="377"/>
      <c r="CW65" s="377"/>
      <c r="CX65" s="377"/>
      <c r="CY65" s="377"/>
      <c r="CZ65" s="377"/>
    </row>
    <row r="66" spans="1:104" s="728" customFormat="1" ht="27.95" customHeight="1">
      <c r="A66" s="81"/>
      <c r="B66" s="1520"/>
      <c r="C66" s="1520"/>
      <c r="D66" s="1520"/>
      <c r="E66" s="1520"/>
      <c r="F66" s="1520"/>
      <c r="G66" s="1520"/>
      <c r="H66" s="1520"/>
      <c r="I66" s="1520"/>
      <c r="J66" s="1520"/>
      <c r="K66" s="1520"/>
      <c r="L66" s="1520"/>
      <c r="M66" s="1520"/>
      <c r="N66" s="1520"/>
      <c r="O66" s="1520"/>
      <c r="P66" s="1520"/>
      <c r="Q66" s="1520"/>
      <c r="R66" s="1520"/>
      <c r="S66" s="1520"/>
      <c r="T66" s="1520"/>
      <c r="U66" s="1520"/>
      <c r="V66" s="1520"/>
      <c r="W66" s="1520"/>
      <c r="X66" s="1520"/>
      <c r="Y66" s="1520"/>
      <c r="Z66" s="1520"/>
      <c r="AA66" s="1520"/>
      <c r="AB66" s="1520"/>
      <c r="AC66" s="81"/>
      <c r="AD66" s="723"/>
      <c r="AE66" s="723"/>
      <c r="AF66" s="724"/>
      <c r="AG66" s="355"/>
      <c r="AH66" s="355"/>
      <c r="AI66" s="355"/>
      <c r="AJ66" s="355"/>
      <c r="AK66" s="355"/>
      <c r="AL66" s="355"/>
      <c r="AM66" s="730"/>
      <c r="AN66" s="724"/>
      <c r="AO66" s="724"/>
      <c r="AP66" s="724"/>
      <c r="AQ66" s="724"/>
      <c r="AR66" s="724"/>
      <c r="AS66" s="724"/>
      <c r="AT66" s="724"/>
      <c r="AU66" s="724"/>
      <c r="AV66" s="724"/>
      <c r="AW66" s="724"/>
      <c r="AX66" s="724"/>
      <c r="AY66" s="724"/>
      <c r="AZ66" s="724"/>
      <c r="BA66" s="724"/>
      <c r="BB66" s="724"/>
      <c r="BC66" s="724"/>
      <c r="BD66" s="724"/>
      <c r="BE66" s="724"/>
      <c r="BF66" s="724"/>
      <c r="BG66" s="724"/>
      <c r="BH66" s="724"/>
      <c r="BI66" s="724"/>
      <c r="BJ66" s="724"/>
      <c r="BK66" s="724"/>
      <c r="BL66" s="374"/>
      <c r="BM66" s="374"/>
      <c r="BN66" s="374"/>
      <c r="BO66" s="374"/>
      <c r="BP66" s="374"/>
      <c r="BQ66" s="374"/>
      <c r="BR66" s="374"/>
      <c r="BS66" s="374"/>
      <c r="BT66" s="374"/>
      <c r="BU66" s="374"/>
      <c r="BV66" s="374"/>
      <c r="BW66" s="374"/>
      <c r="BX66" s="374"/>
      <c r="BY66" s="374"/>
      <c r="BZ66" s="374"/>
      <c r="CA66" s="374"/>
      <c r="CB66" s="374"/>
      <c r="CC66" s="374"/>
      <c r="CD66" s="374"/>
      <c r="CE66" s="377"/>
      <c r="CF66" s="377"/>
      <c r="CG66" s="377"/>
      <c r="CH66" s="377"/>
      <c r="CI66" s="377"/>
      <c r="CJ66" s="377"/>
      <c r="CK66" s="377"/>
      <c r="CL66" s="377"/>
      <c r="CM66" s="377"/>
      <c r="CN66" s="377"/>
      <c r="CO66" s="377"/>
      <c r="CP66" s="377"/>
      <c r="CQ66" s="377"/>
      <c r="CR66" s="377"/>
      <c r="CS66" s="377"/>
      <c r="CT66" s="377"/>
      <c r="CU66" s="377"/>
      <c r="CV66" s="377"/>
      <c r="CW66" s="377"/>
      <c r="CX66" s="377"/>
      <c r="CY66" s="377"/>
      <c r="CZ66" s="377"/>
    </row>
    <row r="67" spans="1:104" s="8" customFormat="1" ht="27.95" customHeight="1">
      <c r="A67" s="51"/>
      <c r="B67" s="1520"/>
      <c r="C67" s="1520"/>
      <c r="D67" s="1520"/>
      <c r="E67" s="1520"/>
      <c r="F67" s="1520"/>
      <c r="G67" s="1520"/>
      <c r="H67" s="1520"/>
      <c r="I67" s="1520"/>
      <c r="J67" s="1520"/>
      <c r="K67" s="1520"/>
      <c r="L67" s="1520"/>
      <c r="M67" s="1520"/>
      <c r="N67" s="1520"/>
      <c r="O67" s="1520"/>
      <c r="P67" s="1520"/>
      <c r="Q67" s="1520"/>
      <c r="R67" s="1520"/>
      <c r="S67" s="1520"/>
      <c r="T67" s="1520"/>
      <c r="U67" s="1520"/>
      <c r="V67" s="1520"/>
      <c r="W67" s="1520"/>
      <c r="X67" s="1520"/>
      <c r="Y67" s="1520"/>
      <c r="Z67" s="1520"/>
      <c r="AA67" s="1520"/>
      <c r="AB67" s="1520"/>
      <c r="AC67" s="51"/>
      <c r="AD67" s="667"/>
      <c r="AE67" s="667"/>
      <c r="AF67" s="650"/>
      <c r="AG67" s="650"/>
      <c r="AH67" s="650"/>
      <c r="AI67" s="650"/>
      <c r="AJ67" s="650"/>
      <c r="AK67" s="650"/>
      <c r="AL67" s="650"/>
      <c r="AM67" s="650"/>
      <c r="AN67" s="650"/>
      <c r="AO67" s="650"/>
      <c r="AP67" s="650"/>
      <c r="AQ67" s="650"/>
      <c r="AR67" s="650"/>
      <c r="AS67" s="650"/>
      <c r="AT67" s="650"/>
      <c r="AU67" s="650"/>
      <c r="AV67" s="650"/>
      <c r="AW67" s="650"/>
      <c r="AX67" s="650"/>
      <c r="AY67" s="650"/>
      <c r="AZ67" s="650"/>
      <c r="BA67" s="650"/>
      <c r="BB67" s="650"/>
      <c r="BC67" s="650"/>
      <c r="BD67" s="650"/>
      <c r="BE67" s="650"/>
      <c r="BF67" s="650"/>
      <c r="BG67" s="650"/>
      <c r="BH67" s="650"/>
      <c r="BI67" s="650"/>
      <c r="BJ67" s="650"/>
      <c r="BK67" s="650"/>
      <c r="BL67" s="663"/>
      <c r="BM67" s="663"/>
      <c r="BN67" s="663"/>
      <c r="BO67" s="663"/>
      <c r="BP67" s="663"/>
      <c r="BQ67" s="663"/>
      <c r="BR67" s="663"/>
      <c r="BS67" s="663"/>
      <c r="BT67" s="663"/>
      <c r="BU67" s="663"/>
      <c r="BV67" s="663"/>
      <c r="BW67" s="663"/>
      <c r="BX67" s="663"/>
      <c r="BY67" s="663"/>
      <c r="BZ67" s="663"/>
      <c r="CA67" s="663"/>
      <c r="CB67" s="663"/>
      <c r="CC67" s="663"/>
      <c r="CD67" s="663"/>
      <c r="CE67" s="23"/>
      <c r="CF67" s="23"/>
      <c r="CG67" s="36"/>
      <c r="CH67" s="36"/>
      <c r="CI67" s="36"/>
      <c r="CJ67" s="36"/>
      <c r="CK67" s="36"/>
      <c r="CL67" s="36"/>
      <c r="CM67" s="36"/>
      <c r="CN67" s="36"/>
      <c r="CO67" s="36"/>
      <c r="CP67" s="36"/>
      <c r="CQ67" s="36"/>
      <c r="CR67" s="36"/>
      <c r="CS67" s="36"/>
      <c r="CT67" s="36"/>
      <c r="CU67" s="36"/>
      <c r="CV67" s="36"/>
      <c r="CW67" s="36"/>
      <c r="CX67" s="36"/>
      <c r="CY67" s="36"/>
      <c r="CZ67" s="36"/>
    </row>
    <row r="68" spans="1:104" s="400" customFormat="1" ht="27.95" customHeight="1">
      <c r="A68" s="646"/>
      <c r="B68" s="1520"/>
      <c r="C68" s="1520"/>
      <c r="D68" s="1520"/>
      <c r="E68" s="1520"/>
      <c r="F68" s="1520"/>
      <c r="G68" s="1520"/>
      <c r="H68" s="1520"/>
      <c r="I68" s="1520"/>
      <c r="J68" s="1520"/>
      <c r="K68" s="1520"/>
      <c r="L68" s="1520"/>
      <c r="M68" s="1520"/>
      <c r="N68" s="1520"/>
      <c r="O68" s="1520"/>
      <c r="P68" s="1520"/>
      <c r="Q68" s="1520"/>
      <c r="R68" s="1520"/>
      <c r="S68" s="1520"/>
      <c r="T68" s="1520"/>
      <c r="U68" s="1520"/>
      <c r="V68" s="1520"/>
      <c r="W68" s="1520"/>
      <c r="X68" s="1520"/>
      <c r="Y68" s="1520"/>
      <c r="Z68" s="1520"/>
      <c r="AA68" s="1520"/>
      <c r="AB68" s="1520"/>
      <c r="AC68" s="646"/>
      <c r="AD68" s="667"/>
      <c r="AE68" s="667"/>
      <c r="AF68" s="705"/>
      <c r="AG68" s="705"/>
      <c r="AH68" s="705"/>
      <c r="AI68" s="705"/>
      <c r="AJ68" s="705"/>
      <c r="AK68" s="705"/>
      <c r="AL68" s="705"/>
      <c r="AM68" s="705"/>
      <c r="AN68" s="705"/>
      <c r="AO68" s="705"/>
      <c r="AP68" s="705"/>
      <c r="AQ68" s="705"/>
      <c r="AR68" s="705"/>
      <c r="AS68" s="705"/>
      <c r="AT68" s="705"/>
      <c r="AU68" s="705"/>
      <c r="AV68" s="705"/>
      <c r="AW68" s="705"/>
      <c r="AX68" s="705"/>
      <c r="AY68" s="705"/>
      <c r="AZ68" s="705"/>
      <c r="BA68" s="705"/>
      <c r="BB68" s="705"/>
      <c r="BC68" s="705"/>
      <c r="BD68" s="705"/>
      <c r="BE68" s="705"/>
      <c r="BF68" s="705"/>
      <c r="BG68" s="705"/>
      <c r="BH68" s="705"/>
      <c r="BI68" s="705"/>
      <c r="BJ68" s="705"/>
      <c r="BK68" s="705"/>
      <c r="BL68" s="705"/>
      <c r="BM68" s="705"/>
      <c r="BN68" s="705"/>
      <c r="BO68" s="705"/>
      <c r="BP68" s="705"/>
      <c r="BQ68" s="705"/>
      <c r="BR68" s="705"/>
      <c r="BS68" s="705"/>
      <c r="BT68" s="705"/>
      <c r="BU68" s="705"/>
      <c r="BV68" s="705"/>
      <c r="BW68" s="705"/>
      <c r="BX68" s="705"/>
      <c r="BY68" s="705"/>
      <c r="BZ68" s="705"/>
      <c r="CA68" s="705"/>
      <c r="CB68" s="18"/>
      <c r="CC68" s="18"/>
      <c r="CD68" s="18"/>
      <c r="CE68" s="15"/>
      <c r="CF68" s="15"/>
      <c r="CG68" s="5"/>
      <c r="CH68" s="5"/>
      <c r="CI68" s="5"/>
      <c r="CJ68" s="5"/>
      <c r="CK68" s="5"/>
      <c r="CL68" s="5"/>
      <c r="CM68" s="5"/>
      <c r="CN68" s="5"/>
      <c r="CO68" s="5"/>
      <c r="CP68" s="5"/>
      <c r="CQ68" s="5"/>
      <c r="CR68" s="5"/>
      <c r="CS68" s="5"/>
      <c r="CT68" s="5"/>
      <c r="CU68" s="5"/>
      <c r="CV68" s="5"/>
      <c r="CW68" s="5"/>
      <c r="CX68" s="5"/>
      <c r="CY68" s="5"/>
      <c r="CZ68" s="5"/>
    </row>
    <row r="69" spans="1:104" ht="27.95" customHeight="1">
      <c r="B69" s="1520"/>
      <c r="C69" s="1520"/>
      <c r="D69" s="1520"/>
      <c r="E69" s="1520"/>
      <c r="F69" s="1520"/>
      <c r="G69" s="1520"/>
      <c r="H69" s="1520"/>
      <c r="I69" s="1520"/>
      <c r="J69" s="1520"/>
      <c r="K69" s="1520"/>
      <c r="L69" s="1520"/>
      <c r="M69" s="1520"/>
      <c r="N69" s="1520"/>
      <c r="O69" s="1520"/>
      <c r="P69" s="1520"/>
      <c r="Q69" s="1520"/>
      <c r="R69" s="1520"/>
      <c r="S69" s="1520"/>
      <c r="T69" s="1520"/>
      <c r="U69" s="1520"/>
      <c r="V69" s="1520"/>
      <c r="W69" s="1520"/>
      <c r="X69" s="1520"/>
      <c r="Y69" s="1520"/>
      <c r="Z69" s="1520"/>
      <c r="AA69" s="1520"/>
      <c r="AB69" s="1520"/>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663"/>
      <c r="BH69" s="663"/>
      <c r="BI69" s="663"/>
      <c r="BJ69" s="663"/>
      <c r="BK69" s="663"/>
      <c r="BL69" s="19"/>
      <c r="BM69" s="19"/>
      <c r="BN69" s="19"/>
      <c r="BO69" s="19"/>
      <c r="BP69" s="19"/>
      <c r="BQ69" s="19"/>
      <c r="BR69" s="19"/>
      <c r="BS69" s="19"/>
      <c r="BT69" s="19"/>
      <c r="BU69" s="19"/>
      <c r="BV69" s="19"/>
      <c r="BW69" s="19"/>
      <c r="BX69" s="19"/>
      <c r="BY69" s="19"/>
      <c r="BZ69" s="19"/>
      <c r="CA69" s="19"/>
      <c r="CB69" s="19"/>
      <c r="CC69" s="19"/>
      <c r="CD69" s="19"/>
      <c r="CE69" s="5"/>
      <c r="CF69" s="5"/>
      <c r="CG69" s="8"/>
      <c r="CH69" s="8"/>
      <c r="CI69" s="8"/>
      <c r="CJ69" s="8"/>
      <c r="CK69" s="8"/>
      <c r="CL69" s="8"/>
      <c r="CM69" s="8"/>
      <c r="CN69" s="8"/>
      <c r="CO69" s="8"/>
      <c r="CP69" s="8"/>
      <c r="CQ69" s="8"/>
      <c r="CR69" s="8"/>
      <c r="CS69" s="8"/>
      <c r="CT69" s="8"/>
      <c r="CU69" s="8"/>
      <c r="CV69" s="8"/>
      <c r="CW69" s="8"/>
      <c r="CX69" s="8"/>
      <c r="CY69" s="8"/>
      <c r="CZ69" s="8"/>
    </row>
    <row r="70" spans="1:104" ht="27.95" customHeight="1">
      <c r="B70" s="1520"/>
      <c r="C70" s="1520"/>
      <c r="D70" s="1520"/>
      <c r="E70" s="1520"/>
      <c r="F70" s="1520"/>
      <c r="G70" s="1520"/>
      <c r="H70" s="1520"/>
      <c r="I70" s="1520"/>
      <c r="J70" s="1520"/>
      <c r="K70" s="1520"/>
      <c r="L70" s="1520"/>
      <c r="M70" s="1520"/>
      <c r="N70" s="1520"/>
      <c r="O70" s="1520"/>
      <c r="P70" s="1520"/>
      <c r="Q70" s="1520"/>
      <c r="R70" s="1520"/>
      <c r="S70" s="1520"/>
      <c r="T70" s="1520"/>
      <c r="U70" s="1520"/>
      <c r="V70" s="1520"/>
      <c r="W70" s="1520"/>
      <c r="X70" s="1520"/>
      <c r="Y70" s="1520"/>
      <c r="Z70" s="1520"/>
      <c r="AA70" s="1520"/>
      <c r="AB70" s="1520"/>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663"/>
      <c r="BH70" s="663"/>
      <c r="BI70" s="663"/>
      <c r="BJ70" s="663"/>
      <c r="BK70" s="663"/>
      <c r="BL70" s="19"/>
      <c r="BM70" s="19"/>
      <c r="BN70" s="19"/>
      <c r="BO70" s="19"/>
      <c r="BP70" s="19"/>
      <c r="BQ70" s="19"/>
      <c r="BR70" s="19"/>
      <c r="BS70" s="19"/>
      <c r="BT70" s="19"/>
      <c r="BU70" s="19"/>
      <c r="BV70" s="19"/>
      <c r="BW70" s="19"/>
      <c r="BX70" s="19"/>
      <c r="BY70" s="19"/>
      <c r="BZ70" s="19"/>
      <c r="CA70" s="19"/>
      <c r="CB70" s="19"/>
      <c r="CC70" s="19"/>
      <c r="CD70" s="19"/>
      <c r="CE70" s="5"/>
      <c r="CF70" s="5"/>
      <c r="CG70" s="8"/>
      <c r="CH70" s="8"/>
      <c r="CI70" s="8"/>
      <c r="CJ70" s="8"/>
      <c r="CK70" s="8"/>
      <c r="CL70" s="8"/>
      <c r="CM70" s="8"/>
      <c r="CN70" s="8"/>
      <c r="CO70" s="8"/>
      <c r="CP70" s="8"/>
      <c r="CQ70" s="8"/>
      <c r="CR70" s="8"/>
      <c r="CS70" s="8"/>
      <c r="CT70" s="8"/>
      <c r="CU70" s="8"/>
      <c r="CV70" s="8"/>
      <c r="CW70" s="8"/>
      <c r="CX70" s="8"/>
      <c r="CY70" s="8"/>
      <c r="CZ70" s="8"/>
    </row>
    <row r="71" spans="1:104" ht="27.95" customHeight="1">
      <c r="B71" s="1520"/>
      <c r="C71" s="1520"/>
      <c r="D71" s="1520"/>
      <c r="E71" s="1520"/>
      <c r="F71" s="1520"/>
      <c r="G71" s="1520"/>
      <c r="H71" s="1520"/>
      <c r="I71" s="1520"/>
      <c r="J71" s="1520"/>
      <c r="K71" s="1520"/>
      <c r="L71" s="1520"/>
      <c r="M71" s="1520"/>
      <c r="N71" s="1520"/>
      <c r="O71" s="1520"/>
      <c r="P71" s="1520"/>
      <c r="Q71" s="1520"/>
      <c r="R71" s="1520"/>
      <c r="S71" s="1520"/>
      <c r="T71" s="1520"/>
      <c r="U71" s="1520"/>
      <c r="V71" s="1520"/>
      <c r="W71" s="1520"/>
      <c r="X71" s="1520"/>
      <c r="Y71" s="1520"/>
      <c r="Z71" s="1520"/>
      <c r="AA71" s="1520"/>
      <c r="AB71" s="1520"/>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663"/>
      <c r="BH71" s="663"/>
      <c r="BI71" s="663"/>
      <c r="BJ71" s="663"/>
      <c r="BK71" s="663"/>
      <c r="BL71" s="51"/>
      <c r="BM71" s="51"/>
      <c r="BN71" s="51"/>
      <c r="BO71" s="51"/>
      <c r="BP71" s="51"/>
      <c r="BQ71" s="51"/>
      <c r="BR71" s="51"/>
      <c r="BS71" s="51"/>
      <c r="BT71" s="51"/>
      <c r="BU71" s="51"/>
      <c r="BV71" s="51"/>
      <c r="BW71" s="51"/>
      <c r="BX71" s="51"/>
      <c r="BY71" s="51"/>
      <c r="BZ71" s="51"/>
      <c r="CA71" s="51"/>
      <c r="CB71" s="51"/>
      <c r="CC71" s="51"/>
      <c r="CD71" s="51"/>
      <c r="CE71" s="8"/>
      <c r="CF71" s="8"/>
      <c r="CG71" s="400"/>
      <c r="CH71" s="400"/>
      <c r="CI71" s="400"/>
      <c r="CJ71" s="400"/>
      <c r="CK71" s="400"/>
      <c r="CL71" s="400"/>
      <c r="CM71" s="400"/>
      <c r="CN71" s="400"/>
      <c r="CO71" s="400"/>
      <c r="CP71" s="400"/>
      <c r="CQ71" s="400"/>
      <c r="CR71" s="400"/>
      <c r="CS71" s="400"/>
      <c r="CT71" s="400"/>
      <c r="CU71" s="400"/>
      <c r="CV71" s="400"/>
      <c r="CW71" s="400"/>
      <c r="CX71" s="400"/>
      <c r="CY71" s="400"/>
      <c r="CZ71" s="400"/>
    </row>
    <row r="72" spans="1:104" s="400" customFormat="1" ht="9.9499999999999993" customHeight="1">
      <c r="A72" s="646"/>
      <c r="B72" s="718"/>
      <c r="C72" s="718"/>
      <c r="D72" s="718"/>
      <c r="E72" s="718"/>
      <c r="F72" s="718"/>
      <c r="G72" s="718"/>
      <c r="H72" s="718"/>
      <c r="I72" s="718"/>
      <c r="J72" s="718"/>
      <c r="K72" s="718"/>
      <c r="L72" s="718"/>
      <c r="M72" s="718"/>
      <c r="N72" s="718"/>
      <c r="O72" s="718"/>
      <c r="P72" s="718"/>
      <c r="Q72" s="718"/>
      <c r="R72" s="718"/>
      <c r="S72" s="718"/>
      <c r="T72" s="718"/>
      <c r="U72" s="718"/>
      <c r="V72" s="718"/>
      <c r="W72" s="718"/>
      <c r="X72" s="718"/>
      <c r="Y72" s="718"/>
      <c r="Z72" s="718"/>
      <c r="AA72" s="718"/>
      <c r="AB72" s="718"/>
      <c r="AC72" s="646"/>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663"/>
      <c r="BH72" s="663"/>
      <c r="BI72" s="663"/>
      <c r="BJ72" s="663"/>
      <c r="BK72" s="663"/>
      <c r="BL72" s="51"/>
      <c r="BM72" s="51"/>
      <c r="BN72" s="51"/>
      <c r="BO72" s="51"/>
      <c r="BP72" s="51"/>
      <c r="BQ72" s="51"/>
      <c r="BR72" s="51"/>
      <c r="BS72" s="51"/>
      <c r="BT72" s="51"/>
      <c r="BU72" s="51"/>
      <c r="BV72" s="51"/>
      <c r="BW72" s="51"/>
      <c r="BX72" s="51"/>
      <c r="BY72" s="51"/>
      <c r="BZ72" s="51"/>
      <c r="CA72" s="51"/>
      <c r="CB72" s="51"/>
      <c r="CC72" s="51"/>
      <c r="CD72" s="51"/>
      <c r="CE72" s="8"/>
      <c r="CF72" s="8"/>
    </row>
    <row r="73" spans="1:104" s="400" customFormat="1" ht="24.95" customHeight="1">
      <c r="A73" s="646"/>
      <c r="B73" s="1521" t="s">
        <v>1842</v>
      </c>
      <c r="C73" s="1521"/>
      <c r="D73" s="1521"/>
      <c r="E73" s="1521"/>
      <c r="F73" s="1521"/>
      <c r="G73" s="1521"/>
      <c r="H73" s="1521"/>
      <c r="I73" s="1521"/>
      <c r="J73" s="1521"/>
      <c r="K73" s="1521"/>
      <c r="L73" s="1521"/>
      <c r="M73" s="1521"/>
      <c r="N73" s="1521"/>
      <c r="O73" s="1521"/>
      <c r="P73" s="1521"/>
      <c r="Q73" s="1521"/>
      <c r="R73" s="1521"/>
      <c r="S73" s="1521"/>
      <c r="T73" s="1521"/>
      <c r="U73" s="1521"/>
      <c r="V73" s="1521"/>
      <c r="W73" s="1521"/>
      <c r="X73" s="1521"/>
      <c r="Y73" s="1521"/>
      <c r="Z73" s="1521"/>
      <c r="AA73" s="1521"/>
      <c r="AB73" s="1521"/>
      <c r="AC73" s="646"/>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663"/>
      <c r="BH73" s="663"/>
      <c r="BI73" s="663"/>
      <c r="BJ73" s="663"/>
      <c r="BK73" s="663"/>
      <c r="BL73" s="51"/>
      <c r="BM73" s="51"/>
      <c r="BN73" s="51"/>
      <c r="BO73" s="51"/>
      <c r="BP73" s="51"/>
      <c r="BQ73" s="51"/>
      <c r="BR73" s="51"/>
      <c r="BS73" s="51"/>
      <c r="BT73" s="51"/>
      <c r="BU73" s="51"/>
      <c r="BV73" s="51"/>
      <c r="BW73" s="51"/>
      <c r="BX73" s="51"/>
      <c r="BY73" s="51"/>
      <c r="BZ73" s="51"/>
      <c r="CA73" s="51"/>
      <c r="CB73" s="51"/>
      <c r="CC73" s="51"/>
      <c r="CD73" s="51"/>
      <c r="CE73" s="8"/>
      <c r="CF73" s="8"/>
    </row>
    <row r="74" spans="1:104" s="400" customFormat="1" ht="9.9499999999999993" customHeight="1">
      <c r="A74" s="646"/>
      <c r="B74" s="720"/>
      <c r="C74" s="719"/>
      <c r="D74" s="719"/>
      <c r="E74" s="719"/>
      <c r="F74" s="719"/>
      <c r="G74" s="719"/>
      <c r="H74" s="719"/>
      <c r="I74" s="719"/>
      <c r="J74" s="719"/>
      <c r="K74" s="719"/>
      <c r="L74" s="719"/>
      <c r="M74" s="718"/>
      <c r="N74" s="718"/>
      <c r="O74" s="718"/>
      <c r="P74" s="718"/>
      <c r="Q74" s="718"/>
      <c r="R74" s="718"/>
      <c r="S74" s="718"/>
      <c r="T74" s="718"/>
      <c r="U74" s="718"/>
      <c r="V74" s="718"/>
      <c r="W74" s="718"/>
      <c r="X74" s="718"/>
      <c r="Y74" s="718"/>
      <c r="Z74" s="718"/>
      <c r="AA74" s="718"/>
      <c r="AB74" s="718"/>
      <c r="AC74" s="646"/>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663"/>
      <c r="BH74" s="663"/>
      <c r="BI74" s="663"/>
      <c r="BJ74" s="663"/>
      <c r="BK74" s="663"/>
      <c r="BL74" s="51"/>
      <c r="BM74" s="51"/>
      <c r="BN74" s="51"/>
      <c r="BO74" s="51"/>
      <c r="BP74" s="51"/>
      <c r="BQ74" s="51"/>
      <c r="BR74" s="51"/>
      <c r="BS74" s="51"/>
      <c r="BT74" s="51"/>
      <c r="BU74" s="51"/>
      <c r="BV74" s="51"/>
      <c r="BW74" s="51"/>
      <c r="BX74" s="51"/>
      <c r="BY74" s="51"/>
      <c r="BZ74" s="51"/>
      <c r="CA74" s="51"/>
      <c r="CB74" s="51"/>
      <c r="CC74" s="51"/>
      <c r="CD74" s="51"/>
      <c r="CE74" s="8"/>
      <c r="CF74" s="8"/>
    </row>
    <row r="75" spans="1:104" s="400" customFormat="1" ht="24.95" customHeight="1">
      <c r="A75" s="646"/>
      <c r="B75" s="721"/>
      <c r="C75" s="1522">
        <f ca="1">TODAY()</f>
        <v>43893</v>
      </c>
      <c r="D75" s="1522"/>
      <c r="E75" s="1522"/>
      <c r="F75" s="1522"/>
      <c r="G75" s="1522"/>
      <c r="H75" s="1522"/>
      <c r="I75" s="1522"/>
      <c r="J75" s="1522"/>
      <c r="K75" s="1522"/>
      <c r="L75" s="1522"/>
      <c r="M75" s="1522"/>
      <c r="N75" s="1522"/>
      <c r="O75" s="1522"/>
      <c r="P75" s="1522"/>
      <c r="Q75" s="1522"/>
      <c r="R75" s="1522"/>
      <c r="S75" s="1522"/>
      <c r="T75" s="1522"/>
      <c r="U75" s="1522"/>
      <c r="V75" s="1522"/>
      <c r="W75" s="1522"/>
      <c r="X75" s="1522"/>
      <c r="Y75" s="1522"/>
      <c r="Z75" s="1522"/>
      <c r="AA75" s="1522"/>
      <c r="AB75" s="1522"/>
      <c r="AC75" s="646"/>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663"/>
      <c r="BH75" s="663"/>
      <c r="BI75" s="663"/>
      <c r="BJ75" s="663"/>
      <c r="BK75" s="663"/>
      <c r="BL75" s="51"/>
      <c r="BM75" s="51"/>
      <c r="BN75" s="51"/>
      <c r="BO75" s="51"/>
      <c r="BP75" s="51"/>
      <c r="BQ75" s="51"/>
      <c r="BR75" s="51"/>
      <c r="BS75" s="51"/>
      <c r="BT75" s="51"/>
      <c r="BU75" s="51"/>
      <c r="BV75" s="51"/>
      <c r="BW75" s="51"/>
      <c r="BX75" s="51"/>
      <c r="BY75" s="51"/>
      <c r="BZ75" s="51"/>
      <c r="CA75" s="51"/>
      <c r="CB75" s="51"/>
      <c r="CC75" s="51"/>
      <c r="CD75" s="51"/>
      <c r="CE75" s="8"/>
      <c r="CF75" s="8"/>
    </row>
    <row r="76" spans="1:104" s="400" customFormat="1" ht="9.9499999999999993" customHeight="1">
      <c r="A76" s="646"/>
      <c r="B76" s="718"/>
      <c r="C76" s="718"/>
      <c r="D76" s="718"/>
      <c r="E76" s="718"/>
      <c r="F76" s="718"/>
      <c r="G76" s="718"/>
      <c r="H76" s="718"/>
      <c r="I76" s="718"/>
      <c r="J76" s="718"/>
      <c r="K76" s="718"/>
      <c r="L76" s="718"/>
      <c r="M76" s="718"/>
      <c r="N76" s="718"/>
      <c r="O76" s="718"/>
      <c r="P76" s="718"/>
      <c r="Q76" s="718"/>
      <c r="R76" s="718"/>
      <c r="S76" s="718"/>
      <c r="T76" s="718"/>
      <c r="U76" s="718"/>
      <c r="V76" s="718"/>
      <c r="W76" s="718"/>
      <c r="X76" s="718"/>
      <c r="Y76" s="718"/>
      <c r="Z76" s="718"/>
      <c r="AA76" s="718"/>
      <c r="AB76" s="718"/>
      <c r="AC76" s="646"/>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663"/>
      <c r="BH76" s="663"/>
      <c r="BI76" s="663"/>
      <c r="BJ76" s="663"/>
      <c r="BK76" s="663"/>
      <c r="BL76" s="51"/>
      <c r="BM76" s="51"/>
      <c r="BN76" s="51"/>
      <c r="BO76" s="51"/>
      <c r="BP76" s="51"/>
      <c r="BQ76" s="51"/>
      <c r="BR76" s="51"/>
      <c r="BS76" s="51"/>
      <c r="BT76" s="51"/>
      <c r="BU76" s="51"/>
      <c r="BV76" s="51"/>
      <c r="BW76" s="51"/>
      <c r="BX76" s="51"/>
      <c r="BY76" s="51"/>
      <c r="BZ76" s="51"/>
      <c r="CA76" s="51"/>
      <c r="CB76" s="51"/>
      <c r="CC76" s="51"/>
      <c r="CD76" s="51"/>
      <c r="CE76" s="8"/>
      <c r="CF76" s="8"/>
    </row>
    <row r="77" spans="1:104" ht="24.95" customHeight="1">
      <c r="A77" s="577" t="s">
        <v>1759</v>
      </c>
      <c r="B77" s="130"/>
      <c r="C77" s="574"/>
      <c r="D77" s="130"/>
      <c r="E77" s="130"/>
      <c r="F77" s="130"/>
      <c r="G77" s="130"/>
      <c r="H77" s="130"/>
      <c r="I77" s="130"/>
      <c r="J77" s="130"/>
      <c r="K77" s="130"/>
      <c r="L77" s="130"/>
      <c r="M77" s="130"/>
      <c r="N77" s="130"/>
      <c r="O77" s="130"/>
      <c r="P77" s="130"/>
      <c r="Q77" s="130"/>
      <c r="R77" s="130"/>
      <c r="S77" s="130"/>
      <c r="T77" s="130"/>
      <c r="U77" s="130"/>
      <c r="V77" s="130"/>
      <c r="W77" s="130"/>
      <c r="X77" s="635"/>
      <c r="Y77" s="130"/>
      <c r="Z77" s="635"/>
      <c r="AA77" s="635"/>
      <c r="AB77" s="635"/>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663"/>
      <c r="BH77" s="663"/>
      <c r="BI77" s="663"/>
      <c r="BJ77" s="663"/>
      <c r="BK77" s="663"/>
      <c r="BL77" s="51"/>
      <c r="BM77" s="51"/>
      <c r="BN77" s="51"/>
      <c r="BO77" s="51"/>
      <c r="BP77" s="51"/>
      <c r="BQ77" s="51"/>
      <c r="BR77" s="51"/>
      <c r="BS77" s="51"/>
      <c r="BT77" s="51"/>
      <c r="BU77" s="51"/>
      <c r="BV77" s="51"/>
      <c r="BW77" s="51"/>
      <c r="BX77" s="51"/>
      <c r="BY77" s="51"/>
      <c r="BZ77" s="51"/>
      <c r="CA77" s="51"/>
      <c r="CB77" s="51"/>
      <c r="CC77" s="51"/>
      <c r="CD77" s="51"/>
      <c r="CE77" s="8"/>
      <c r="CF77" s="8"/>
      <c r="CG77" s="400"/>
      <c r="CH77" s="400"/>
      <c r="CI77" s="400"/>
      <c r="CJ77" s="400"/>
      <c r="CK77" s="400"/>
      <c r="CL77" s="400"/>
      <c r="CM77" s="400"/>
      <c r="CN77" s="400"/>
      <c r="CO77" s="400"/>
      <c r="CP77" s="400"/>
      <c r="CQ77" s="400"/>
      <c r="CR77" s="400"/>
      <c r="CS77" s="400"/>
      <c r="CT77" s="400"/>
      <c r="CU77" s="400"/>
      <c r="CV77" s="400"/>
      <c r="CW77" s="400"/>
      <c r="CX77" s="400"/>
      <c r="CY77" s="400"/>
      <c r="CZ77" s="400"/>
    </row>
    <row r="78" spans="1:104" ht="5.0999999999999996" customHeight="1">
      <c r="B78" s="130"/>
      <c r="C78" s="635"/>
      <c r="D78" s="130"/>
      <c r="E78" s="130"/>
      <c r="F78" s="130"/>
      <c r="G78" s="130"/>
      <c r="H78" s="130"/>
      <c r="I78" s="130"/>
      <c r="J78" s="130"/>
      <c r="K78" s="130"/>
      <c r="L78" s="130"/>
      <c r="M78" s="130"/>
      <c r="N78" s="130"/>
      <c r="O78" s="130"/>
      <c r="P78" s="130"/>
      <c r="Q78" s="130"/>
      <c r="R78" s="130"/>
      <c r="S78" s="130"/>
      <c r="T78" s="130"/>
      <c r="U78" s="130"/>
      <c r="V78" s="130"/>
      <c r="W78" s="130"/>
      <c r="X78" s="635"/>
      <c r="Y78" s="130"/>
      <c r="Z78" s="635"/>
      <c r="AA78" s="635"/>
      <c r="AB78" s="635"/>
      <c r="AD78" s="646"/>
      <c r="AE78" s="646"/>
      <c r="AF78" s="646"/>
      <c r="AG78" s="646"/>
      <c r="AH78" s="646"/>
      <c r="AI78" s="646"/>
      <c r="AJ78" s="646"/>
      <c r="AK78" s="646"/>
      <c r="AL78" s="646"/>
      <c r="AM78" s="646"/>
      <c r="AN78" s="646"/>
      <c r="AO78" s="646"/>
      <c r="AP78" s="646"/>
      <c r="AQ78" s="646"/>
      <c r="AR78" s="646"/>
      <c r="AS78" s="646"/>
      <c r="AT78" s="646"/>
      <c r="AU78" s="646"/>
      <c r="AV78" s="646"/>
      <c r="AW78" s="646"/>
      <c r="AX78" s="646"/>
      <c r="AY78" s="646"/>
      <c r="AZ78" s="646"/>
      <c r="BA78" s="646"/>
      <c r="BB78" s="646"/>
      <c r="BC78" s="646"/>
      <c r="BD78" s="646"/>
      <c r="BE78" s="646"/>
      <c r="BF78" s="646"/>
      <c r="BG78" s="663"/>
      <c r="BH78" s="663"/>
      <c r="BI78" s="663"/>
      <c r="BJ78" s="663"/>
      <c r="BK78" s="663"/>
      <c r="BL78" s="646"/>
      <c r="BM78" s="646"/>
      <c r="BN78" s="646"/>
      <c r="BO78" s="646"/>
      <c r="BP78" s="646"/>
      <c r="BQ78" s="646"/>
      <c r="BR78" s="646"/>
      <c r="BS78" s="646"/>
      <c r="BT78" s="646"/>
      <c r="BU78" s="646"/>
      <c r="BV78" s="646"/>
      <c r="BW78" s="646"/>
      <c r="BX78" s="646"/>
      <c r="BY78" s="646"/>
      <c r="BZ78" s="646"/>
      <c r="CA78" s="646"/>
      <c r="CB78" s="646"/>
      <c r="CC78" s="646"/>
      <c r="CD78" s="646"/>
      <c r="CE78" s="400"/>
      <c r="CF78" s="400"/>
      <c r="CG78" s="400"/>
      <c r="CH78" s="400"/>
      <c r="CI78" s="400"/>
      <c r="CJ78" s="400"/>
      <c r="CK78" s="400"/>
      <c r="CL78" s="400"/>
      <c r="CM78" s="400"/>
      <c r="CN78" s="400"/>
      <c r="CO78" s="400"/>
      <c r="CP78" s="400"/>
      <c r="CQ78" s="400"/>
      <c r="CR78" s="400"/>
      <c r="CS78" s="400"/>
      <c r="CT78" s="400"/>
      <c r="CU78" s="400"/>
      <c r="CV78" s="400"/>
      <c r="CW78" s="400"/>
      <c r="CX78" s="400"/>
      <c r="CY78" s="400"/>
      <c r="CZ78" s="400"/>
    </row>
    <row r="79" spans="1:104" s="5" customFormat="1" ht="20.100000000000001" customHeight="1">
      <c r="A79" s="19"/>
      <c r="C79" s="19"/>
      <c r="D79" s="19"/>
      <c r="E79" s="19"/>
      <c r="F79" s="19"/>
      <c r="G79" s="19"/>
      <c r="H79" s="19"/>
      <c r="I79" s="19"/>
      <c r="J79" s="19"/>
      <c r="K79" s="19"/>
      <c r="L79" s="636"/>
      <c r="M79" s="636"/>
      <c r="N79" s="636"/>
      <c r="O79" s="636"/>
      <c r="P79" s="636"/>
      <c r="Q79" s="636"/>
      <c r="R79" s="52"/>
      <c r="S79" s="20"/>
      <c r="T79" s="20"/>
      <c r="U79" s="20"/>
      <c r="V79" s="20"/>
      <c r="W79" s="20"/>
      <c r="X79" s="20"/>
      <c r="Y79" s="20"/>
      <c r="Z79" s="20"/>
      <c r="AA79" s="637"/>
      <c r="AB79" s="576"/>
      <c r="AC79" s="19"/>
      <c r="AD79" s="667"/>
      <c r="AE79" s="667"/>
      <c r="AF79" s="650"/>
      <c r="AG79" s="650"/>
      <c r="AH79" s="650"/>
      <c r="AI79" s="650"/>
      <c r="AJ79" s="650"/>
      <c r="AK79" s="650"/>
      <c r="AL79" s="650"/>
      <c r="AM79" s="705"/>
      <c r="AN79" s="705"/>
      <c r="AO79" s="705"/>
      <c r="AP79" s="705"/>
      <c r="AQ79" s="705"/>
      <c r="AR79" s="705"/>
      <c r="AS79" s="705"/>
      <c r="AT79" s="705"/>
      <c r="AU79" s="705"/>
      <c r="AV79" s="705"/>
      <c r="AW79" s="705"/>
      <c r="AX79" s="705"/>
      <c r="AY79" s="705"/>
      <c r="AZ79" s="705"/>
      <c r="BA79" s="705"/>
      <c r="BB79" s="705"/>
      <c r="BC79" s="705"/>
      <c r="BD79" s="705"/>
      <c r="BE79" s="705"/>
      <c r="BF79" s="705"/>
      <c r="BG79" s="705"/>
      <c r="BH79" s="705"/>
      <c r="BI79" s="705"/>
      <c r="BJ79" s="705"/>
      <c r="BK79" s="705"/>
      <c r="BL79" s="663"/>
      <c r="BM79" s="663"/>
      <c r="BN79" s="663"/>
      <c r="BO79" s="663"/>
      <c r="BP79" s="663"/>
      <c r="BQ79" s="663"/>
      <c r="BR79" s="663"/>
      <c r="BS79" s="663"/>
      <c r="BT79" s="663"/>
      <c r="BU79" s="663"/>
      <c r="BV79" s="663"/>
      <c r="BW79" s="663"/>
      <c r="BX79" s="663"/>
      <c r="BY79" s="663"/>
      <c r="BZ79" s="663"/>
      <c r="CA79" s="66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row>
    <row r="80" spans="1:104" ht="18" customHeight="1">
      <c r="B80" s="646"/>
      <c r="C80" s="646"/>
      <c r="D80" s="646"/>
      <c r="E80" s="646"/>
      <c r="F80" s="646"/>
      <c r="G80" s="646"/>
      <c r="H80" s="646"/>
      <c r="I80" s="646"/>
      <c r="J80" s="646"/>
      <c r="K80" s="646"/>
      <c r="L80" s="646"/>
      <c r="M80" s="646"/>
      <c r="N80" s="646"/>
      <c r="O80" s="646"/>
      <c r="P80" s="646"/>
      <c r="Q80" s="646"/>
      <c r="R80" s="646"/>
      <c r="S80" s="646"/>
      <c r="T80" s="646"/>
      <c r="U80" s="646"/>
      <c r="V80" s="646"/>
      <c r="W80" s="646"/>
      <c r="X80" s="647"/>
      <c r="Y80" s="646"/>
      <c r="Z80" s="647"/>
      <c r="AA80" s="647"/>
      <c r="AB80" s="647"/>
      <c r="AD80" s="646"/>
      <c r="AE80" s="646"/>
      <c r="AF80" s="646"/>
      <c r="AG80" s="400"/>
      <c r="AH80" s="400"/>
      <c r="AI80" s="400"/>
      <c r="AJ80" s="400"/>
      <c r="AK80" s="400"/>
      <c r="AL80" s="400"/>
      <c r="AM80" s="400"/>
      <c r="AN80" s="400"/>
      <c r="AO80" s="400"/>
      <c r="AP80" s="400"/>
      <c r="AQ80" s="400"/>
      <c r="AR80" s="400"/>
      <c r="AS80" s="400"/>
      <c r="AT80" s="400"/>
      <c r="AU80" s="400"/>
      <c r="AV80" s="400"/>
      <c r="AW80" s="400"/>
      <c r="AX80" s="400"/>
      <c r="AY80" s="400"/>
      <c r="AZ80" s="400"/>
      <c r="BA80" s="400"/>
      <c r="BB80" s="400"/>
      <c r="BC80" s="400"/>
      <c r="BD80" s="400"/>
      <c r="BE80" s="400"/>
      <c r="BF80" s="400"/>
      <c r="BG80" s="400"/>
      <c r="BH80" s="400"/>
      <c r="BI80" s="400"/>
      <c r="BJ80" s="400"/>
      <c r="BK80" s="400"/>
      <c r="BL80" s="400"/>
      <c r="BM80" s="400"/>
      <c r="BN80" s="400"/>
      <c r="BO80" s="400"/>
      <c r="BP80" s="400"/>
      <c r="BQ80" s="400"/>
      <c r="BR80" s="400"/>
      <c r="BS80" s="400"/>
      <c r="BT80" s="400"/>
      <c r="BU80" s="400"/>
      <c r="BV80" s="400"/>
      <c r="BW80" s="400"/>
      <c r="BX80" s="400"/>
      <c r="BY80" s="400"/>
      <c r="BZ80" s="400"/>
      <c r="CA80" s="400"/>
      <c r="CB80" s="400"/>
      <c r="CC80" s="400"/>
      <c r="CD80" s="400"/>
      <c r="CE80" s="400"/>
      <c r="CF80" s="400"/>
    </row>
    <row r="81" spans="2:84" ht="18" customHeight="1">
      <c r="B81" s="646"/>
      <c r="C81" s="646"/>
      <c r="D81" s="646"/>
      <c r="E81" s="646"/>
      <c r="F81" s="646"/>
      <c r="G81" s="646"/>
      <c r="H81" s="646"/>
      <c r="I81" s="646"/>
      <c r="J81" s="646"/>
      <c r="K81" s="646"/>
      <c r="L81" s="646"/>
      <c r="M81" s="646"/>
      <c r="N81" s="646"/>
      <c r="O81" s="646"/>
      <c r="P81" s="646"/>
      <c r="Q81" s="646"/>
      <c r="R81" s="646"/>
      <c r="S81" s="646"/>
      <c r="T81" s="646"/>
      <c r="U81" s="646"/>
      <c r="V81" s="646"/>
      <c r="W81" s="646"/>
      <c r="X81" s="647"/>
      <c r="Y81" s="646"/>
      <c r="Z81" s="647"/>
      <c r="AA81" s="647"/>
      <c r="AB81" s="647"/>
      <c r="AD81" s="646"/>
      <c r="AE81" s="646"/>
      <c r="AF81" s="646"/>
      <c r="AG81" s="400"/>
      <c r="AH81" s="400"/>
      <c r="AI81" s="400"/>
      <c r="AJ81" s="400"/>
      <c r="AK81" s="400"/>
      <c r="AL81" s="400"/>
      <c r="AM81" s="400"/>
      <c r="AN81" s="400"/>
      <c r="AO81" s="400"/>
      <c r="AP81" s="400"/>
      <c r="AQ81" s="400"/>
      <c r="AR81" s="400"/>
      <c r="AS81" s="400"/>
      <c r="AT81" s="400"/>
      <c r="AU81" s="400"/>
      <c r="AV81" s="400"/>
      <c r="AW81" s="400"/>
      <c r="AX81" s="400"/>
      <c r="AY81" s="400"/>
      <c r="AZ81" s="400"/>
      <c r="BA81" s="400"/>
      <c r="BB81" s="400"/>
      <c r="BC81" s="400"/>
      <c r="BD81" s="400"/>
      <c r="BE81" s="400"/>
      <c r="BF81" s="400"/>
      <c r="BG81" s="400"/>
      <c r="BH81" s="400"/>
      <c r="BI81" s="400"/>
      <c r="BJ81" s="400"/>
      <c r="BK81" s="400"/>
      <c r="BL81" s="400"/>
      <c r="BM81" s="400"/>
      <c r="BN81" s="400"/>
      <c r="BO81" s="400"/>
      <c r="BP81" s="400"/>
      <c r="BQ81" s="400"/>
      <c r="BR81" s="400"/>
      <c r="BS81" s="400"/>
      <c r="BT81" s="400"/>
      <c r="BU81" s="400"/>
      <c r="BV81" s="400"/>
      <c r="BW81" s="400"/>
      <c r="BX81" s="400"/>
      <c r="BY81" s="400"/>
      <c r="BZ81" s="400"/>
      <c r="CA81" s="400"/>
      <c r="CB81" s="400"/>
      <c r="CC81" s="400"/>
      <c r="CD81" s="400"/>
      <c r="CE81" s="400"/>
      <c r="CF81" s="400"/>
    </row>
  </sheetData>
  <sheetProtection insertColumns="0" deleteColumns="0"/>
  <protectedRanges>
    <protectedRange sqref="B18:G18 I18:Y18 B19:Y19 B20:G20 B22:G22 B24:G24 B26:G26 B28:G28 B30:G30 B32:G32 B34:G34 B36:G36 B38:G38 B40:G40 B42:G42 B44:G44 B46:G46 B48:G48 B54:G54 B56:G56 I20:Y20 I22:Y22 I24:Y24 I26:Y26 I28:Y28 I30:Y30 I32:Y32 I34:Y34 I36:Y36 I38:Y38 I40:Y40 I42:Y42 I44:Y44 I46:Y46 I48:Y48 I54:Y54 B21:Y21 B23:Y23 B25:Y25 B27:Y27 B29:Y29 B31:Y31 B33:Y33 B35:Y35 B37:Y37 B39:Y39 B41:Y41 B43:Y43 B45:Y45 B47:Y47 B49:Y49 B55:Y55 B57:Y57 B50:G50 B52:G52 I50:Y50 I52:Y52 B51:Y51 B53:Y53 I56:Y56 AA18:AB57" name="범위1"/>
    <protectedRange sqref="H18 H20 H22 H24 H26 H28 H30 H32 H34 H36 H38 H40 H42 H44 H46 H48 H54 H50 H52 Z18:Z57 H56" name="범위1_2"/>
  </protectedRanges>
  <mergeCells count="360">
    <mergeCell ref="Y52:Y53"/>
    <mergeCell ref="AB52:AB53"/>
    <mergeCell ref="B65:AB71"/>
    <mergeCell ref="B73:AB73"/>
    <mergeCell ref="C75:AB75"/>
    <mergeCell ref="B50:C51"/>
    <mergeCell ref="D50:D51"/>
    <mergeCell ref="E50:E51"/>
    <mergeCell ref="G50:G51"/>
    <mergeCell ref="H50:I50"/>
    <mergeCell ref="J50:K51"/>
    <mergeCell ref="L50:L51"/>
    <mergeCell ref="M50:N51"/>
    <mergeCell ref="O50:O51"/>
    <mergeCell ref="P50:P51"/>
    <mergeCell ref="Q50:R51"/>
    <mergeCell ref="S50:S51"/>
    <mergeCell ref="T50:U51"/>
    <mergeCell ref="V50:V51"/>
    <mergeCell ref="Y50:Y51"/>
    <mergeCell ref="AB50:AB51"/>
    <mergeCell ref="B52:C53"/>
    <mergeCell ref="B56:C57"/>
    <mergeCell ref="D56:D57"/>
    <mergeCell ref="AD1:AM1"/>
    <mergeCell ref="AE4:CD8"/>
    <mergeCell ref="AE3:CD3"/>
    <mergeCell ref="AE11:CD12"/>
    <mergeCell ref="AE13:CD24"/>
    <mergeCell ref="H44:I44"/>
    <mergeCell ref="H46:I46"/>
    <mergeCell ref="H48:I48"/>
    <mergeCell ref="H54:I54"/>
    <mergeCell ref="H6:J6"/>
    <mergeCell ref="M32:N33"/>
    <mergeCell ref="T52:U53"/>
    <mergeCell ref="V52:V53"/>
    <mergeCell ref="AB38:AB39"/>
    <mergeCell ref="AB40:AB41"/>
    <mergeCell ref="AB42:AB43"/>
    <mergeCell ref="AB44:AB45"/>
    <mergeCell ref="AB46:AB47"/>
    <mergeCell ref="AB48:AB49"/>
    <mergeCell ref="AB54:AB55"/>
    <mergeCell ref="T34:U35"/>
    <mergeCell ref="Q38:R39"/>
    <mergeCell ref="S38:S39"/>
    <mergeCell ref="T38:U39"/>
    <mergeCell ref="B44:C45"/>
    <mergeCell ref="D44:D45"/>
    <mergeCell ref="G44:G45"/>
    <mergeCell ref="G18:G19"/>
    <mergeCell ref="G20:G21"/>
    <mergeCell ref="G22:G23"/>
    <mergeCell ref="G24:G25"/>
    <mergeCell ref="J32:K33"/>
    <mergeCell ref="L32:L33"/>
    <mergeCell ref="G38:G39"/>
    <mergeCell ref="G40:G41"/>
    <mergeCell ref="G42:G43"/>
    <mergeCell ref="G36:G37"/>
    <mergeCell ref="H34:I34"/>
    <mergeCell ref="H36:I36"/>
    <mergeCell ref="B59:AB61"/>
    <mergeCell ref="Z2:AB2"/>
    <mergeCell ref="Z1:AB1"/>
    <mergeCell ref="K6:W6"/>
    <mergeCell ref="X6:Y6"/>
    <mergeCell ref="F7:G7"/>
    <mergeCell ref="H7:J7"/>
    <mergeCell ref="K7:W7"/>
    <mergeCell ref="X7:Y7"/>
    <mergeCell ref="D52:D53"/>
    <mergeCell ref="E52:E53"/>
    <mergeCell ref="G52:G53"/>
    <mergeCell ref="H52:I52"/>
    <mergeCell ref="J52:K53"/>
    <mergeCell ref="L52:L53"/>
    <mergeCell ref="AA3:AC3"/>
    <mergeCell ref="B58:V58"/>
    <mergeCell ref="W58:Z58"/>
    <mergeCell ref="AA58:AB58"/>
    <mergeCell ref="A1:W2"/>
    <mergeCell ref="X2:Y2"/>
    <mergeCell ref="X1:Y1"/>
    <mergeCell ref="H40:I40"/>
    <mergeCell ref="H42:I42"/>
    <mergeCell ref="B16:C17"/>
    <mergeCell ref="AB18:AB19"/>
    <mergeCell ref="AB20:AB21"/>
    <mergeCell ref="AB22:AB23"/>
    <mergeCell ref="AB24:AB25"/>
    <mergeCell ref="AB26:AB27"/>
    <mergeCell ref="AB28:AB29"/>
    <mergeCell ref="AB30:AB31"/>
    <mergeCell ref="AB32:AB33"/>
    <mergeCell ref="D16:D17"/>
    <mergeCell ref="H17:I17"/>
    <mergeCell ref="H16:I16"/>
    <mergeCell ref="H18:I18"/>
    <mergeCell ref="H20:I20"/>
    <mergeCell ref="H22:I22"/>
    <mergeCell ref="H24:I24"/>
    <mergeCell ref="D20:D21"/>
    <mergeCell ref="J20:K21"/>
    <mergeCell ref="M24:N25"/>
    <mergeCell ref="V28:V29"/>
    <mergeCell ref="D24:D25"/>
    <mergeCell ref="J24:K25"/>
    <mergeCell ref="B24:C25"/>
    <mergeCell ref="Q28:R29"/>
    <mergeCell ref="AB56:AB57"/>
    <mergeCell ref="Z7:AB7"/>
    <mergeCell ref="AB34:AB35"/>
    <mergeCell ref="AB36:AB37"/>
    <mergeCell ref="Z6:AB6"/>
    <mergeCell ref="E6:F6"/>
    <mergeCell ref="B7:D7"/>
    <mergeCell ref="B6:D6"/>
    <mergeCell ref="Y40:Y41"/>
    <mergeCell ref="Y42:Y43"/>
    <mergeCell ref="AB16:AB17"/>
    <mergeCell ref="G26:G27"/>
    <mergeCell ref="G28:G29"/>
    <mergeCell ref="G30:G31"/>
    <mergeCell ref="G32:G33"/>
    <mergeCell ref="G34:G35"/>
    <mergeCell ref="B20:C21"/>
    <mergeCell ref="D18:D19"/>
    <mergeCell ref="B32:C33"/>
    <mergeCell ref="G16:G17"/>
    <mergeCell ref="Q18:R19"/>
    <mergeCell ref="P18:P19"/>
    <mergeCell ref="B22:C23"/>
    <mergeCell ref="O18:O19"/>
    <mergeCell ref="V36:V37"/>
    <mergeCell ref="V32:V33"/>
    <mergeCell ref="V20:V21"/>
    <mergeCell ref="E16:E17"/>
    <mergeCell ref="Y18:Y19"/>
    <mergeCell ref="Y20:Y21"/>
    <mergeCell ref="Y22:Y23"/>
    <mergeCell ref="Y24:Y25"/>
    <mergeCell ref="Y16:Y17"/>
    <mergeCell ref="W16:X17"/>
    <mergeCell ref="J16:V17"/>
    <mergeCell ref="M18:N19"/>
    <mergeCell ref="T26:U27"/>
    <mergeCell ref="O28:O29"/>
    <mergeCell ref="P28:P29"/>
    <mergeCell ref="O26:O27"/>
    <mergeCell ref="P26:P27"/>
    <mergeCell ref="V18:V19"/>
    <mergeCell ref="V26:V27"/>
    <mergeCell ref="Y46:Y47"/>
    <mergeCell ref="Y26:Y27"/>
    <mergeCell ref="Y28:Y29"/>
    <mergeCell ref="Y30:Y31"/>
    <mergeCell ref="Y32:Y33"/>
    <mergeCell ref="Y34:Y35"/>
    <mergeCell ref="Y38:Y39"/>
    <mergeCell ref="Y44:Y45"/>
    <mergeCell ref="Y36:Y37"/>
    <mergeCell ref="G46:G47"/>
    <mergeCell ref="J40:K41"/>
    <mergeCell ref="J26:K27"/>
    <mergeCell ref="T18:U19"/>
    <mergeCell ref="S18:S19"/>
    <mergeCell ref="P34:P35"/>
    <mergeCell ref="P36:P37"/>
    <mergeCell ref="P46:P47"/>
    <mergeCell ref="Q46:R47"/>
    <mergeCell ref="S46:S47"/>
    <mergeCell ref="Y48:Y49"/>
    <mergeCell ref="Y54:Y55"/>
    <mergeCell ref="Y56:Y57"/>
    <mergeCell ref="P40:P41"/>
    <mergeCell ref="Q40:R41"/>
    <mergeCell ref="J44:K45"/>
    <mergeCell ref="L44:L45"/>
    <mergeCell ref="M44:N45"/>
    <mergeCell ref="O44:O45"/>
    <mergeCell ref="P44:P45"/>
    <mergeCell ref="Q44:R45"/>
    <mergeCell ref="J42:K43"/>
    <mergeCell ref="L42:L43"/>
    <mergeCell ref="P54:P55"/>
    <mergeCell ref="L48:L49"/>
    <mergeCell ref="M48:N49"/>
    <mergeCell ref="J48:K49"/>
    <mergeCell ref="T46:U47"/>
    <mergeCell ref="V56:V57"/>
    <mergeCell ref="P56:P57"/>
    <mergeCell ref="V40:V41"/>
    <mergeCell ref="M52:N53"/>
    <mergeCell ref="O52:O53"/>
    <mergeCell ref="P52:P53"/>
    <mergeCell ref="B46:C47"/>
    <mergeCell ref="E18:E19"/>
    <mergeCell ref="E20:E21"/>
    <mergeCell ref="E22:E23"/>
    <mergeCell ref="E24:E25"/>
    <mergeCell ref="E40:E41"/>
    <mergeCell ref="E42:E43"/>
    <mergeCell ref="E44:E45"/>
    <mergeCell ref="E46:E47"/>
    <mergeCell ref="E26:E27"/>
    <mergeCell ref="D40:D41"/>
    <mergeCell ref="B26:C27"/>
    <mergeCell ref="D26:D27"/>
    <mergeCell ref="B18:C19"/>
    <mergeCell ref="B36:C37"/>
    <mergeCell ref="D36:D37"/>
    <mergeCell ref="B30:C31"/>
    <mergeCell ref="D30:D31"/>
    <mergeCell ref="D22:D23"/>
    <mergeCell ref="B28:C29"/>
    <mergeCell ref="B42:C43"/>
    <mergeCell ref="D42:D43"/>
    <mergeCell ref="B34:C35"/>
    <mergeCell ref="D34:D35"/>
    <mergeCell ref="B48:C49"/>
    <mergeCell ref="D48:D49"/>
    <mergeCell ref="O54:O55"/>
    <mergeCell ref="D46:D47"/>
    <mergeCell ref="B40:C41"/>
    <mergeCell ref="B38:C39"/>
    <mergeCell ref="H26:I26"/>
    <mergeCell ref="D28:D29"/>
    <mergeCell ref="J28:K29"/>
    <mergeCell ref="L28:L29"/>
    <mergeCell ref="M28:N29"/>
    <mergeCell ref="L26:L27"/>
    <mergeCell ref="M26:N27"/>
    <mergeCell ref="E28:E29"/>
    <mergeCell ref="H28:I28"/>
    <mergeCell ref="D32:D33"/>
    <mergeCell ref="O36:O37"/>
    <mergeCell ref="D38:D39"/>
    <mergeCell ref="J38:K39"/>
    <mergeCell ref="E36:E37"/>
    <mergeCell ref="E38:E39"/>
    <mergeCell ref="H32:I32"/>
    <mergeCell ref="H38:I38"/>
    <mergeCell ref="J30:K31"/>
    <mergeCell ref="J56:K57"/>
    <mergeCell ref="L56:L57"/>
    <mergeCell ref="E48:E49"/>
    <mergeCell ref="E54:E55"/>
    <mergeCell ref="E56:E57"/>
    <mergeCell ref="O48:O49"/>
    <mergeCell ref="P48:P49"/>
    <mergeCell ref="Q48:R49"/>
    <mergeCell ref="S48:S49"/>
    <mergeCell ref="G48:G49"/>
    <mergeCell ref="G54:G55"/>
    <mergeCell ref="G56:G57"/>
    <mergeCell ref="H56:I56"/>
    <mergeCell ref="Q52:R53"/>
    <mergeCell ref="S52:S53"/>
    <mergeCell ref="M56:N57"/>
    <mergeCell ref="O56:O57"/>
    <mergeCell ref="Q56:R57"/>
    <mergeCell ref="S56:S57"/>
    <mergeCell ref="T48:U49"/>
    <mergeCell ref="B54:C55"/>
    <mergeCell ref="D54:D55"/>
    <mergeCell ref="V38:V39"/>
    <mergeCell ref="L38:L39"/>
    <mergeCell ref="M38:N39"/>
    <mergeCell ref="O38:O39"/>
    <mergeCell ref="P38:P39"/>
    <mergeCell ref="V48:V49"/>
    <mergeCell ref="J54:K55"/>
    <mergeCell ref="L54:L55"/>
    <mergeCell ref="M54:N55"/>
    <mergeCell ref="S44:S45"/>
    <mergeCell ref="T44:U45"/>
    <mergeCell ref="M42:N43"/>
    <mergeCell ref="O42:O43"/>
    <mergeCell ref="P42:P43"/>
    <mergeCell ref="Q42:R43"/>
    <mergeCell ref="S42:S43"/>
    <mergeCell ref="T42:U43"/>
    <mergeCell ref="J46:K47"/>
    <mergeCell ref="L46:L47"/>
    <mergeCell ref="M46:N47"/>
    <mergeCell ref="O46:O47"/>
    <mergeCell ref="T56:U57"/>
    <mergeCell ref="L18:L19"/>
    <mergeCell ref="J18:K19"/>
    <mergeCell ref="L40:L41"/>
    <mergeCell ref="L20:L21"/>
    <mergeCell ref="L24:L25"/>
    <mergeCell ref="S40:S41"/>
    <mergeCell ref="T40:U41"/>
    <mergeCell ref="Q54:R55"/>
    <mergeCell ref="S54:S55"/>
    <mergeCell ref="T54:U55"/>
    <mergeCell ref="J22:K23"/>
    <mergeCell ref="M40:N41"/>
    <mergeCell ref="O40:O41"/>
    <mergeCell ref="L34:L35"/>
    <mergeCell ref="M34:N35"/>
    <mergeCell ref="O34:O35"/>
    <mergeCell ref="Q26:R27"/>
    <mergeCell ref="T20:U21"/>
    <mergeCell ref="O30:O31"/>
    <mergeCell ref="P30:P31"/>
    <mergeCell ref="S22:S23"/>
    <mergeCell ref="T22:U23"/>
    <mergeCell ref="S26:S27"/>
    <mergeCell ref="V54:V55"/>
    <mergeCell ref="V30:V31"/>
    <mergeCell ref="V44:V45"/>
    <mergeCell ref="V46:V47"/>
    <mergeCell ref="O32:O33"/>
    <mergeCell ref="P32:P33"/>
    <mergeCell ref="E30:E31"/>
    <mergeCell ref="E32:E33"/>
    <mergeCell ref="H30:I30"/>
    <mergeCell ref="J36:K37"/>
    <mergeCell ref="L36:L37"/>
    <mergeCell ref="M36:N37"/>
    <mergeCell ref="S32:S33"/>
    <mergeCell ref="T32:U33"/>
    <mergeCell ref="Q36:R37"/>
    <mergeCell ref="S36:S37"/>
    <mergeCell ref="T36:U37"/>
    <mergeCell ref="T30:U31"/>
    <mergeCell ref="S34:S35"/>
    <mergeCell ref="Q34:R35"/>
    <mergeCell ref="L30:L31"/>
    <mergeCell ref="M30:N31"/>
    <mergeCell ref="J34:K35"/>
    <mergeCell ref="E34:E35"/>
    <mergeCell ref="V42:V43"/>
    <mergeCell ref="V22:V23"/>
    <mergeCell ref="L22:L23"/>
    <mergeCell ref="M22:N23"/>
    <mergeCell ref="O22:O23"/>
    <mergeCell ref="P22:P23"/>
    <mergeCell ref="Q22:R23"/>
    <mergeCell ref="Q24:R25"/>
    <mergeCell ref="M20:N21"/>
    <mergeCell ref="O20:O21"/>
    <mergeCell ref="P20:P21"/>
    <mergeCell ref="Q20:R21"/>
    <mergeCell ref="V24:V25"/>
    <mergeCell ref="S24:S25"/>
    <mergeCell ref="T24:U25"/>
    <mergeCell ref="O24:O25"/>
    <mergeCell ref="P24:P25"/>
    <mergeCell ref="S20:S21"/>
    <mergeCell ref="S28:S29"/>
    <mergeCell ref="T28:U29"/>
    <mergeCell ref="Q32:R33"/>
    <mergeCell ref="Q30:R31"/>
    <mergeCell ref="S30:S31"/>
    <mergeCell ref="V34:V35"/>
  </mergeCells>
  <phoneticPr fontId="7" type="noConversion"/>
  <hyperlinks>
    <hyperlink ref="AD1" location="목차!A1" display="▶목차바로가기"/>
  </hyperlinks>
  <printOptions horizontalCentered="1"/>
  <pageMargins left="0.19685039370078741" right="0.19685039370078741" top="0.59055118110236227" bottom="0.39370078740157483" header="0.39370078740157483" footer="0.19685039370078741"/>
  <pageSetup paperSize="9" scale="70" orientation="portrait" errors="blank" r:id="rId1"/>
  <headerFooter alignWithMargins="0">
    <oddFooter>&amp;C&amp;"맑은 고딕,보통"&amp;9&amp;P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Y68"/>
  <sheetViews>
    <sheetView zoomScale="79" zoomScaleNormal="79" workbookViewId="0">
      <selection activeCell="CV2" sqref="CV2:CX2"/>
    </sheetView>
  </sheetViews>
  <sheetFormatPr defaultColWidth="1.77734375" defaultRowHeight="18" customHeight="1"/>
  <cols>
    <col min="1" max="3" width="1.77734375" style="110"/>
    <col min="4" max="8" width="1.77734375" style="110" customWidth="1"/>
    <col min="9" max="39" width="1.77734375" style="110"/>
    <col min="40" max="47" width="1.77734375" style="110" customWidth="1"/>
    <col min="48" max="49" width="1.77734375" style="110"/>
    <col min="50" max="50" width="1.77734375" style="127" customWidth="1"/>
    <col min="51" max="52" width="1.77734375" style="110"/>
    <col min="53" max="57" width="1.77734375" style="110" customWidth="1"/>
    <col min="58" max="88" width="1.77734375" style="110"/>
    <col min="89" max="96" width="1.77734375" style="110" customWidth="1"/>
    <col min="97" max="99" width="1.77734375" style="110"/>
    <col min="100" max="100" width="7.88671875" style="278" bestFit="1" customWidth="1"/>
    <col min="101" max="101" width="7.88671875" style="110" bestFit="1" customWidth="1"/>
    <col min="102" max="102" width="10.109375" style="110" bestFit="1" customWidth="1"/>
    <col min="103" max="103" width="44.6640625" style="110" customWidth="1"/>
    <col min="104" max="16384" width="1.77734375" style="110"/>
  </cols>
  <sheetData>
    <row r="1" spans="1:103" ht="27.75" customHeight="1">
      <c r="B1" s="1537" t="s">
        <v>224</v>
      </c>
      <c r="C1" s="1538"/>
      <c r="D1" s="1538"/>
      <c r="E1" s="1538"/>
      <c r="F1" s="1538"/>
      <c r="G1" s="1538"/>
      <c r="H1" s="1538"/>
      <c r="I1" s="1538"/>
      <c r="J1" s="1538"/>
      <c r="K1" s="1538"/>
      <c r="L1" s="1538"/>
      <c r="M1" s="1538"/>
      <c r="N1" s="1538"/>
      <c r="O1" s="1538"/>
      <c r="P1" s="1538"/>
      <c r="Q1" s="1538"/>
      <c r="R1" s="1538"/>
      <c r="S1" s="1538"/>
      <c r="T1" s="1538"/>
      <c r="U1" s="1538"/>
      <c r="V1" s="1538"/>
      <c r="W1" s="1538"/>
      <c r="X1" s="1538"/>
      <c r="Y1" s="1538"/>
      <c r="Z1" s="1538"/>
      <c r="AA1" s="1538"/>
      <c r="AB1" s="1538"/>
      <c r="AC1" s="1538"/>
      <c r="AD1" s="1538"/>
      <c r="AE1" s="1538"/>
      <c r="AF1" s="1538"/>
      <c r="AG1" s="1538"/>
      <c r="AH1" s="1538"/>
      <c r="AI1" s="1538"/>
      <c r="AJ1" s="1538"/>
      <c r="AK1" s="1538"/>
      <c r="AL1" s="1538"/>
      <c r="AM1" s="1538"/>
      <c r="AN1" s="1538"/>
      <c r="AO1" s="1538"/>
      <c r="AP1" s="1538"/>
      <c r="AQ1" s="1538"/>
      <c r="AR1" s="1538"/>
      <c r="AS1" s="1538"/>
      <c r="AT1" s="1538"/>
      <c r="AU1" s="1538"/>
      <c r="AV1" s="1538"/>
      <c r="AW1" s="1539"/>
      <c r="AY1" s="1537" t="s">
        <v>209</v>
      </c>
      <c r="AZ1" s="1538"/>
      <c r="BA1" s="1538"/>
      <c r="BB1" s="1538"/>
      <c r="BC1" s="1538"/>
      <c r="BD1" s="1538"/>
      <c r="BE1" s="1538"/>
      <c r="BF1" s="1538"/>
      <c r="BG1" s="1538"/>
      <c r="BH1" s="1538"/>
      <c r="BI1" s="1538"/>
      <c r="BJ1" s="1538"/>
      <c r="BK1" s="1538"/>
      <c r="BL1" s="1538"/>
      <c r="BM1" s="1538"/>
      <c r="BN1" s="1538"/>
      <c r="BO1" s="1538"/>
      <c r="BP1" s="1538"/>
      <c r="BQ1" s="1538"/>
      <c r="BR1" s="1538"/>
      <c r="BS1" s="1538"/>
      <c r="BT1" s="1538"/>
      <c r="BU1" s="1538"/>
      <c r="BV1" s="1538"/>
      <c r="BW1" s="1538"/>
      <c r="BX1" s="1538"/>
      <c r="BY1" s="1538"/>
      <c r="BZ1" s="1538"/>
      <c r="CA1" s="1538"/>
      <c r="CB1" s="1538"/>
      <c r="CC1" s="1538"/>
      <c r="CD1" s="1538"/>
      <c r="CE1" s="1538"/>
      <c r="CF1" s="1538"/>
      <c r="CG1" s="1538"/>
      <c r="CH1" s="1538"/>
      <c r="CI1" s="1538"/>
      <c r="CJ1" s="1538"/>
      <c r="CK1" s="1538"/>
      <c r="CL1" s="1538"/>
      <c r="CM1" s="1538"/>
      <c r="CN1" s="1538"/>
      <c r="CO1" s="1538"/>
      <c r="CP1" s="1538"/>
      <c r="CQ1" s="1538"/>
      <c r="CR1" s="1538"/>
      <c r="CS1" s="1538"/>
      <c r="CT1" s="1539"/>
    </row>
    <row r="2" spans="1:103" ht="18" customHeight="1">
      <c r="B2" s="1540" t="s">
        <v>229</v>
      </c>
      <c r="C2" s="1541"/>
      <c r="D2" s="1541"/>
      <c r="E2" s="1541"/>
      <c r="F2" s="1541"/>
      <c r="G2" s="1541"/>
      <c r="H2" s="1541"/>
      <c r="I2" s="1541"/>
      <c r="J2" s="1541"/>
      <c r="K2" s="1541"/>
      <c r="L2" s="1541"/>
      <c r="M2" s="1541"/>
      <c r="N2" s="1541"/>
      <c r="O2" s="1541"/>
      <c r="P2" s="1541"/>
      <c r="Q2" s="1541"/>
      <c r="R2" s="1541"/>
      <c r="S2" s="1541"/>
      <c r="T2" s="1541"/>
      <c r="U2" s="1541"/>
      <c r="V2" s="1541"/>
      <c r="W2" s="1541"/>
      <c r="X2" s="1541"/>
      <c r="Y2" s="1541"/>
      <c r="Z2" s="1541"/>
      <c r="AA2" s="1541"/>
      <c r="AB2" s="1541"/>
      <c r="AC2" s="1541"/>
      <c r="AD2" s="1541"/>
      <c r="AE2" s="1541"/>
      <c r="AF2" s="1541"/>
      <c r="AG2" s="1541"/>
      <c r="AH2" s="1541"/>
      <c r="AI2" s="1541"/>
      <c r="AJ2" s="1541"/>
      <c r="AK2" s="1541"/>
      <c r="AL2" s="1541"/>
      <c r="AM2" s="1541"/>
      <c r="AN2" s="1541"/>
      <c r="AO2" s="1541"/>
      <c r="AP2" s="1541"/>
      <c r="AQ2" s="1541"/>
      <c r="AR2" s="1541"/>
      <c r="AS2" s="1541"/>
      <c r="AT2" s="1541"/>
      <c r="AU2" s="1541"/>
      <c r="AV2" s="1541"/>
      <c r="AW2" s="1542"/>
      <c r="AY2" s="1540" t="s">
        <v>1725</v>
      </c>
      <c r="AZ2" s="1541"/>
      <c r="BA2" s="1541"/>
      <c r="BB2" s="1541"/>
      <c r="BC2" s="1541"/>
      <c r="BD2" s="1541"/>
      <c r="BE2" s="1541"/>
      <c r="BF2" s="1541"/>
      <c r="BG2" s="1541"/>
      <c r="BH2" s="1541"/>
      <c r="BI2" s="1541"/>
      <c r="BJ2" s="1541"/>
      <c r="BK2" s="1541"/>
      <c r="BL2" s="1541"/>
      <c r="BM2" s="1541"/>
      <c r="BN2" s="1541"/>
      <c r="BO2" s="1541"/>
      <c r="BP2" s="1541"/>
      <c r="BQ2" s="1541"/>
      <c r="BR2" s="1541"/>
      <c r="BS2" s="1541"/>
      <c r="BT2" s="1541"/>
      <c r="BU2" s="1541"/>
      <c r="BV2" s="1541"/>
      <c r="BW2" s="1541"/>
      <c r="BX2" s="1541"/>
      <c r="BY2" s="1541"/>
      <c r="BZ2" s="1541"/>
      <c r="CA2" s="1541"/>
      <c r="CB2" s="1541"/>
      <c r="CC2" s="1541"/>
      <c r="CD2" s="1541"/>
      <c r="CE2" s="1541"/>
      <c r="CF2" s="1541"/>
      <c r="CG2" s="1541"/>
      <c r="CH2" s="1541"/>
      <c r="CI2" s="1541"/>
      <c r="CJ2" s="1541"/>
      <c r="CK2" s="1541"/>
      <c r="CL2" s="1541"/>
      <c r="CM2" s="1541"/>
      <c r="CN2" s="1541"/>
      <c r="CO2" s="1541"/>
      <c r="CP2" s="1541"/>
      <c r="CQ2" s="1541"/>
      <c r="CR2" s="1541"/>
      <c r="CS2" s="1541"/>
      <c r="CT2" s="1542"/>
      <c r="CV2" s="1272" t="s">
        <v>1120</v>
      </c>
      <c r="CW2" s="1272"/>
      <c r="CX2" s="1272"/>
    </row>
    <row r="3" spans="1:103" ht="18" customHeight="1">
      <c r="B3" s="129"/>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8"/>
      <c r="AY3" s="129"/>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8"/>
      <c r="CV3" s="280"/>
    </row>
    <row r="4" spans="1:103" s="63" customFormat="1" ht="18" customHeight="1">
      <c r="B4" s="1543" t="s">
        <v>122</v>
      </c>
      <c r="C4" s="1544"/>
      <c r="D4" s="1544"/>
      <c r="E4" s="1544"/>
      <c r="F4" s="1544"/>
      <c r="G4" s="1572"/>
      <c r="H4" s="1572"/>
      <c r="I4" s="1572"/>
      <c r="J4" s="1572"/>
      <c r="K4" s="1572"/>
      <c r="L4" s="1572"/>
      <c r="M4" s="1572"/>
      <c r="N4" s="1572"/>
      <c r="O4" s="1572"/>
      <c r="P4" s="1572"/>
      <c r="Q4" s="1572"/>
      <c r="R4" s="1572"/>
      <c r="S4" s="1572"/>
      <c r="T4" s="1572"/>
      <c r="U4" s="1544" t="s">
        <v>1662</v>
      </c>
      <c r="V4" s="1544"/>
      <c r="W4" s="1544"/>
      <c r="X4" s="1544"/>
      <c r="Y4" s="1544"/>
      <c r="Z4" s="1544"/>
      <c r="AA4" s="1544"/>
      <c r="AB4" s="1544"/>
      <c r="AC4" s="1544"/>
      <c r="AD4" s="1544"/>
      <c r="AE4" s="1544"/>
      <c r="AF4" s="1544"/>
      <c r="AG4" s="1544"/>
      <c r="AH4" s="1544"/>
      <c r="AI4" s="1544"/>
      <c r="AJ4" s="1544"/>
      <c r="AK4" s="1544"/>
      <c r="AL4" s="1544"/>
      <c r="AM4" s="1544"/>
      <c r="AN4" s="1544"/>
      <c r="AO4" s="1549"/>
      <c r="AP4" s="1549"/>
      <c r="AQ4" s="1549"/>
      <c r="AR4" s="1549"/>
      <c r="AS4" s="1549"/>
      <c r="AT4" s="1549"/>
      <c r="AU4" s="1549"/>
      <c r="AV4" s="1549"/>
      <c r="AW4" s="1573"/>
      <c r="AX4" s="130"/>
      <c r="AY4" s="1543" t="s">
        <v>122</v>
      </c>
      <c r="AZ4" s="1544"/>
      <c r="BA4" s="1544"/>
      <c r="BB4" s="1544"/>
      <c r="BC4" s="1544"/>
      <c r="BD4" s="1572"/>
      <c r="BE4" s="1572"/>
      <c r="BF4" s="1572"/>
      <c r="BG4" s="1572"/>
      <c r="BH4" s="1572"/>
      <c r="BI4" s="1572"/>
      <c r="BJ4" s="1572"/>
      <c r="BK4" s="1572"/>
      <c r="BL4" s="1572"/>
      <c r="BM4" s="1572"/>
      <c r="BN4" s="1572"/>
      <c r="BO4" s="1572"/>
      <c r="BP4" s="1572"/>
      <c r="BQ4" s="1572"/>
      <c r="BR4" s="1548" t="s">
        <v>1663</v>
      </c>
      <c r="BS4" s="1548"/>
      <c r="BT4" s="1548"/>
      <c r="BU4" s="1548"/>
      <c r="BV4" s="1548"/>
      <c r="BW4" s="1548"/>
      <c r="BX4" s="1548"/>
      <c r="BY4" s="1548"/>
      <c r="BZ4" s="1548"/>
      <c r="CA4" s="1548"/>
      <c r="CB4" s="1548"/>
      <c r="CC4" s="1548"/>
      <c r="CD4" s="1548" t="s">
        <v>992</v>
      </c>
      <c r="CE4" s="1548"/>
      <c r="CF4" s="1548"/>
      <c r="CG4" s="1548"/>
      <c r="CH4" s="1548"/>
      <c r="CI4" s="1580"/>
      <c r="CJ4" s="1580"/>
      <c r="CK4" s="1580"/>
      <c r="CL4" s="1580"/>
      <c r="CM4" s="1580"/>
      <c r="CN4" s="1580"/>
      <c r="CO4" s="1580"/>
      <c r="CP4" s="1580"/>
      <c r="CQ4" s="1580"/>
      <c r="CR4" s="1580"/>
      <c r="CS4" s="1580"/>
      <c r="CT4" s="1581"/>
      <c r="CV4" s="1568" t="s">
        <v>2218</v>
      </c>
      <c r="CW4" s="1569"/>
      <c r="CX4" s="1569"/>
      <c r="CY4" s="1569"/>
    </row>
    <row r="5" spans="1:103" s="63" customFormat="1" ht="18" customHeight="1">
      <c r="B5" s="464" t="s">
        <v>1664</v>
      </c>
      <c r="C5" s="460"/>
      <c r="D5" s="460"/>
      <c r="E5" s="460"/>
      <c r="F5" s="460"/>
      <c r="G5" s="465"/>
      <c r="H5" s="465"/>
      <c r="I5" s="465"/>
      <c r="J5" s="465"/>
      <c r="K5" s="465"/>
      <c r="L5" s="465"/>
      <c r="M5" s="1549"/>
      <c r="N5" s="1549"/>
      <c r="O5" s="1549"/>
      <c r="P5" s="1549"/>
      <c r="Q5" s="1549"/>
      <c r="R5" s="1549"/>
      <c r="S5" s="1549"/>
      <c r="T5" s="1549"/>
      <c r="U5" s="1549"/>
      <c r="V5" s="1544" t="s">
        <v>718</v>
      </c>
      <c r="W5" s="1544"/>
      <c r="X5" s="1544"/>
      <c r="Y5" s="1544"/>
      <c r="Z5" s="1544"/>
      <c r="AA5" s="1544"/>
      <c r="AB5" s="1544"/>
      <c r="AC5" s="1544"/>
      <c r="AD5" s="1544"/>
      <c r="AE5" s="1544"/>
      <c r="AF5" s="1544"/>
      <c r="AG5" s="1544"/>
      <c r="AH5" s="1544"/>
      <c r="AI5" s="1544"/>
      <c r="AJ5" s="1544"/>
      <c r="AK5" s="1544"/>
      <c r="AL5" s="1544"/>
      <c r="AM5" s="1544"/>
      <c r="AN5" s="1544"/>
      <c r="AO5" s="1544"/>
      <c r="AP5" s="1544"/>
      <c r="AQ5" s="1544"/>
      <c r="AR5" s="1544"/>
      <c r="AS5" s="1544"/>
      <c r="AT5" s="1544"/>
      <c r="AU5" s="1544"/>
      <c r="AV5" s="1544"/>
      <c r="AW5" s="1550"/>
      <c r="AX5" s="130"/>
      <c r="AY5" s="464" t="s">
        <v>993</v>
      </c>
      <c r="AZ5" s="460"/>
      <c r="BA5" s="460"/>
      <c r="BB5" s="460"/>
      <c r="BC5" s="460"/>
      <c r="BD5" s="465"/>
      <c r="BE5" s="465"/>
      <c r="BF5" s="465"/>
      <c r="BG5" s="465"/>
      <c r="BH5" s="465"/>
      <c r="BI5" s="465"/>
      <c r="BJ5" s="459"/>
      <c r="BK5" s="459"/>
      <c r="BL5" s="459"/>
      <c r="BM5" s="459"/>
      <c r="BN5" s="459"/>
      <c r="BO5" s="459"/>
      <c r="BP5" s="459"/>
      <c r="BQ5" s="459"/>
      <c r="BR5" s="459"/>
      <c r="BS5" s="458"/>
      <c r="BT5" s="458"/>
      <c r="BU5" s="458"/>
      <c r="BV5" s="458"/>
      <c r="BW5" s="458"/>
      <c r="BX5" s="458"/>
      <c r="BY5" s="458"/>
      <c r="BZ5" s="458"/>
      <c r="CA5" s="458"/>
      <c r="CB5" s="458"/>
      <c r="CC5" s="458"/>
      <c r="CD5" s="458"/>
      <c r="CE5" s="458"/>
      <c r="CF5" s="458"/>
      <c r="CG5" s="458"/>
      <c r="CH5" s="458"/>
      <c r="CI5" s="458"/>
      <c r="CJ5" s="458"/>
      <c r="CK5" s="458"/>
      <c r="CL5" s="458"/>
      <c r="CM5" s="458"/>
      <c r="CN5" s="458"/>
      <c r="CO5" s="458"/>
      <c r="CP5" s="458"/>
      <c r="CQ5" s="458"/>
      <c r="CR5" s="458"/>
      <c r="CS5" s="458"/>
      <c r="CT5" s="461"/>
      <c r="CV5" s="435" t="s">
        <v>926</v>
      </c>
      <c r="CW5" s="435" t="s">
        <v>927</v>
      </c>
      <c r="CX5" s="490" t="s">
        <v>928</v>
      </c>
      <c r="CY5" s="435" t="s">
        <v>929</v>
      </c>
    </row>
    <row r="6" spans="1:103" s="63" customFormat="1" ht="18" customHeight="1">
      <c r="B6" s="1551" t="s">
        <v>719</v>
      </c>
      <c r="C6" s="1548"/>
      <c r="D6" s="1548"/>
      <c r="E6" s="1548"/>
      <c r="F6" s="1548"/>
      <c r="G6" s="1548"/>
      <c r="H6" s="1548"/>
      <c r="I6" s="1548"/>
      <c r="J6" s="1548"/>
      <c r="K6" s="1548"/>
      <c r="L6" s="1548"/>
      <c r="M6" s="1548"/>
      <c r="N6" s="1548"/>
      <c r="O6" s="1548"/>
      <c r="P6" s="1548"/>
      <c r="Q6" s="1548"/>
      <c r="R6" s="1548"/>
      <c r="S6" s="1548"/>
      <c r="T6" s="1548"/>
      <c r="U6" s="1548"/>
      <c r="V6" s="1548"/>
      <c r="W6" s="1548"/>
      <c r="X6" s="1548"/>
      <c r="Y6" s="1548"/>
      <c r="Z6" s="1548"/>
      <c r="AA6" s="1548"/>
      <c r="AB6" s="1548"/>
      <c r="AC6" s="1548"/>
      <c r="AD6" s="1548"/>
      <c r="AE6" s="1548"/>
      <c r="AF6" s="1548"/>
      <c r="AG6" s="1548"/>
      <c r="AH6" s="1548"/>
      <c r="AI6" s="1548"/>
      <c r="AJ6" s="1548"/>
      <c r="AK6" s="1548"/>
      <c r="AL6" s="1548"/>
      <c r="AM6" s="1548"/>
      <c r="AN6" s="1548"/>
      <c r="AO6" s="1548"/>
      <c r="AP6" s="1548"/>
      <c r="AQ6" s="1548"/>
      <c r="AR6" s="1548"/>
      <c r="AS6" s="1548"/>
      <c r="AT6" s="1548"/>
      <c r="AU6" s="1548"/>
      <c r="AV6" s="1548"/>
      <c r="AW6" s="1552"/>
      <c r="AX6" s="130"/>
      <c r="AY6" s="1543" t="s">
        <v>994</v>
      </c>
      <c r="AZ6" s="1544"/>
      <c r="BA6" s="1544"/>
      <c r="BB6" s="1544"/>
      <c r="BC6" s="1544"/>
      <c r="BD6" s="1544"/>
      <c r="BE6" s="1544"/>
      <c r="BF6" s="1544"/>
      <c r="BG6" s="1544"/>
      <c r="BH6" s="1544"/>
      <c r="BI6" s="1544"/>
      <c r="BJ6" s="1544"/>
      <c r="BK6" s="1544"/>
      <c r="BL6" s="1544"/>
      <c r="BM6" s="1544"/>
      <c r="BN6" s="1544"/>
      <c r="BO6" s="1544"/>
      <c r="BP6" s="1544"/>
      <c r="BQ6" s="1544"/>
      <c r="BR6" s="1544"/>
      <c r="BS6" s="1544"/>
      <c r="BT6" s="1544"/>
      <c r="BU6" s="1544"/>
      <c r="BV6" s="1544"/>
      <c r="BW6" s="1544"/>
      <c r="BX6" s="1544"/>
      <c r="BY6" s="1544"/>
      <c r="BZ6" s="1544"/>
      <c r="CA6" s="1544"/>
      <c r="CB6" s="1544"/>
      <c r="CC6" s="1544"/>
      <c r="CD6" s="1544"/>
      <c r="CE6" s="1544"/>
      <c r="CF6" s="1544"/>
      <c r="CG6" s="1544"/>
      <c r="CH6" s="1544"/>
      <c r="CI6" s="1544"/>
      <c r="CJ6" s="1544"/>
      <c r="CK6" s="1544"/>
      <c r="CL6" s="1544"/>
      <c r="CM6" s="1544"/>
      <c r="CN6" s="1544"/>
      <c r="CO6" s="1544"/>
      <c r="CP6" s="1544"/>
      <c r="CQ6" s="1544"/>
      <c r="CR6" s="1544"/>
      <c r="CS6" s="130"/>
      <c r="CT6" s="131"/>
      <c r="CV6" s="1577">
        <v>8590</v>
      </c>
      <c r="CW6" s="1577">
        <f>CV6*8</f>
        <v>68720</v>
      </c>
      <c r="CX6" s="1577">
        <f>CV6*209</f>
        <v>1795310</v>
      </c>
      <c r="CY6" s="1574" t="s">
        <v>2219</v>
      </c>
    </row>
    <row r="7" spans="1:103" ht="18" customHeight="1">
      <c r="A7" s="63"/>
      <c r="B7" s="132"/>
      <c r="C7" s="130"/>
      <c r="D7" s="130"/>
      <c r="E7" s="130"/>
      <c r="F7" s="130"/>
      <c r="G7" s="130"/>
      <c r="H7" s="130"/>
      <c r="I7" s="130"/>
      <c r="J7" s="130"/>
      <c r="K7" s="130"/>
      <c r="L7" s="130"/>
      <c r="M7" s="130"/>
      <c r="N7" s="130"/>
      <c r="O7" s="130"/>
      <c r="P7" s="130"/>
      <c r="Q7" s="133"/>
      <c r="R7" s="133"/>
      <c r="S7" s="133"/>
      <c r="T7" s="133"/>
      <c r="U7" s="133"/>
      <c r="V7" s="133"/>
      <c r="W7" s="133"/>
      <c r="X7" s="134"/>
      <c r="Y7" s="134"/>
      <c r="Z7" s="134"/>
      <c r="AA7" s="134"/>
      <c r="AB7" s="134"/>
      <c r="AC7" s="130"/>
      <c r="AD7" s="130"/>
      <c r="AE7" s="130"/>
      <c r="AF7" s="130"/>
      <c r="AG7" s="130"/>
      <c r="AH7" s="130"/>
      <c r="AI7" s="130"/>
      <c r="AJ7" s="130"/>
      <c r="AK7" s="130"/>
      <c r="AL7" s="130"/>
      <c r="AM7" s="130"/>
      <c r="AN7" s="130"/>
      <c r="AO7" s="130"/>
      <c r="AP7" s="130"/>
      <c r="AQ7" s="130"/>
      <c r="AR7" s="130"/>
      <c r="AS7" s="130"/>
      <c r="AT7" s="130"/>
      <c r="AU7" s="130"/>
      <c r="AV7" s="130"/>
      <c r="AW7" s="131"/>
      <c r="AY7" s="132"/>
      <c r="AZ7" s="130"/>
      <c r="BA7" s="130"/>
      <c r="BB7" s="130"/>
      <c r="BC7" s="130"/>
      <c r="BD7" s="130"/>
      <c r="BE7" s="130"/>
      <c r="BF7" s="130"/>
      <c r="BG7" s="130"/>
      <c r="BH7" s="130"/>
      <c r="BI7" s="130"/>
      <c r="BJ7" s="130"/>
      <c r="BK7" s="130"/>
      <c r="BL7" s="130"/>
      <c r="BM7" s="130"/>
      <c r="BN7" s="133"/>
      <c r="BO7" s="133"/>
      <c r="BP7" s="133"/>
      <c r="BQ7" s="133"/>
      <c r="BR7" s="133"/>
      <c r="BS7" s="133"/>
      <c r="BT7" s="133"/>
      <c r="BU7" s="134"/>
      <c r="BV7" s="134"/>
      <c r="BW7" s="134"/>
      <c r="BX7" s="134"/>
      <c r="BY7" s="134"/>
      <c r="BZ7" s="130"/>
      <c r="CA7" s="130"/>
      <c r="CB7" s="130"/>
      <c r="CC7" s="130"/>
      <c r="CD7" s="130"/>
      <c r="CE7" s="130"/>
      <c r="CF7" s="130"/>
      <c r="CG7" s="130"/>
      <c r="CH7" s="130"/>
      <c r="CI7" s="130"/>
      <c r="CJ7" s="130"/>
      <c r="CK7" s="130"/>
      <c r="CL7" s="130"/>
      <c r="CM7" s="130"/>
      <c r="CN7" s="130"/>
      <c r="CO7" s="130"/>
      <c r="CP7" s="130"/>
      <c r="CQ7" s="130"/>
      <c r="CR7" s="130"/>
      <c r="CS7" s="130"/>
      <c r="CT7" s="131"/>
      <c r="CV7" s="1578"/>
      <c r="CW7" s="1578"/>
      <c r="CX7" s="1578"/>
      <c r="CY7" s="1575"/>
    </row>
    <row r="8" spans="1:103" ht="18" customHeight="1">
      <c r="B8" s="129"/>
      <c r="C8" s="127"/>
      <c r="D8" s="127"/>
      <c r="E8" s="127"/>
      <c r="F8" s="127"/>
      <c r="G8" s="127"/>
      <c r="H8" s="127"/>
      <c r="I8" s="127"/>
      <c r="J8" s="127"/>
      <c r="K8" s="127"/>
      <c r="L8" s="127"/>
      <c r="M8" s="127"/>
      <c r="N8" s="127"/>
      <c r="O8" s="127"/>
      <c r="P8" s="127"/>
      <c r="Q8" s="1528"/>
      <c r="R8" s="1528"/>
      <c r="S8" s="1528"/>
      <c r="T8" s="127"/>
      <c r="U8" s="1528"/>
      <c r="V8" s="1528"/>
      <c r="W8" s="1528"/>
      <c r="X8" s="127"/>
      <c r="Y8" s="1528"/>
      <c r="Z8" s="1528"/>
      <c r="AA8" s="1528"/>
      <c r="AB8" s="127"/>
      <c r="AC8" s="127"/>
      <c r="AD8" s="127"/>
      <c r="AE8" s="127"/>
      <c r="AF8" s="127"/>
      <c r="AG8" s="127"/>
      <c r="AH8" s="127"/>
      <c r="AI8" s="127"/>
      <c r="AJ8" s="127"/>
      <c r="AK8" s="127"/>
      <c r="AL8" s="127"/>
      <c r="AM8" s="127"/>
      <c r="AN8" s="127"/>
      <c r="AO8" s="127"/>
      <c r="AP8" s="127"/>
      <c r="AQ8" s="127"/>
      <c r="AR8" s="127"/>
      <c r="AS8" s="127"/>
      <c r="AT8" s="127"/>
      <c r="AU8" s="127"/>
      <c r="AV8" s="127"/>
      <c r="AW8" s="128"/>
      <c r="AY8" s="129"/>
      <c r="AZ8" s="127"/>
      <c r="BA8" s="127"/>
      <c r="BB8" s="127"/>
      <c r="BC8" s="127"/>
      <c r="BD8" s="127"/>
      <c r="BE8" s="127"/>
      <c r="BF8" s="127"/>
      <c r="BG8" s="127"/>
      <c r="BH8" s="127"/>
      <c r="BI8" s="127"/>
      <c r="BJ8" s="127"/>
      <c r="BK8" s="127"/>
      <c r="BL8" s="127"/>
      <c r="BM8" s="127"/>
      <c r="BN8" s="1528"/>
      <c r="BO8" s="1528"/>
      <c r="BP8" s="1528"/>
      <c r="BQ8" s="127"/>
      <c r="BR8" s="1528"/>
      <c r="BS8" s="1528"/>
      <c r="BT8" s="1528"/>
      <c r="BU8" s="127"/>
      <c r="BV8" s="1528"/>
      <c r="BW8" s="1528"/>
      <c r="BX8" s="1528"/>
      <c r="BY8" s="127"/>
      <c r="BZ8" s="127"/>
      <c r="CA8" s="127"/>
      <c r="CB8" s="127"/>
      <c r="CC8" s="127"/>
      <c r="CD8" s="127"/>
      <c r="CE8" s="127"/>
      <c r="CF8" s="127"/>
      <c r="CG8" s="127"/>
      <c r="CH8" s="127"/>
      <c r="CI8" s="127"/>
      <c r="CJ8" s="127"/>
      <c r="CK8" s="127"/>
      <c r="CL8" s="127"/>
      <c r="CM8" s="127"/>
      <c r="CN8" s="127"/>
      <c r="CO8" s="127"/>
      <c r="CP8" s="127"/>
      <c r="CQ8" s="127"/>
      <c r="CR8" s="127"/>
      <c r="CS8" s="127"/>
      <c r="CT8" s="128"/>
      <c r="CV8" s="1578"/>
      <c r="CW8" s="1578"/>
      <c r="CX8" s="1578"/>
      <c r="CY8" s="1575"/>
    </row>
    <row r="9" spans="1:103" ht="18" customHeight="1">
      <c r="B9" s="1534" t="s">
        <v>205</v>
      </c>
      <c r="C9" s="1535"/>
      <c r="D9" s="1535"/>
      <c r="E9" s="1535"/>
      <c r="F9" s="1535"/>
      <c r="G9" s="1535"/>
      <c r="H9" s="1535"/>
      <c r="I9" s="1535"/>
      <c r="J9" s="1535"/>
      <c r="K9" s="1535"/>
      <c r="L9" s="1535"/>
      <c r="M9" s="1535"/>
      <c r="N9" s="1535"/>
      <c r="O9" s="1535"/>
      <c r="P9" s="1535"/>
      <c r="Q9" s="1535"/>
      <c r="R9" s="1535"/>
      <c r="S9" s="1535"/>
      <c r="T9" s="1535"/>
      <c r="U9" s="1535"/>
      <c r="V9" s="1535"/>
      <c r="W9" s="1535"/>
      <c r="X9" s="1535"/>
      <c r="Y9" s="1535"/>
      <c r="Z9" s="1535"/>
      <c r="AA9" s="1535"/>
      <c r="AB9" s="1535"/>
      <c r="AC9" s="1535"/>
      <c r="AD9" s="1535"/>
      <c r="AE9" s="1535"/>
      <c r="AF9" s="1535"/>
      <c r="AG9" s="1535"/>
      <c r="AH9" s="1535"/>
      <c r="AI9" s="1535"/>
      <c r="AJ9" s="1535"/>
      <c r="AK9" s="1535"/>
      <c r="AL9" s="1535"/>
      <c r="AM9" s="1535"/>
      <c r="AN9" s="1535"/>
      <c r="AO9" s="1535"/>
      <c r="AP9" s="1535"/>
      <c r="AQ9" s="1535"/>
      <c r="AR9" s="1535"/>
      <c r="AS9" s="1535"/>
      <c r="AT9" s="1535"/>
      <c r="AU9" s="1535"/>
      <c r="AV9" s="127"/>
      <c r="AW9" s="128"/>
      <c r="AY9" s="1534" t="s">
        <v>205</v>
      </c>
      <c r="AZ9" s="1535"/>
      <c r="BA9" s="1535"/>
      <c r="BB9" s="1535"/>
      <c r="BC9" s="1535"/>
      <c r="BD9" s="1535"/>
      <c r="BE9" s="1535"/>
      <c r="BF9" s="1535"/>
      <c r="BG9" s="1535"/>
      <c r="BH9" s="1535"/>
      <c r="BI9" s="1535"/>
      <c r="BJ9" s="1535"/>
      <c r="BK9" s="1535"/>
      <c r="BL9" s="1535"/>
      <c r="BM9" s="1535"/>
      <c r="BN9" s="1535"/>
      <c r="BO9" s="1535"/>
      <c r="BP9" s="1535"/>
      <c r="BQ9" s="1535"/>
      <c r="BR9" s="1535"/>
      <c r="BS9" s="1535"/>
      <c r="BT9" s="1535"/>
      <c r="BU9" s="1535"/>
      <c r="BV9" s="1535"/>
      <c r="BW9" s="1535"/>
      <c r="BX9" s="1535"/>
      <c r="BY9" s="1535"/>
      <c r="BZ9" s="1535"/>
      <c r="CA9" s="1535"/>
      <c r="CB9" s="1535"/>
      <c r="CC9" s="1535"/>
      <c r="CD9" s="1535"/>
      <c r="CE9" s="1535"/>
      <c r="CF9" s="1535"/>
      <c r="CG9" s="1535"/>
      <c r="CH9" s="1535"/>
      <c r="CI9" s="1535"/>
      <c r="CJ9" s="1535"/>
      <c r="CK9" s="1535"/>
      <c r="CL9" s="1535"/>
      <c r="CM9" s="1535"/>
      <c r="CN9" s="1535"/>
      <c r="CO9" s="1535"/>
      <c r="CP9" s="1535"/>
      <c r="CQ9" s="1535"/>
      <c r="CR9" s="1535"/>
      <c r="CS9" s="127"/>
      <c r="CT9" s="128"/>
      <c r="CV9" s="1578"/>
      <c r="CW9" s="1578"/>
      <c r="CX9" s="1578"/>
      <c r="CY9" s="1575"/>
    </row>
    <row r="10" spans="1:103" ht="18" customHeight="1">
      <c r="B10" s="129"/>
      <c r="C10" s="1545" t="s">
        <v>128</v>
      </c>
      <c r="D10" s="1545"/>
      <c r="E10" s="1545"/>
      <c r="F10" s="1545" t="s">
        <v>122</v>
      </c>
      <c r="G10" s="1545"/>
      <c r="H10" s="1545"/>
      <c r="I10" s="1545"/>
      <c r="J10" s="1545"/>
      <c r="K10" s="1547"/>
      <c r="L10" s="1547"/>
      <c r="M10" s="1547"/>
      <c r="N10" s="1547"/>
      <c r="O10" s="1547"/>
      <c r="P10" s="1547"/>
      <c r="Q10" s="1547"/>
      <c r="R10" s="1547"/>
      <c r="S10" s="1547"/>
      <c r="T10" s="1547"/>
      <c r="U10" s="1547"/>
      <c r="V10" s="1547"/>
      <c r="W10" s="1547"/>
      <c r="X10" s="1547"/>
      <c r="Y10" s="1528" t="s">
        <v>123</v>
      </c>
      <c r="Z10" s="1528"/>
      <c r="AA10" s="1528"/>
      <c r="AB10" s="1528"/>
      <c r="AC10" s="1528"/>
      <c r="AD10" s="127"/>
      <c r="AE10" s="455"/>
      <c r="AF10" s="455"/>
      <c r="AG10" s="1533" t="s">
        <v>93</v>
      </c>
      <c r="AH10" s="1533"/>
      <c r="AI10" s="1533"/>
      <c r="AJ10" s="1545"/>
      <c r="AK10" s="1545"/>
      <c r="AL10" s="1545"/>
      <c r="AM10" s="1545"/>
      <c r="AN10" s="1545"/>
      <c r="AO10" s="1545"/>
      <c r="AP10" s="1545"/>
      <c r="AQ10" s="1545"/>
      <c r="AR10" s="1545"/>
      <c r="AS10" s="1545"/>
      <c r="AT10" s="1545"/>
      <c r="AU10" s="1545"/>
      <c r="AV10" s="1545"/>
      <c r="AW10" s="1546"/>
      <c r="AY10" s="129"/>
      <c r="AZ10" s="1545" t="s">
        <v>128</v>
      </c>
      <c r="BA10" s="1545"/>
      <c r="BB10" s="1545"/>
      <c r="BC10" s="1545" t="s">
        <v>122</v>
      </c>
      <c r="BD10" s="1545"/>
      <c r="BE10" s="1545"/>
      <c r="BF10" s="1545"/>
      <c r="BG10" s="1545"/>
      <c r="BH10" s="1547"/>
      <c r="BI10" s="1547"/>
      <c r="BJ10" s="1547"/>
      <c r="BK10" s="1547"/>
      <c r="BL10" s="1547"/>
      <c r="BM10" s="1547"/>
      <c r="BN10" s="1547"/>
      <c r="BO10" s="1547"/>
      <c r="BP10" s="1547"/>
      <c r="BQ10" s="1547"/>
      <c r="BR10" s="1547"/>
      <c r="BS10" s="1547"/>
      <c r="BT10" s="1547"/>
      <c r="BU10" s="1547"/>
      <c r="BV10" s="1528" t="s">
        <v>123</v>
      </c>
      <c r="BW10" s="1528"/>
      <c r="BX10" s="1528"/>
      <c r="BY10" s="1528"/>
      <c r="BZ10" s="1528"/>
      <c r="CA10" s="127"/>
      <c r="CB10" s="455"/>
      <c r="CC10" s="455"/>
      <c r="CD10" s="1533" t="s">
        <v>93</v>
      </c>
      <c r="CE10" s="1533"/>
      <c r="CF10" s="1533"/>
      <c r="CG10" s="1545"/>
      <c r="CH10" s="1545"/>
      <c r="CI10" s="1545"/>
      <c r="CJ10" s="1545"/>
      <c r="CK10" s="1545"/>
      <c r="CL10" s="1545"/>
      <c r="CM10" s="1545"/>
      <c r="CN10" s="1545"/>
      <c r="CO10" s="1545"/>
      <c r="CP10" s="1545"/>
      <c r="CQ10" s="1545"/>
      <c r="CR10" s="1545"/>
      <c r="CS10" s="1545"/>
      <c r="CT10" s="1546"/>
      <c r="CV10" s="1578"/>
      <c r="CW10" s="1578"/>
      <c r="CX10" s="1578"/>
      <c r="CY10" s="1575"/>
    </row>
    <row r="11" spans="1:103" ht="18" customHeight="1">
      <c r="B11" s="129"/>
      <c r="C11" s="127"/>
      <c r="D11" s="127"/>
      <c r="E11" s="127"/>
      <c r="F11" s="1545" t="s">
        <v>124</v>
      </c>
      <c r="G11" s="1545"/>
      <c r="H11" s="1545"/>
      <c r="I11" s="1533"/>
      <c r="J11" s="1533"/>
      <c r="K11" s="1533"/>
      <c r="L11" s="1533"/>
      <c r="M11" s="1533"/>
      <c r="N11" s="1533"/>
      <c r="O11" s="1533"/>
      <c r="P11" s="1533"/>
      <c r="Q11" s="1533"/>
      <c r="R11" s="1533"/>
      <c r="S11" s="1533"/>
      <c r="T11" s="1533"/>
      <c r="U11" s="1533"/>
      <c r="V11" s="1533"/>
      <c r="W11" s="1533"/>
      <c r="X11" s="1533"/>
      <c r="Y11" s="1533"/>
      <c r="Z11" s="1533"/>
      <c r="AA11" s="1533"/>
      <c r="AB11" s="1533"/>
      <c r="AC11" s="1533"/>
      <c r="AD11" s="1533"/>
      <c r="AE11" s="1533"/>
      <c r="AF11" s="1533"/>
      <c r="AG11" s="1533"/>
      <c r="AH11" s="1533"/>
      <c r="AI11" s="1533"/>
      <c r="AJ11" s="1533"/>
      <c r="AK11" s="1533"/>
      <c r="AL11" s="1533"/>
      <c r="AM11" s="1533"/>
      <c r="AN11" s="1533"/>
      <c r="AO11" s="1533"/>
      <c r="AP11" s="1533"/>
      <c r="AQ11" s="1533"/>
      <c r="AR11" s="1533"/>
      <c r="AS11" s="1533"/>
      <c r="AT11" s="1533"/>
      <c r="AU11" s="1533"/>
      <c r="AV11" s="127"/>
      <c r="AW11" s="128"/>
      <c r="AY11" s="129"/>
      <c r="AZ11" s="127"/>
      <c r="BA11" s="127"/>
      <c r="BB11" s="127"/>
      <c r="BC11" s="1545" t="s">
        <v>124</v>
      </c>
      <c r="BD11" s="1545"/>
      <c r="BE11" s="1545"/>
      <c r="BF11" s="1533"/>
      <c r="BG11" s="1533"/>
      <c r="BH11" s="1533"/>
      <c r="BI11" s="1533"/>
      <c r="BJ11" s="1533"/>
      <c r="BK11" s="1533"/>
      <c r="BL11" s="1533"/>
      <c r="BM11" s="1533"/>
      <c r="BN11" s="1533"/>
      <c r="BO11" s="1533"/>
      <c r="BP11" s="1533"/>
      <c r="BQ11" s="1533"/>
      <c r="BR11" s="1533"/>
      <c r="BS11" s="1533"/>
      <c r="BT11" s="1533"/>
      <c r="BU11" s="1533"/>
      <c r="BV11" s="1533"/>
      <c r="BW11" s="1533"/>
      <c r="BX11" s="1533"/>
      <c r="BY11" s="1533"/>
      <c r="BZ11" s="1533"/>
      <c r="CA11" s="1533"/>
      <c r="CB11" s="1533"/>
      <c r="CC11" s="1533"/>
      <c r="CD11" s="1533"/>
      <c r="CE11" s="1533"/>
      <c r="CF11" s="1533"/>
      <c r="CG11" s="1533"/>
      <c r="CH11" s="1533"/>
      <c r="CI11" s="1533"/>
      <c r="CJ11" s="1533"/>
      <c r="CK11" s="1533"/>
      <c r="CL11" s="1533"/>
      <c r="CM11" s="1533"/>
      <c r="CN11" s="1533"/>
      <c r="CO11" s="1533"/>
      <c r="CP11" s="1533"/>
      <c r="CQ11" s="1533"/>
      <c r="CR11" s="1533"/>
      <c r="CS11" s="127"/>
      <c r="CT11" s="128"/>
      <c r="CV11" s="1578"/>
      <c r="CW11" s="1578"/>
      <c r="CX11" s="1578"/>
      <c r="CY11" s="1575"/>
    </row>
    <row r="12" spans="1:103" ht="18" customHeight="1">
      <c r="B12" s="129"/>
      <c r="C12" s="1545" t="s">
        <v>180</v>
      </c>
      <c r="D12" s="1545"/>
      <c r="E12" s="1545"/>
      <c r="F12" s="1545" t="s">
        <v>122</v>
      </c>
      <c r="G12" s="1545"/>
      <c r="H12" s="1545"/>
      <c r="I12" s="1545"/>
      <c r="J12" s="1545"/>
      <c r="K12" s="1547"/>
      <c r="L12" s="1547"/>
      <c r="M12" s="1547"/>
      <c r="N12" s="1547"/>
      <c r="O12" s="1547"/>
      <c r="P12" s="1547"/>
      <c r="Q12" s="1547"/>
      <c r="R12" s="1547"/>
      <c r="S12" s="1547"/>
      <c r="T12" s="1547"/>
      <c r="U12" s="1547"/>
      <c r="V12" s="1547"/>
      <c r="W12" s="1547"/>
      <c r="X12" s="1547"/>
      <c r="Y12" s="1545" t="s">
        <v>200</v>
      </c>
      <c r="Z12" s="1545"/>
      <c r="AA12" s="1545"/>
      <c r="AB12" s="1545"/>
      <c r="AC12" s="1545"/>
      <c r="AD12" s="456"/>
      <c r="AE12" s="1545" t="s">
        <v>87</v>
      </c>
      <c r="AF12" s="1545"/>
      <c r="AG12" s="1545"/>
      <c r="AH12" s="1545"/>
      <c r="AI12" s="1545"/>
      <c r="AJ12" s="1533" t="s">
        <v>93</v>
      </c>
      <c r="AK12" s="1533"/>
      <c r="AL12" s="1533"/>
      <c r="AM12" s="1570">
        <f>'1'!$AJ$26</f>
        <v>0</v>
      </c>
      <c r="AN12" s="1570"/>
      <c r="AO12" s="1570"/>
      <c r="AP12" s="1570"/>
      <c r="AQ12" s="1570"/>
      <c r="AR12" s="1570"/>
      <c r="AS12" s="1570"/>
      <c r="AT12" s="1570"/>
      <c r="AU12" s="1570"/>
      <c r="AV12" s="1570"/>
      <c r="AW12" s="1571"/>
      <c r="AY12" s="129"/>
      <c r="AZ12" s="1545" t="s">
        <v>180</v>
      </c>
      <c r="BA12" s="1545"/>
      <c r="BB12" s="1545"/>
      <c r="BC12" s="1545" t="s">
        <v>93</v>
      </c>
      <c r="BD12" s="1545"/>
      <c r="BE12" s="1545"/>
      <c r="BF12" s="1545"/>
      <c r="BG12" s="1545"/>
      <c r="BH12" s="1545"/>
      <c r="BI12" s="1545"/>
      <c r="BJ12" s="1545"/>
      <c r="BK12" s="1545"/>
      <c r="BL12" s="1545"/>
      <c r="BM12" s="1545"/>
      <c r="BN12" s="1545"/>
      <c r="BO12" s="1545"/>
      <c r="BP12" s="1545"/>
      <c r="BQ12" s="1545"/>
      <c r="BR12" s="1545"/>
      <c r="BS12" s="1533" t="s">
        <v>127</v>
      </c>
      <c r="BT12" s="1533"/>
      <c r="BU12" s="1533"/>
      <c r="BV12" s="1533"/>
      <c r="BW12" s="1533"/>
      <c r="BX12" s="1533"/>
      <c r="BY12" s="1528"/>
      <c r="BZ12" s="1528"/>
      <c r="CA12" s="1528"/>
      <c r="CB12" s="1528"/>
      <c r="CC12" s="1528"/>
      <c r="CD12" s="1528"/>
      <c r="CE12" s="1528"/>
      <c r="CF12" s="127" t="s">
        <v>3</v>
      </c>
      <c r="CG12" s="1528"/>
      <c r="CH12" s="1528"/>
      <c r="CI12" s="1528"/>
      <c r="CJ12" s="1528"/>
      <c r="CK12" s="1528"/>
      <c r="CL12" s="1528"/>
      <c r="CM12" s="1528"/>
      <c r="CN12" s="127"/>
      <c r="CO12" s="127"/>
      <c r="CP12" s="127"/>
      <c r="CQ12" s="127"/>
      <c r="CR12" s="127"/>
      <c r="CS12" s="127"/>
      <c r="CT12" s="128"/>
      <c r="CV12" s="1579"/>
      <c r="CW12" s="1579"/>
      <c r="CX12" s="1579"/>
      <c r="CY12" s="1576"/>
    </row>
    <row r="13" spans="1:103" ht="18" customHeight="1">
      <c r="B13" s="129"/>
      <c r="C13" s="127"/>
      <c r="D13" s="127"/>
      <c r="E13" s="127"/>
      <c r="F13" s="1545" t="s">
        <v>124</v>
      </c>
      <c r="G13" s="1545"/>
      <c r="H13" s="1545"/>
      <c r="I13" s="1533"/>
      <c r="J13" s="1533"/>
      <c r="K13" s="1533"/>
      <c r="L13" s="1533"/>
      <c r="M13" s="1533"/>
      <c r="N13" s="1533"/>
      <c r="O13" s="1533"/>
      <c r="P13" s="1533"/>
      <c r="Q13" s="1533"/>
      <c r="R13" s="1533"/>
      <c r="S13" s="1533"/>
      <c r="T13" s="1533"/>
      <c r="U13" s="1533"/>
      <c r="V13" s="1533"/>
      <c r="W13" s="1533"/>
      <c r="X13" s="1533"/>
      <c r="Y13" s="1533"/>
      <c r="Z13" s="1533"/>
      <c r="AA13" s="1533"/>
      <c r="AB13" s="1533"/>
      <c r="AC13" s="1533"/>
      <c r="AD13" s="1533"/>
      <c r="AE13" s="1533"/>
      <c r="AF13" s="1533"/>
      <c r="AG13" s="1533"/>
      <c r="AH13" s="1533"/>
      <c r="AI13" s="1533"/>
      <c r="AJ13" s="1533"/>
      <c r="AK13" s="1533"/>
      <c r="AL13" s="1533"/>
      <c r="AM13" s="1533"/>
      <c r="AN13" s="1533"/>
      <c r="AO13" s="1533"/>
      <c r="AP13" s="1533"/>
      <c r="AQ13" s="1533"/>
      <c r="AR13" s="1533"/>
      <c r="AS13" s="1533"/>
      <c r="AT13" s="1533"/>
      <c r="AU13" s="1533"/>
      <c r="AV13" s="127"/>
      <c r="AW13" s="128"/>
      <c r="AY13" s="129"/>
      <c r="AZ13" s="127"/>
      <c r="BA13" s="127"/>
      <c r="BB13" s="127"/>
      <c r="BC13" s="1545" t="s">
        <v>124</v>
      </c>
      <c r="BD13" s="1545"/>
      <c r="BE13" s="1545"/>
      <c r="BF13" s="1533"/>
      <c r="BG13" s="1533"/>
      <c r="BH13" s="1533"/>
      <c r="BI13" s="1533"/>
      <c r="BJ13" s="1533"/>
      <c r="BK13" s="1533"/>
      <c r="BL13" s="1533"/>
      <c r="BM13" s="1533"/>
      <c r="BN13" s="1533"/>
      <c r="BO13" s="1533"/>
      <c r="BP13" s="1533"/>
      <c r="BQ13" s="1533"/>
      <c r="BR13" s="1533"/>
      <c r="BS13" s="1533"/>
      <c r="BT13" s="1533"/>
      <c r="BU13" s="1533"/>
      <c r="BV13" s="1533"/>
      <c r="BW13" s="1533"/>
      <c r="BX13" s="1533"/>
      <c r="BY13" s="1533"/>
      <c r="BZ13" s="1533"/>
      <c r="CA13" s="1533"/>
      <c r="CB13" s="1533"/>
      <c r="CC13" s="1533"/>
      <c r="CD13" s="1533"/>
      <c r="CE13" s="1533"/>
      <c r="CF13" s="1533"/>
      <c r="CG13" s="1533"/>
      <c r="CH13" s="1533"/>
      <c r="CI13" s="1533"/>
      <c r="CJ13" s="1533"/>
      <c r="CK13" s="1533"/>
      <c r="CL13" s="1533"/>
      <c r="CM13" s="1533"/>
      <c r="CN13" s="1533"/>
      <c r="CO13" s="1533"/>
      <c r="CP13" s="1533"/>
      <c r="CQ13" s="1533"/>
      <c r="CR13" s="1533"/>
      <c r="CS13" s="127"/>
      <c r="CT13" s="128"/>
      <c r="CY13" s="298"/>
    </row>
    <row r="14" spans="1:103" ht="18" customHeight="1">
      <c r="B14" s="129"/>
      <c r="C14" s="127"/>
      <c r="D14" s="127"/>
      <c r="E14" s="127"/>
      <c r="F14" s="1545" t="s">
        <v>125</v>
      </c>
      <c r="G14" s="1545"/>
      <c r="H14" s="1545"/>
      <c r="I14" s="1545"/>
      <c r="J14" s="1545"/>
      <c r="K14" s="1545"/>
      <c r="L14" s="1528"/>
      <c r="M14" s="1528"/>
      <c r="N14" s="1528"/>
      <c r="O14" s="127" t="s">
        <v>3</v>
      </c>
      <c r="P14" s="1528"/>
      <c r="Q14" s="1528"/>
      <c r="R14" s="1528"/>
      <c r="S14" s="127" t="s">
        <v>3</v>
      </c>
      <c r="T14" s="1528"/>
      <c r="U14" s="1528"/>
      <c r="V14" s="1528"/>
      <c r="W14" s="455"/>
      <c r="X14" s="1545" t="s">
        <v>126</v>
      </c>
      <c r="Y14" s="1545"/>
      <c r="Z14" s="1545"/>
      <c r="AA14" s="1545"/>
      <c r="AB14" s="1545"/>
      <c r="AC14" s="1545"/>
      <c r="AD14" s="1528"/>
      <c r="AE14" s="1528"/>
      <c r="AF14" s="1528"/>
      <c r="AG14" s="127" t="s">
        <v>3</v>
      </c>
      <c r="AH14" s="1528"/>
      <c r="AI14" s="1528"/>
      <c r="AJ14" s="1528"/>
      <c r="AK14" s="127" t="s">
        <v>3</v>
      </c>
      <c r="AL14" s="1528"/>
      <c r="AM14" s="1528"/>
      <c r="AN14" s="1528"/>
      <c r="AO14" s="127"/>
      <c r="AP14" s="127"/>
      <c r="AQ14" s="127"/>
      <c r="AR14" s="127"/>
      <c r="AS14" s="127"/>
      <c r="AT14" s="127"/>
      <c r="AU14" s="127"/>
      <c r="AV14" s="127"/>
      <c r="AW14" s="128"/>
      <c r="AY14" s="129"/>
      <c r="AZ14" s="127"/>
      <c r="BA14" s="127"/>
      <c r="BB14" s="127"/>
      <c r="BC14" s="1545" t="s">
        <v>125</v>
      </c>
      <c r="BD14" s="1545"/>
      <c r="BE14" s="1545"/>
      <c r="BF14" s="1545"/>
      <c r="BG14" s="1545"/>
      <c r="BH14" s="1545"/>
      <c r="BI14" s="1528"/>
      <c r="BJ14" s="1528"/>
      <c r="BK14" s="1528"/>
      <c r="BL14" s="127" t="s">
        <v>3</v>
      </c>
      <c r="BM14" s="1528"/>
      <c r="BN14" s="1528"/>
      <c r="BO14" s="1528"/>
      <c r="BP14" s="127" t="s">
        <v>3</v>
      </c>
      <c r="BQ14" s="1528"/>
      <c r="BR14" s="1528"/>
      <c r="BS14" s="1528"/>
      <c r="BT14" s="455"/>
      <c r="BU14" s="1545" t="s">
        <v>126</v>
      </c>
      <c r="BV14" s="1545"/>
      <c r="BW14" s="1545"/>
      <c r="BX14" s="1545"/>
      <c r="BY14" s="1545"/>
      <c r="BZ14" s="1545"/>
      <c r="CA14" s="1528"/>
      <c r="CB14" s="1528"/>
      <c r="CC14" s="1528"/>
      <c r="CD14" s="127" t="s">
        <v>3</v>
      </c>
      <c r="CE14" s="1528"/>
      <c r="CF14" s="1528"/>
      <c r="CG14" s="1528"/>
      <c r="CH14" s="127" t="s">
        <v>3</v>
      </c>
      <c r="CI14" s="1528"/>
      <c r="CJ14" s="1528"/>
      <c r="CK14" s="1528"/>
      <c r="CL14" s="127"/>
      <c r="CM14" s="127"/>
      <c r="CN14" s="127"/>
      <c r="CO14" s="127"/>
      <c r="CP14" s="127"/>
      <c r="CQ14" s="127"/>
      <c r="CR14" s="127"/>
      <c r="CS14" s="127"/>
      <c r="CT14" s="128"/>
      <c r="CY14" s="548"/>
    </row>
    <row r="15" spans="1:103" ht="18" customHeight="1">
      <c r="B15" s="129"/>
      <c r="C15" s="1545" t="s">
        <v>225</v>
      </c>
      <c r="D15" s="1545"/>
      <c r="E15" s="1545"/>
      <c r="F15" s="1545" t="s">
        <v>93</v>
      </c>
      <c r="G15" s="1545"/>
      <c r="H15" s="1545"/>
      <c r="I15" s="1545"/>
      <c r="J15" s="1545"/>
      <c r="K15" s="1545"/>
      <c r="L15" s="1545"/>
      <c r="M15" s="1545"/>
      <c r="N15" s="1545"/>
      <c r="O15" s="1545"/>
      <c r="P15" s="1545"/>
      <c r="Q15" s="1545"/>
      <c r="R15" s="1545"/>
      <c r="S15" s="1545"/>
      <c r="T15" s="1545"/>
      <c r="U15" s="1545"/>
      <c r="V15" s="1533" t="s">
        <v>127</v>
      </c>
      <c r="W15" s="1533"/>
      <c r="X15" s="1533"/>
      <c r="Y15" s="1533"/>
      <c r="Z15" s="1533"/>
      <c r="AA15" s="1533"/>
      <c r="AB15" s="1528"/>
      <c r="AC15" s="1528"/>
      <c r="AD15" s="1528"/>
      <c r="AE15" s="1528"/>
      <c r="AF15" s="1528"/>
      <c r="AG15" s="1528"/>
      <c r="AH15" s="1528"/>
      <c r="AI15" s="127" t="s">
        <v>3</v>
      </c>
      <c r="AJ15" s="1528"/>
      <c r="AK15" s="1528"/>
      <c r="AL15" s="1528"/>
      <c r="AM15" s="1528"/>
      <c r="AN15" s="1528"/>
      <c r="AO15" s="1528"/>
      <c r="AP15" s="1528"/>
      <c r="AQ15" s="127"/>
      <c r="AR15" s="127"/>
      <c r="AS15" s="127"/>
      <c r="AT15" s="127"/>
      <c r="AU15" s="127"/>
      <c r="AV15" s="127"/>
      <c r="AW15" s="128"/>
      <c r="AY15" s="129"/>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8"/>
    </row>
    <row r="16" spans="1:103" ht="18" customHeight="1">
      <c r="B16" s="129"/>
      <c r="C16" s="127"/>
      <c r="D16" s="127"/>
      <c r="E16" s="127"/>
      <c r="F16" s="1545" t="s">
        <v>124</v>
      </c>
      <c r="G16" s="1545"/>
      <c r="H16" s="1545"/>
      <c r="I16" s="1533"/>
      <c r="J16" s="1533"/>
      <c r="K16" s="1533"/>
      <c r="L16" s="1533"/>
      <c r="M16" s="1533"/>
      <c r="N16" s="1533"/>
      <c r="O16" s="1533"/>
      <c r="P16" s="1533"/>
      <c r="Q16" s="1533"/>
      <c r="R16" s="1533"/>
      <c r="S16" s="1533"/>
      <c r="T16" s="1533"/>
      <c r="U16" s="1533"/>
      <c r="V16" s="1533"/>
      <c r="W16" s="1533"/>
      <c r="X16" s="1533"/>
      <c r="Y16" s="1533"/>
      <c r="Z16" s="1533"/>
      <c r="AA16" s="1533"/>
      <c r="AB16" s="1533"/>
      <c r="AC16" s="1533"/>
      <c r="AD16" s="1533"/>
      <c r="AE16" s="1533"/>
      <c r="AF16" s="1533"/>
      <c r="AG16" s="1533"/>
      <c r="AH16" s="1533"/>
      <c r="AI16" s="1533"/>
      <c r="AJ16" s="1533"/>
      <c r="AK16" s="1533"/>
      <c r="AL16" s="1533"/>
      <c r="AM16" s="1533"/>
      <c r="AN16" s="1533"/>
      <c r="AO16" s="1533"/>
      <c r="AP16" s="1533"/>
      <c r="AQ16" s="1533"/>
      <c r="AR16" s="1533"/>
      <c r="AS16" s="1533"/>
      <c r="AT16" s="1533"/>
      <c r="AU16" s="1533"/>
      <c r="AV16" s="127"/>
      <c r="AW16" s="128"/>
      <c r="AY16" s="1564" t="s">
        <v>1665</v>
      </c>
      <c r="AZ16" s="1545"/>
      <c r="BA16" s="1545"/>
      <c r="BB16" s="1545"/>
      <c r="BC16" s="1545"/>
      <c r="BD16" s="1545"/>
      <c r="BE16" s="1545"/>
      <c r="BF16" s="1545"/>
      <c r="BG16" s="1545"/>
      <c r="BH16" s="1545"/>
      <c r="BI16" s="1545"/>
      <c r="BJ16" s="1545"/>
      <c r="BK16" s="1545"/>
      <c r="BL16" s="1545"/>
      <c r="BM16" s="1545"/>
      <c r="BN16" s="1545"/>
      <c r="BO16" s="1545"/>
      <c r="BP16" s="1528"/>
      <c r="BQ16" s="1528"/>
      <c r="BR16" s="1528"/>
      <c r="BS16" s="1528"/>
      <c r="BT16" s="1528"/>
      <c r="BU16" s="1528"/>
      <c r="BV16" s="1528"/>
      <c r="BW16" s="1528"/>
      <c r="BX16" s="1528"/>
      <c r="BY16" s="1545" t="s">
        <v>236</v>
      </c>
      <c r="BZ16" s="1545"/>
      <c r="CA16" s="1545"/>
      <c r="CB16" s="1545"/>
      <c r="CC16" s="1545"/>
      <c r="CD16" s="1545"/>
      <c r="CE16" s="1545"/>
      <c r="CF16" s="1545"/>
      <c r="CG16" s="1545"/>
      <c r="CH16" s="1545"/>
      <c r="CI16" s="1545"/>
      <c r="CJ16" s="1545"/>
      <c r="CK16" s="1545"/>
      <c r="CL16" s="1545"/>
      <c r="CM16" s="1545"/>
      <c r="CN16" s="1545"/>
      <c r="CO16" s="1545"/>
      <c r="CP16" s="1545"/>
      <c r="CQ16" s="1545"/>
      <c r="CR16" s="1545"/>
      <c r="CS16" s="1545"/>
      <c r="CT16" s="1546"/>
    </row>
    <row r="17" spans="1:100" ht="18" customHeight="1">
      <c r="B17" s="129"/>
      <c r="C17" s="127"/>
      <c r="D17" s="127"/>
      <c r="E17" s="127"/>
      <c r="F17" s="1545" t="s">
        <v>125</v>
      </c>
      <c r="G17" s="1545"/>
      <c r="H17" s="1545"/>
      <c r="I17" s="1545"/>
      <c r="J17" s="1545"/>
      <c r="K17" s="1545"/>
      <c r="L17" s="1528"/>
      <c r="M17" s="1528"/>
      <c r="N17" s="1528"/>
      <c r="O17" s="127" t="s">
        <v>3</v>
      </c>
      <c r="P17" s="1528"/>
      <c r="Q17" s="1528"/>
      <c r="R17" s="1528"/>
      <c r="S17" s="127" t="s">
        <v>3</v>
      </c>
      <c r="T17" s="1528"/>
      <c r="U17" s="1528"/>
      <c r="V17" s="1528"/>
      <c r="W17" s="455"/>
      <c r="X17" s="1545" t="s">
        <v>126</v>
      </c>
      <c r="Y17" s="1545"/>
      <c r="Z17" s="1545"/>
      <c r="AA17" s="1545"/>
      <c r="AB17" s="1545"/>
      <c r="AC17" s="1545"/>
      <c r="AD17" s="1528"/>
      <c r="AE17" s="1528"/>
      <c r="AF17" s="1528"/>
      <c r="AG17" s="127" t="s">
        <v>3</v>
      </c>
      <c r="AH17" s="1528"/>
      <c r="AI17" s="1528"/>
      <c r="AJ17" s="1528"/>
      <c r="AK17" s="127" t="s">
        <v>3</v>
      </c>
      <c r="AL17" s="1528"/>
      <c r="AM17" s="1528"/>
      <c r="AN17" s="1528"/>
      <c r="AO17" s="127"/>
      <c r="AP17" s="127"/>
      <c r="AQ17" s="127"/>
      <c r="AR17" s="127"/>
      <c r="AS17" s="127"/>
      <c r="AT17" s="127"/>
      <c r="AU17" s="127"/>
      <c r="AV17" s="127"/>
      <c r="AW17" s="128"/>
      <c r="AY17" s="129"/>
      <c r="AZ17" s="1558" t="s">
        <v>201</v>
      </c>
      <c r="BA17" s="1559"/>
      <c r="BB17" s="1559"/>
      <c r="BC17" s="1559"/>
      <c r="BD17" s="1559"/>
      <c r="BE17" s="1559"/>
      <c r="BF17" s="1560"/>
      <c r="BG17" s="1561">
        <f>'1'!$H$4</f>
        <v>0</v>
      </c>
      <c r="BH17" s="1562"/>
      <c r="BI17" s="1562"/>
      <c r="BJ17" s="1562"/>
      <c r="BK17" s="1562"/>
      <c r="BL17" s="1562"/>
      <c r="BM17" s="1562"/>
      <c r="BN17" s="1562"/>
      <c r="BO17" s="1562"/>
      <c r="BP17" s="1563"/>
      <c r="BQ17" s="1558" t="s">
        <v>87</v>
      </c>
      <c r="BR17" s="1559"/>
      <c r="BS17" s="1559"/>
      <c r="BT17" s="1559"/>
      <c r="BU17" s="1559"/>
      <c r="BV17" s="1559"/>
      <c r="BW17" s="1560"/>
      <c r="BX17" s="1561">
        <f>'1'!$AJ$26</f>
        <v>0</v>
      </c>
      <c r="BY17" s="1562"/>
      <c r="BZ17" s="1562"/>
      <c r="CA17" s="1562"/>
      <c r="CB17" s="1562"/>
      <c r="CC17" s="1562"/>
      <c r="CD17" s="1563"/>
      <c r="CE17" s="1558" t="s">
        <v>1547</v>
      </c>
      <c r="CF17" s="1559"/>
      <c r="CG17" s="1559"/>
      <c r="CH17" s="1559"/>
      <c r="CI17" s="1559"/>
      <c r="CJ17" s="1559"/>
      <c r="CK17" s="1560"/>
      <c r="CL17" s="1582">
        <f>'1'!$H$3</f>
        <v>0</v>
      </c>
      <c r="CM17" s="1583"/>
      <c r="CN17" s="1583"/>
      <c r="CO17" s="1583"/>
      <c r="CP17" s="1583"/>
      <c r="CQ17" s="1583"/>
      <c r="CR17" s="1583"/>
      <c r="CS17" s="1583"/>
      <c r="CT17" s="225"/>
    </row>
    <row r="18" spans="1:100" ht="18" customHeight="1">
      <c r="B18" s="129"/>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8"/>
      <c r="AY18" s="129"/>
      <c r="AZ18" s="1558" t="s">
        <v>202</v>
      </c>
      <c r="BA18" s="1559"/>
      <c r="BB18" s="1559"/>
      <c r="BC18" s="1559"/>
      <c r="BD18" s="1559"/>
      <c r="BE18" s="1559"/>
      <c r="BF18" s="1560"/>
      <c r="BG18" s="1584">
        <f>'1'!$H$5</f>
        <v>0</v>
      </c>
      <c r="BH18" s="1585"/>
      <c r="BI18" s="1585"/>
      <c r="BJ18" s="1585"/>
      <c r="BK18" s="1585"/>
      <c r="BL18" s="1585"/>
      <c r="BM18" s="1585"/>
      <c r="BN18" s="1585"/>
      <c r="BO18" s="1585"/>
      <c r="BP18" s="1585"/>
      <c r="BQ18" s="1585"/>
      <c r="BR18" s="1585"/>
      <c r="BS18" s="1585"/>
      <c r="BT18" s="1585"/>
      <c r="BU18" s="1585"/>
      <c r="BV18" s="1585"/>
      <c r="BW18" s="1585"/>
      <c r="BX18" s="1585"/>
      <c r="BY18" s="1585"/>
      <c r="BZ18" s="1585"/>
      <c r="CA18" s="1585"/>
      <c r="CB18" s="1585"/>
      <c r="CC18" s="1585"/>
      <c r="CD18" s="1585"/>
      <c r="CE18" s="1585"/>
      <c r="CF18" s="1585"/>
      <c r="CG18" s="1585"/>
      <c r="CH18" s="1585"/>
      <c r="CI18" s="1585"/>
      <c r="CJ18" s="1585"/>
      <c r="CK18" s="1585"/>
      <c r="CL18" s="1585"/>
      <c r="CM18" s="1585"/>
      <c r="CN18" s="1585"/>
      <c r="CO18" s="1585"/>
      <c r="CP18" s="1585"/>
      <c r="CQ18" s="1585"/>
      <c r="CR18" s="1585"/>
      <c r="CS18" s="1585"/>
      <c r="CT18" s="225"/>
    </row>
    <row r="19" spans="1:100" ht="18" customHeight="1">
      <c r="B19" s="1564" t="s">
        <v>1666</v>
      </c>
      <c r="C19" s="1545"/>
      <c r="D19" s="1545"/>
      <c r="E19" s="1545"/>
      <c r="F19" s="1545"/>
      <c r="G19" s="1545"/>
      <c r="H19" s="1545"/>
      <c r="I19" s="1545"/>
      <c r="J19" s="1545"/>
      <c r="K19" s="1545"/>
      <c r="L19" s="1545"/>
      <c r="M19" s="1545"/>
      <c r="N19" s="1545"/>
      <c r="O19" s="1545"/>
      <c r="P19" s="1545"/>
      <c r="Q19" s="1545"/>
      <c r="R19" s="1545"/>
      <c r="S19" s="1528"/>
      <c r="T19" s="1528"/>
      <c r="U19" s="1528"/>
      <c r="V19" s="1528"/>
      <c r="W19" s="1528"/>
      <c r="X19" s="1528"/>
      <c r="Y19" s="1528"/>
      <c r="Z19" s="1528"/>
      <c r="AA19" s="1528"/>
      <c r="AB19" s="1545" t="s">
        <v>230</v>
      </c>
      <c r="AC19" s="1545"/>
      <c r="AD19" s="1545"/>
      <c r="AE19" s="1545"/>
      <c r="AF19" s="1545"/>
      <c r="AG19" s="1545"/>
      <c r="AH19" s="1545"/>
      <c r="AI19" s="1545"/>
      <c r="AJ19" s="1545"/>
      <c r="AK19" s="1545"/>
      <c r="AL19" s="1545"/>
      <c r="AM19" s="1545"/>
      <c r="AN19" s="1545"/>
      <c r="AO19" s="1545"/>
      <c r="AP19" s="1545"/>
      <c r="AQ19" s="1545"/>
      <c r="AR19" s="1545"/>
      <c r="AS19" s="1545"/>
      <c r="AT19" s="1545"/>
      <c r="AU19" s="1545"/>
      <c r="AV19" s="1545"/>
      <c r="AW19" s="1546"/>
      <c r="AY19" s="129"/>
      <c r="AZ19" s="1558" t="s">
        <v>203</v>
      </c>
      <c r="BA19" s="1559"/>
      <c r="BB19" s="1559"/>
      <c r="BC19" s="1559"/>
      <c r="BD19" s="1559"/>
      <c r="BE19" s="1559"/>
      <c r="BF19" s="1560"/>
      <c r="BG19" s="1561"/>
      <c r="BH19" s="1562"/>
      <c r="BI19" s="1562"/>
      <c r="BJ19" s="1562"/>
      <c r="BK19" s="1562"/>
      <c r="BL19" s="1562"/>
      <c r="BM19" s="1562"/>
      <c r="BN19" s="1562"/>
      <c r="BO19" s="1562"/>
      <c r="BP19" s="1562"/>
      <c r="BQ19" s="1562"/>
      <c r="BR19" s="1562"/>
      <c r="BS19" s="1562"/>
      <c r="BT19" s="1562"/>
      <c r="BU19" s="1562"/>
      <c r="BV19" s="1562"/>
      <c r="BW19" s="1563"/>
      <c r="BX19" s="1558" t="s">
        <v>207</v>
      </c>
      <c r="BY19" s="1559"/>
      <c r="BZ19" s="1559"/>
      <c r="CA19" s="1559"/>
      <c r="CB19" s="1559"/>
      <c r="CC19" s="1559"/>
      <c r="CD19" s="1560"/>
      <c r="CE19" s="1586">
        <f>'2'!$J$23</f>
        <v>0</v>
      </c>
      <c r="CF19" s="1587"/>
      <c r="CG19" s="1587"/>
      <c r="CH19" s="1587"/>
      <c r="CI19" s="1587"/>
      <c r="CJ19" s="1587"/>
      <c r="CK19" s="1587"/>
      <c r="CL19" s="1587"/>
      <c r="CM19" s="1587"/>
      <c r="CN19" s="1587"/>
      <c r="CO19" s="1587"/>
      <c r="CP19" s="1587"/>
      <c r="CQ19" s="1587"/>
      <c r="CR19" s="1587"/>
      <c r="CS19" s="1587"/>
      <c r="CT19" s="225"/>
      <c r="CV19" s="280"/>
    </row>
    <row r="20" spans="1:100" ht="18" customHeight="1">
      <c r="B20" s="463"/>
      <c r="C20" s="1547"/>
      <c r="D20" s="1547"/>
      <c r="E20" s="1547"/>
      <c r="F20" s="1547"/>
      <c r="G20" s="1547"/>
      <c r="H20" s="1547"/>
      <c r="I20" s="1547"/>
      <c r="J20" s="1547"/>
      <c r="K20" s="1547"/>
      <c r="L20" s="1547"/>
      <c r="M20" s="1547"/>
      <c r="N20" s="1547"/>
      <c r="O20" s="1547"/>
      <c r="P20" s="1547"/>
      <c r="Q20" s="1565" t="s">
        <v>129</v>
      </c>
      <c r="R20" s="1565"/>
      <c r="S20" s="1565"/>
      <c r="T20" s="1565"/>
      <c r="U20" s="1565"/>
      <c r="V20" s="1565"/>
      <c r="W20" s="1565"/>
      <c r="X20" s="1565"/>
      <c r="Y20" s="1565"/>
      <c r="Z20" s="1565"/>
      <c r="AA20" s="1565"/>
      <c r="AB20" s="1565"/>
      <c r="AC20" s="1565"/>
      <c r="AD20" s="1565"/>
      <c r="AE20" s="1565"/>
      <c r="AF20" s="1565"/>
      <c r="AG20" s="1565"/>
      <c r="AH20" s="1565"/>
      <c r="AI20" s="1565"/>
      <c r="AJ20" s="1565"/>
      <c r="AK20" s="1565"/>
      <c r="AL20" s="1565"/>
      <c r="AM20" s="1565"/>
      <c r="AN20" s="1565"/>
      <c r="AO20" s="1565"/>
      <c r="AP20" s="1565"/>
      <c r="AQ20" s="1565"/>
      <c r="AR20" s="1565"/>
      <c r="AS20" s="1565"/>
      <c r="AT20" s="1565"/>
      <c r="AU20" s="1565"/>
      <c r="AV20" s="1565"/>
      <c r="AW20" s="1566"/>
      <c r="AY20" s="129"/>
      <c r="AZ20" s="450"/>
      <c r="BA20" s="450"/>
      <c r="BB20" s="450"/>
      <c r="BC20" s="450"/>
      <c r="BD20" s="450"/>
      <c r="BE20" s="450"/>
      <c r="BF20" s="450"/>
      <c r="BG20" s="450"/>
      <c r="BH20" s="450"/>
      <c r="BI20" s="450"/>
      <c r="BJ20" s="450"/>
      <c r="BK20" s="450"/>
      <c r="BL20" s="450"/>
      <c r="BM20" s="450"/>
      <c r="BN20" s="450"/>
      <c r="BO20" s="450"/>
      <c r="BP20" s="450"/>
      <c r="BQ20" s="450"/>
      <c r="BR20" s="450"/>
      <c r="BS20" s="404"/>
      <c r="BT20" s="404"/>
      <c r="BU20" s="404"/>
      <c r="BV20" s="450"/>
      <c r="BW20" s="404"/>
      <c r="BX20" s="404"/>
      <c r="BY20" s="450"/>
      <c r="BZ20" s="404"/>
      <c r="CA20" s="404"/>
      <c r="CB20" s="450"/>
      <c r="CC20" s="404"/>
      <c r="CD20" s="404"/>
      <c r="CE20" s="450"/>
      <c r="CF20" s="404"/>
      <c r="CG20" s="404"/>
      <c r="CH20" s="404"/>
      <c r="CI20" s="450"/>
      <c r="CJ20" s="404"/>
      <c r="CK20" s="404"/>
      <c r="CL20" s="450"/>
      <c r="CM20" s="404"/>
      <c r="CN20" s="404"/>
      <c r="CO20" s="404"/>
      <c r="CP20" s="404"/>
      <c r="CQ20" s="404"/>
      <c r="CR20" s="404"/>
      <c r="CS20" s="404"/>
      <c r="CT20" s="451"/>
      <c r="CV20" s="280"/>
    </row>
    <row r="21" spans="1:100" ht="18" customHeight="1">
      <c r="B21" s="463"/>
      <c r="C21" s="457"/>
      <c r="D21" s="457"/>
      <c r="E21" s="457"/>
      <c r="F21" s="457"/>
      <c r="G21" s="457"/>
      <c r="H21" s="457"/>
      <c r="I21" s="457"/>
      <c r="J21" s="457"/>
      <c r="K21" s="457"/>
      <c r="L21" s="457"/>
      <c r="M21" s="457"/>
      <c r="N21" s="457"/>
      <c r="O21" s="457"/>
      <c r="P21" s="457"/>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3"/>
      <c r="AY21" s="1567" t="s">
        <v>1667</v>
      </c>
      <c r="AZ21" s="1533"/>
      <c r="BA21" s="1533"/>
      <c r="BB21" s="1533"/>
      <c r="BC21" s="1533"/>
      <c r="BD21" s="1533"/>
      <c r="BE21" s="1533"/>
      <c r="BF21" s="1533"/>
      <c r="BG21" s="1533"/>
      <c r="BH21" s="1533"/>
      <c r="BI21" s="1533"/>
      <c r="BJ21" s="1533"/>
      <c r="BK21" s="1533"/>
      <c r="BL21" s="1533"/>
      <c r="BM21" s="1533"/>
      <c r="BN21" s="1533"/>
      <c r="BO21" s="1533"/>
      <c r="BP21" s="1533"/>
      <c r="BQ21" s="1533"/>
      <c r="BR21" s="1533"/>
      <c r="BS21" s="1528"/>
      <c r="BT21" s="1528"/>
      <c r="BU21" s="1528"/>
      <c r="BV21" s="127" t="s">
        <v>36</v>
      </c>
      <c r="BW21" s="1528"/>
      <c r="BX21" s="1528"/>
      <c r="BY21" s="127" t="s">
        <v>37</v>
      </c>
      <c r="BZ21" s="1528"/>
      <c r="CA21" s="1528"/>
      <c r="CB21" s="455" t="s">
        <v>1668</v>
      </c>
      <c r="CC21" s="450"/>
      <c r="CD21" s="450"/>
      <c r="CE21" s="127"/>
      <c r="CF21" s="1528"/>
      <c r="CG21" s="1528"/>
      <c r="CH21" s="1528"/>
      <c r="CI21" s="127" t="s">
        <v>36</v>
      </c>
      <c r="CJ21" s="1528"/>
      <c r="CK21" s="1528"/>
      <c r="CL21" s="127" t="s">
        <v>37</v>
      </c>
      <c r="CM21" s="1528"/>
      <c r="CN21" s="1528"/>
      <c r="CO21" s="1545" t="s">
        <v>1669</v>
      </c>
      <c r="CP21" s="1545"/>
      <c r="CQ21" s="1545"/>
      <c r="CR21" s="1545"/>
      <c r="CS21" s="1545"/>
      <c r="CT21" s="1546"/>
      <c r="CV21" s="280"/>
    </row>
    <row r="22" spans="1:100" ht="18" customHeight="1">
      <c r="B22" s="1564" t="s">
        <v>1670</v>
      </c>
      <c r="C22" s="1545"/>
      <c r="D22" s="1545"/>
      <c r="E22" s="1545"/>
      <c r="F22" s="1545"/>
      <c r="G22" s="1545"/>
      <c r="H22" s="1545"/>
      <c r="I22" s="1545"/>
      <c r="J22" s="1545"/>
      <c r="K22" s="1545"/>
      <c r="L22" s="1545"/>
      <c r="M22" s="1545"/>
      <c r="N22" s="1545"/>
      <c r="O22" s="1545"/>
      <c r="P22" s="1545"/>
      <c r="Q22" s="1545"/>
      <c r="R22" s="1545"/>
      <c r="S22" s="1545"/>
      <c r="T22" s="1545"/>
      <c r="U22" s="1545"/>
      <c r="V22" s="1545"/>
      <c r="W22" s="1545"/>
      <c r="X22" s="1545"/>
      <c r="Y22" s="1545"/>
      <c r="Z22" s="1545"/>
      <c r="AA22" s="1545"/>
      <c r="AB22" s="1545"/>
      <c r="AC22" s="1545"/>
      <c r="AD22" s="1545"/>
      <c r="AE22" s="1545"/>
      <c r="AF22" s="1545"/>
      <c r="AG22" s="1545"/>
      <c r="AH22" s="1545"/>
      <c r="AI22" s="1545"/>
      <c r="AJ22" s="1545"/>
      <c r="AK22" s="1545"/>
      <c r="AL22" s="1545"/>
      <c r="AM22" s="1545"/>
      <c r="AN22" s="1545"/>
      <c r="AO22" s="1545"/>
      <c r="AP22" s="1545"/>
      <c r="AQ22" s="1545"/>
      <c r="AR22" s="1545"/>
      <c r="AS22" s="1545"/>
      <c r="AT22" s="1545"/>
      <c r="AU22" s="1545"/>
      <c r="AV22" s="1545"/>
      <c r="AW22" s="1546"/>
      <c r="AY22" s="1564" t="s">
        <v>206</v>
      </c>
      <c r="AZ22" s="1545"/>
      <c r="BA22" s="1545"/>
      <c r="BB22" s="1545"/>
      <c r="BC22" s="1545"/>
      <c r="BD22" s="1545"/>
      <c r="BE22" s="1545"/>
      <c r="BF22" s="1545"/>
      <c r="BG22" s="1545"/>
      <c r="BH22" s="1545"/>
      <c r="BI22" s="1545"/>
      <c r="BJ22" s="1545"/>
      <c r="BK22" s="1545"/>
      <c r="BL22" s="1545"/>
      <c r="BM22" s="1545"/>
      <c r="BN22" s="1545"/>
      <c r="BO22" s="1545"/>
      <c r="BP22" s="1545"/>
      <c r="BQ22" s="1545"/>
      <c r="BR22" s="1545"/>
      <c r="BS22" s="1545"/>
      <c r="BT22" s="1545"/>
      <c r="BU22" s="1545"/>
      <c r="BV22" s="1545"/>
      <c r="BW22" s="1545"/>
      <c r="BX22" s="1545"/>
      <c r="BY22" s="1545"/>
      <c r="BZ22" s="1545"/>
      <c r="CA22" s="1545"/>
      <c r="CB22" s="1545"/>
      <c r="CC22" s="1545"/>
      <c r="CD22" s="1545"/>
      <c r="CE22" s="1545"/>
      <c r="CF22" s="1545"/>
      <c r="CG22" s="1545"/>
      <c r="CH22" s="1545"/>
      <c r="CI22" s="1545"/>
      <c r="CJ22" s="1545"/>
      <c r="CK22" s="1545"/>
      <c r="CL22" s="1545"/>
      <c r="CM22" s="1545"/>
      <c r="CN22" s="1545"/>
      <c r="CO22" s="1545"/>
      <c r="CP22" s="1545"/>
      <c r="CQ22" s="1545"/>
      <c r="CR22" s="1545"/>
      <c r="CS22" s="1545"/>
      <c r="CT22" s="1546"/>
      <c r="CV22" s="110"/>
    </row>
    <row r="23" spans="1:100" ht="18" customHeight="1">
      <c r="B23" s="129"/>
      <c r="C23" s="1558" t="s">
        <v>201</v>
      </c>
      <c r="D23" s="1559"/>
      <c r="E23" s="1559"/>
      <c r="F23" s="1559"/>
      <c r="G23" s="1559"/>
      <c r="H23" s="1559"/>
      <c r="I23" s="1560"/>
      <c r="J23" s="1561">
        <f>'1'!$H$4</f>
        <v>0</v>
      </c>
      <c r="K23" s="1562"/>
      <c r="L23" s="1562"/>
      <c r="M23" s="1562"/>
      <c r="N23" s="1562"/>
      <c r="O23" s="1562"/>
      <c r="P23" s="1562"/>
      <c r="Q23" s="1562"/>
      <c r="R23" s="1562"/>
      <c r="S23" s="1563"/>
      <c r="T23" s="1558" t="s">
        <v>87</v>
      </c>
      <c r="U23" s="1559"/>
      <c r="V23" s="1559"/>
      <c r="W23" s="1559"/>
      <c r="X23" s="1559"/>
      <c r="Y23" s="1559"/>
      <c r="Z23" s="1560"/>
      <c r="AA23" s="1561">
        <f>'1'!$AJ$26</f>
        <v>0</v>
      </c>
      <c r="AB23" s="1562"/>
      <c r="AC23" s="1562"/>
      <c r="AD23" s="1562"/>
      <c r="AE23" s="1562"/>
      <c r="AF23" s="1562"/>
      <c r="AG23" s="1563"/>
      <c r="AH23" s="1558" t="s">
        <v>1547</v>
      </c>
      <c r="AI23" s="1559"/>
      <c r="AJ23" s="1559"/>
      <c r="AK23" s="1559"/>
      <c r="AL23" s="1559"/>
      <c r="AM23" s="1559"/>
      <c r="AN23" s="1560"/>
      <c r="AO23" s="1582">
        <f>'1'!$H$3</f>
        <v>0</v>
      </c>
      <c r="AP23" s="1583"/>
      <c r="AQ23" s="1583"/>
      <c r="AR23" s="1583"/>
      <c r="AS23" s="1583"/>
      <c r="AT23" s="1583"/>
      <c r="AU23" s="1583"/>
      <c r="AV23" s="1583"/>
      <c r="AW23" s="225"/>
      <c r="AY23" s="463"/>
      <c r="AZ23" s="455"/>
      <c r="BA23" s="455"/>
      <c r="BB23" s="455"/>
      <c r="BC23" s="455"/>
      <c r="BD23" s="455"/>
      <c r="BE23" s="455"/>
      <c r="BF23" s="455"/>
      <c r="BG23" s="455"/>
      <c r="BH23" s="455"/>
      <c r="BI23" s="455"/>
      <c r="BJ23" s="455"/>
      <c r="BK23" s="455"/>
      <c r="BL23" s="455"/>
      <c r="BM23" s="455"/>
      <c r="BN23" s="455"/>
      <c r="BO23" s="455"/>
      <c r="BP23" s="455"/>
      <c r="BQ23" s="455"/>
      <c r="BR23" s="455"/>
      <c r="BS23" s="455"/>
      <c r="BT23" s="455"/>
      <c r="BU23" s="455"/>
      <c r="BV23" s="455"/>
      <c r="BW23" s="455"/>
      <c r="BX23" s="455"/>
      <c r="BY23" s="455"/>
      <c r="BZ23" s="455"/>
      <c r="CA23" s="455"/>
      <c r="CB23" s="455"/>
      <c r="CC23" s="455"/>
      <c r="CD23" s="455"/>
      <c r="CE23" s="455"/>
      <c r="CF23" s="455"/>
      <c r="CG23" s="455"/>
      <c r="CH23" s="455"/>
      <c r="CI23" s="455"/>
      <c r="CJ23" s="455"/>
      <c r="CK23" s="455"/>
      <c r="CL23" s="455"/>
      <c r="CM23" s="455"/>
      <c r="CN23" s="455"/>
      <c r="CO23" s="455"/>
      <c r="CP23" s="455"/>
      <c r="CQ23" s="455"/>
      <c r="CR23" s="455"/>
      <c r="CS23" s="455"/>
      <c r="CT23" s="462"/>
      <c r="CV23" s="110"/>
    </row>
    <row r="24" spans="1:100" ht="18" customHeight="1">
      <c r="B24" s="129"/>
      <c r="C24" s="1558" t="s">
        <v>202</v>
      </c>
      <c r="D24" s="1559"/>
      <c r="E24" s="1559"/>
      <c r="F24" s="1559"/>
      <c r="G24" s="1559"/>
      <c r="H24" s="1559"/>
      <c r="I24" s="1560"/>
      <c r="J24" s="1584">
        <f>'1'!$H$5</f>
        <v>0</v>
      </c>
      <c r="K24" s="1585"/>
      <c r="L24" s="1585"/>
      <c r="M24" s="1585"/>
      <c r="N24" s="1585"/>
      <c r="O24" s="1585"/>
      <c r="P24" s="1585"/>
      <c r="Q24" s="1585"/>
      <c r="R24" s="1585"/>
      <c r="S24" s="1585"/>
      <c r="T24" s="1585"/>
      <c r="U24" s="1585"/>
      <c r="V24" s="1585"/>
      <c r="W24" s="1585"/>
      <c r="X24" s="1585"/>
      <c r="Y24" s="1585"/>
      <c r="Z24" s="1585"/>
      <c r="AA24" s="1585"/>
      <c r="AB24" s="1585"/>
      <c r="AC24" s="1585"/>
      <c r="AD24" s="1585"/>
      <c r="AE24" s="1585"/>
      <c r="AF24" s="1585"/>
      <c r="AG24" s="1585"/>
      <c r="AH24" s="1585"/>
      <c r="AI24" s="1585"/>
      <c r="AJ24" s="1585"/>
      <c r="AK24" s="1585"/>
      <c r="AL24" s="1585"/>
      <c r="AM24" s="1585"/>
      <c r="AN24" s="1585"/>
      <c r="AO24" s="1585"/>
      <c r="AP24" s="1585"/>
      <c r="AQ24" s="1585"/>
      <c r="AR24" s="1585"/>
      <c r="AS24" s="1585"/>
      <c r="AT24" s="1585"/>
      <c r="AU24" s="1585"/>
      <c r="AV24" s="1585"/>
      <c r="AW24" s="225"/>
      <c r="AY24" s="1534" t="s">
        <v>245</v>
      </c>
      <c r="AZ24" s="1535"/>
      <c r="BA24" s="1535"/>
      <c r="BB24" s="1535"/>
      <c r="BC24" s="1535"/>
      <c r="BD24" s="1535"/>
      <c r="BE24" s="1535"/>
      <c r="BF24" s="1535"/>
      <c r="BG24" s="1535"/>
      <c r="BH24" s="1535"/>
      <c r="BI24" s="1535"/>
      <c r="BJ24" s="1535"/>
      <c r="BK24" s="1535"/>
      <c r="BL24" s="1535"/>
      <c r="BM24" s="1535"/>
      <c r="BN24" s="1535"/>
      <c r="BO24" s="1535"/>
      <c r="BP24" s="1535"/>
      <c r="BQ24" s="1535"/>
      <c r="BR24" s="1535"/>
      <c r="BS24" s="1535"/>
      <c r="BT24" s="1535"/>
      <c r="BU24" s="1535"/>
      <c r="BV24" s="1535"/>
      <c r="BW24" s="1535"/>
      <c r="BX24" s="1535"/>
      <c r="BY24" s="1535"/>
      <c r="BZ24" s="1535"/>
      <c r="CA24" s="1535"/>
      <c r="CB24" s="1535"/>
      <c r="CC24" s="1535"/>
      <c r="CD24" s="1535"/>
      <c r="CE24" s="1535"/>
      <c r="CF24" s="1535"/>
      <c r="CG24" s="1535"/>
      <c r="CH24" s="1535"/>
      <c r="CI24" s="1535"/>
      <c r="CJ24" s="1535"/>
      <c r="CK24" s="1535"/>
      <c r="CL24" s="1535"/>
      <c r="CM24" s="1535"/>
      <c r="CN24" s="1535"/>
      <c r="CO24" s="1535"/>
      <c r="CP24" s="1535"/>
      <c r="CQ24" s="1535"/>
      <c r="CR24" s="1535"/>
      <c r="CS24" s="1535"/>
      <c r="CT24" s="1536"/>
      <c r="CV24" s="110"/>
    </row>
    <row r="25" spans="1:100" s="127" customFormat="1" ht="18" customHeight="1">
      <c r="A25" s="110"/>
      <c r="B25" s="129"/>
      <c r="C25" s="1558" t="s">
        <v>203</v>
      </c>
      <c r="D25" s="1559"/>
      <c r="E25" s="1559"/>
      <c r="F25" s="1559"/>
      <c r="G25" s="1559"/>
      <c r="H25" s="1559"/>
      <c r="I25" s="1560"/>
      <c r="J25" s="1561"/>
      <c r="K25" s="1562"/>
      <c r="L25" s="1562"/>
      <c r="M25" s="1562"/>
      <c r="N25" s="1562"/>
      <c r="O25" s="1562"/>
      <c r="P25" s="1562"/>
      <c r="Q25" s="1562"/>
      <c r="R25" s="1562"/>
      <c r="S25" s="1562"/>
      <c r="T25" s="1562"/>
      <c r="U25" s="1562"/>
      <c r="V25" s="1562"/>
      <c r="W25" s="1562"/>
      <c r="X25" s="1562"/>
      <c r="Y25" s="1562"/>
      <c r="Z25" s="1563"/>
      <c r="AA25" s="1558" t="s">
        <v>207</v>
      </c>
      <c r="AB25" s="1559"/>
      <c r="AC25" s="1559"/>
      <c r="AD25" s="1559"/>
      <c r="AE25" s="1559"/>
      <c r="AF25" s="1559"/>
      <c r="AG25" s="1560"/>
      <c r="AH25" s="1586">
        <f>'2'!$J$23</f>
        <v>0</v>
      </c>
      <c r="AI25" s="1587"/>
      <c r="AJ25" s="1587"/>
      <c r="AK25" s="1587"/>
      <c r="AL25" s="1587"/>
      <c r="AM25" s="1587"/>
      <c r="AN25" s="1587"/>
      <c r="AO25" s="1587"/>
      <c r="AP25" s="1587"/>
      <c r="AQ25" s="1587"/>
      <c r="AR25" s="1587"/>
      <c r="AS25" s="1587"/>
      <c r="AT25" s="1587"/>
      <c r="AU25" s="1587"/>
      <c r="AV25" s="1587"/>
      <c r="AW25" s="225"/>
      <c r="AY25" s="453"/>
      <c r="AZ25" s="1545" t="s">
        <v>242</v>
      </c>
      <c r="BA25" s="1545"/>
      <c r="BB25" s="1545"/>
      <c r="BC25" s="1545"/>
      <c r="BD25" s="1545"/>
      <c r="BE25" s="1545"/>
      <c r="BF25" s="1545"/>
      <c r="BG25" s="1545"/>
      <c r="BH25" s="1545"/>
      <c r="BI25" s="1545"/>
      <c r="BJ25" s="1545"/>
      <c r="BK25" s="1545"/>
      <c r="BL25" s="1545"/>
      <c r="BM25" s="1545"/>
      <c r="BN25" s="1545"/>
      <c r="BO25" s="1545"/>
      <c r="BP25" s="1545"/>
      <c r="BQ25" s="1545"/>
      <c r="BR25" s="1545"/>
      <c r="BS25" s="1545"/>
      <c r="BT25" s="1545"/>
      <c r="BU25" s="368" t="s">
        <v>130</v>
      </c>
      <c r="BV25" s="454"/>
      <c r="BW25" s="1588"/>
      <c r="BX25" s="1588"/>
      <c r="BY25" s="1588"/>
      <c r="BZ25" s="1588"/>
      <c r="CA25" s="1588"/>
      <c r="CB25" s="1588"/>
      <c r="CC25" s="1588"/>
      <c r="CD25" s="368" t="s">
        <v>80</v>
      </c>
      <c r="CE25" s="135"/>
      <c r="CF25" s="1535" t="s">
        <v>204</v>
      </c>
      <c r="CG25" s="1535"/>
      <c r="CH25" s="1588"/>
      <c r="CI25" s="1588"/>
      <c r="CJ25" s="1588"/>
      <c r="CK25" s="1588"/>
      <c r="CL25" s="1588"/>
      <c r="CM25" s="1588"/>
      <c r="CN25" s="1588"/>
      <c r="CO25" s="1588"/>
      <c r="CP25" s="1588"/>
      <c r="CQ25" s="1589" t="s">
        <v>239</v>
      </c>
      <c r="CR25" s="1589"/>
      <c r="CT25" s="128"/>
    </row>
    <row r="26" spans="1:100" ht="18" customHeight="1">
      <c r="A26" s="127"/>
      <c r="B26" s="129"/>
      <c r="C26" s="450"/>
      <c r="D26" s="450"/>
      <c r="E26" s="450"/>
      <c r="F26" s="450"/>
      <c r="G26" s="450"/>
      <c r="H26" s="450"/>
      <c r="I26" s="450"/>
      <c r="J26" s="450"/>
      <c r="K26" s="450"/>
      <c r="L26" s="450"/>
      <c r="M26" s="450"/>
      <c r="N26" s="450"/>
      <c r="O26" s="450"/>
      <c r="P26" s="450"/>
      <c r="Q26" s="450"/>
      <c r="R26" s="450"/>
      <c r="S26" s="450"/>
      <c r="T26" s="450"/>
      <c r="U26" s="450"/>
      <c r="V26" s="404"/>
      <c r="W26" s="404"/>
      <c r="X26" s="404"/>
      <c r="Y26" s="450"/>
      <c r="Z26" s="404"/>
      <c r="AA26" s="404"/>
      <c r="AB26" s="450"/>
      <c r="AC26" s="404"/>
      <c r="AD26" s="404"/>
      <c r="AE26" s="450"/>
      <c r="AF26" s="404"/>
      <c r="AG26" s="404"/>
      <c r="AH26" s="450"/>
      <c r="AI26" s="404"/>
      <c r="AJ26" s="404"/>
      <c r="AK26" s="404"/>
      <c r="AL26" s="450"/>
      <c r="AM26" s="404"/>
      <c r="AN26" s="404"/>
      <c r="AO26" s="450"/>
      <c r="AP26" s="404"/>
      <c r="AQ26" s="404"/>
      <c r="AR26" s="404"/>
      <c r="AS26" s="404"/>
      <c r="AT26" s="404"/>
      <c r="AU26" s="404"/>
      <c r="AV26" s="404"/>
      <c r="AW26" s="451"/>
      <c r="AY26" s="129"/>
      <c r="AZ26" s="1533" t="s">
        <v>243</v>
      </c>
      <c r="BA26" s="1533"/>
      <c r="BB26" s="1533"/>
      <c r="BC26" s="1533"/>
      <c r="BD26" s="1533"/>
      <c r="BE26" s="1533"/>
      <c r="BF26" s="1533"/>
      <c r="BG26" s="1533"/>
      <c r="BH26" s="1533"/>
      <c r="BI26" s="1533"/>
      <c r="BJ26" s="1533"/>
      <c r="BK26" s="1533"/>
      <c r="BL26" s="1533"/>
      <c r="BM26" s="1533"/>
      <c r="BN26" s="1533"/>
      <c r="BO26" s="1533"/>
      <c r="BP26" s="1533"/>
      <c r="BQ26" s="1533"/>
      <c r="BR26" s="1533"/>
      <c r="BS26" s="1533"/>
      <c r="BT26" s="1533"/>
      <c r="BU26" s="1533"/>
      <c r="BV26" s="1533"/>
      <c r="BW26" s="1533"/>
      <c r="BX26" s="1533"/>
      <c r="BY26" s="1533"/>
      <c r="BZ26" s="1533"/>
      <c r="CA26" s="1533"/>
      <c r="CB26" s="1533"/>
      <c r="CC26" s="1533"/>
      <c r="CD26" s="1533"/>
      <c r="CE26" s="1533"/>
      <c r="CF26" s="1533"/>
      <c r="CG26" s="1533"/>
      <c r="CH26" s="1533"/>
      <c r="CI26" s="1533"/>
      <c r="CJ26" s="1533"/>
      <c r="CK26" s="1533"/>
      <c r="CL26" s="1533"/>
      <c r="CM26" s="1533"/>
      <c r="CN26" s="1533"/>
      <c r="CO26" s="1533"/>
      <c r="CP26" s="1533"/>
      <c r="CQ26" s="1533"/>
      <c r="CR26" s="1533"/>
      <c r="CS26" s="1533"/>
      <c r="CT26" s="1590"/>
      <c r="CV26" s="110"/>
    </row>
    <row r="27" spans="1:100" ht="18" customHeight="1">
      <c r="B27" s="1567" t="s">
        <v>1671</v>
      </c>
      <c r="C27" s="1533"/>
      <c r="D27" s="1533"/>
      <c r="E27" s="1533"/>
      <c r="F27" s="1533"/>
      <c r="G27" s="1533"/>
      <c r="H27" s="1533"/>
      <c r="I27" s="1533"/>
      <c r="J27" s="1533"/>
      <c r="K27" s="1533"/>
      <c r="L27" s="1533"/>
      <c r="M27" s="1533"/>
      <c r="N27" s="1533"/>
      <c r="O27" s="1533"/>
      <c r="P27" s="1533"/>
      <c r="Q27" s="1533"/>
      <c r="R27" s="1533"/>
      <c r="S27" s="1533"/>
      <c r="T27" s="1533"/>
      <c r="U27" s="1533"/>
      <c r="V27" s="1528"/>
      <c r="W27" s="1528"/>
      <c r="X27" s="1528"/>
      <c r="Y27" s="127" t="s">
        <v>36</v>
      </c>
      <c r="Z27" s="1528"/>
      <c r="AA27" s="1528"/>
      <c r="AB27" s="127" t="s">
        <v>37</v>
      </c>
      <c r="AC27" s="1528"/>
      <c r="AD27" s="1528"/>
      <c r="AE27" s="455" t="s">
        <v>1672</v>
      </c>
      <c r="AF27" s="450"/>
      <c r="AG27" s="450"/>
      <c r="AH27" s="127"/>
      <c r="AI27" s="1528"/>
      <c r="AJ27" s="1528"/>
      <c r="AK27" s="1528"/>
      <c r="AL27" s="127" t="s">
        <v>36</v>
      </c>
      <c r="AM27" s="1528"/>
      <c r="AN27" s="1528"/>
      <c r="AO27" s="127" t="s">
        <v>37</v>
      </c>
      <c r="AP27" s="1528"/>
      <c r="AQ27" s="1528"/>
      <c r="AR27" s="1545" t="s">
        <v>1673</v>
      </c>
      <c r="AS27" s="1545"/>
      <c r="AT27" s="1545"/>
      <c r="AU27" s="1545"/>
      <c r="AV27" s="1545"/>
      <c r="AW27" s="1546"/>
      <c r="AY27" s="453"/>
      <c r="AZ27" s="1545" t="s">
        <v>244</v>
      </c>
      <c r="BA27" s="1545"/>
      <c r="BB27" s="1545"/>
      <c r="BC27" s="1545"/>
      <c r="BD27" s="1545"/>
      <c r="BE27" s="1545"/>
      <c r="BF27" s="1545"/>
      <c r="BG27" s="1545"/>
      <c r="BH27" s="1545"/>
      <c r="BI27" s="1545"/>
      <c r="BJ27" s="1545"/>
      <c r="BK27" s="1545"/>
      <c r="BL27" s="1545"/>
      <c r="BM27" s="1545"/>
      <c r="BN27" s="1545"/>
      <c r="BO27" s="1545"/>
      <c r="BP27" s="1545"/>
      <c r="BQ27" s="1545"/>
      <c r="BR27" s="1545"/>
      <c r="BS27" s="1545"/>
      <c r="BT27" s="1545"/>
      <c r="BU27" s="1545"/>
      <c r="BV27" s="1545"/>
      <c r="BW27" s="1545"/>
      <c r="BX27" s="1545"/>
      <c r="BY27" s="1545"/>
      <c r="BZ27" s="1545"/>
      <c r="CA27" s="1545"/>
      <c r="CB27" s="1545"/>
      <c r="CC27" s="1545"/>
      <c r="CD27" s="1545"/>
      <c r="CE27" s="1545"/>
      <c r="CF27" s="1545"/>
      <c r="CG27" s="1545"/>
      <c r="CH27" s="1545"/>
      <c r="CI27" s="1545"/>
      <c r="CJ27" s="1545"/>
      <c r="CK27" s="1545"/>
      <c r="CL27" s="1545"/>
      <c r="CM27" s="1545"/>
      <c r="CN27" s="1545"/>
      <c r="CO27" s="1545"/>
      <c r="CP27" s="1545"/>
      <c r="CQ27" s="1545"/>
      <c r="CR27" s="1545"/>
      <c r="CS27" s="1545"/>
      <c r="CT27" s="1546"/>
      <c r="CV27" s="110"/>
    </row>
    <row r="28" spans="1:100" ht="18" customHeight="1">
      <c r="B28" s="1564" t="s">
        <v>206</v>
      </c>
      <c r="C28" s="1545"/>
      <c r="D28" s="1545"/>
      <c r="E28" s="1545"/>
      <c r="F28" s="1545"/>
      <c r="G28" s="1545"/>
      <c r="H28" s="1545"/>
      <c r="I28" s="1545"/>
      <c r="J28" s="1545"/>
      <c r="K28" s="1545"/>
      <c r="L28" s="1545"/>
      <c r="M28" s="1545"/>
      <c r="N28" s="1545"/>
      <c r="O28" s="1545"/>
      <c r="P28" s="1545"/>
      <c r="Q28" s="1545"/>
      <c r="R28" s="1545"/>
      <c r="S28" s="1545"/>
      <c r="T28" s="1545"/>
      <c r="U28" s="1545"/>
      <c r="V28" s="1545"/>
      <c r="W28" s="1545"/>
      <c r="X28" s="1545"/>
      <c r="Y28" s="1545"/>
      <c r="Z28" s="1545"/>
      <c r="AA28" s="1545"/>
      <c r="AB28" s="1545"/>
      <c r="AC28" s="1545"/>
      <c r="AD28" s="1545"/>
      <c r="AE28" s="1545"/>
      <c r="AF28" s="1545"/>
      <c r="AG28" s="1545"/>
      <c r="AH28" s="1545"/>
      <c r="AI28" s="1545"/>
      <c r="AJ28" s="1545"/>
      <c r="AK28" s="1545"/>
      <c r="AL28" s="1545"/>
      <c r="AM28" s="1545"/>
      <c r="AN28" s="1545"/>
      <c r="AO28" s="1545"/>
      <c r="AP28" s="1545"/>
      <c r="AQ28" s="1545"/>
      <c r="AR28" s="1545"/>
      <c r="AS28" s="1545"/>
      <c r="AT28" s="1545"/>
      <c r="AU28" s="1545"/>
      <c r="AV28" s="1545"/>
      <c r="AW28" s="1546"/>
      <c r="AY28" s="129"/>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c r="CD28" s="127"/>
      <c r="CE28" s="127"/>
      <c r="CF28" s="127"/>
      <c r="CG28" s="127"/>
      <c r="CH28" s="127"/>
      <c r="CI28" s="127"/>
      <c r="CJ28" s="127"/>
      <c r="CK28" s="127"/>
      <c r="CL28" s="127"/>
      <c r="CM28" s="127"/>
      <c r="CN28" s="127"/>
      <c r="CO28" s="127"/>
      <c r="CP28" s="127"/>
      <c r="CQ28" s="127"/>
      <c r="CR28" s="127"/>
      <c r="CS28" s="127"/>
      <c r="CT28" s="128"/>
      <c r="CV28" s="110"/>
    </row>
    <row r="29" spans="1:100" ht="18" customHeight="1">
      <c r="B29" s="463"/>
      <c r="C29" s="455"/>
      <c r="D29" s="455"/>
      <c r="E29" s="455"/>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62"/>
      <c r="AY29" s="1534" t="s">
        <v>246</v>
      </c>
      <c r="AZ29" s="1535"/>
      <c r="BA29" s="1535"/>
      <c r="BB29" s="1535"/>
      <c r="BC29" s="1535"/>
      <c r="BD29" s="1535"/>
      <c r="BE29" s="1535"/>
      <c r="BF29" s="1535"/>
      <c r="BG29" s="1535"/>
      <c r="BH29" s="1535"/>
      <c r="BI29" s="1535"/>
      <c r="BJ29" s="1535"/>
      <c r="BK29" s="1535"/>
      <c r="BL29" s="1535"/>
      <c r="BM29" s="1535"/>
      <c r="BN29" s="1535"/>
      <c r="BO29" s="1535"/>
      <c r="BP29" s="1535"/>
      <c r="BQ29" s="1535"/>
      <c r="BR29" s="1535"/>
      <c r="BS29" s="1535"/>
      <c r="BT29" s="1535"/>
      <c r="BU29" s="1535"/>
      <c r="BV29" s="1535"/>
      <c r="BW29" s="1535"/>
      <c r="BX29" s="1535"/>
      <c r="BY29" s="1535"/>
      <c r="BZ29" s="1535"/>
      <c r="CA29" s="1535"/>
      <c r="CB29" s="1535"/>
      <c r="CC29" s="1535"/>
      <c r="CD29" s="1535"/>
      <c r="CE29" s="1535"/>
      <c r="CF29" s="1535"/>
      <c r="CG29" s="1535"/>
      <c r="CH29" s="1535"/>
      <c r="CI29" s="1535"/>
      <c r="CJ29" s="1535"/>
      <c r="CK29" s="1535"/>
      <c r="CL29" s="1535"/>
      <c r="CM29" s="1535"/>
      <c r="CN29" s="1535"/>
      <c r="CO29" s="1535"/>
      <c r="CP29" s="1535"/>
      <c r="CQ29" s="1535"/>
      <c r="CR29" s="1535"/>
      <c r="CS29" s="1535"/>
      <c r="CT29" s="1536"/>
      <c r="CV29" s="110"/>
    </row>
    <row r="30" spans="1:100" ht="18" customHeight="1">
      <c r="B30" s="1534" t="s">
        <v>237</v>
      </c>
      <c r="C30" s="1535"/>
      <c r="D30" s="1535"/>
      <c r="E30" s="1535"/>
      <c r="F30" s="1535"/>
      <c r="G30" s="1535"/>
      <c r="H30" s="1535"/>
      <c r="I30" s="1535"/>
      <c r="J30" s="1535"/>
      <c r="K30" s="1535"/>
      <c r="L30" s="1535"/>
      <c r="M30" s="1535"/>
      <c r="N30" s="1535"/>
      <c r="O30" s="1535"/>
      <c r="P30" s="1535"/>
      <c r="Q30" s="1535"/>
      <c r="R30" s="1535"/>
      <c r="S30" s="1535"/>
      <c r="T30" s="1535"/>
      <c r="U30" s="1535"/>
      <c r="V30" s="1535"/>
      <c r="W30" s="1535"/>
      <c r="X30" s="1535"/>
      <c r="Y30" s="1535"/>
      <c r="Z30" s="1535"/>
      <c r="AA30" s="1535"/>
      <c r="AB30" s="1535"/>
      <c r="AC30" s="1535"/>
      <c r="AD30" s="1535"/>
      <c r="AE30" s="127"/>
      <c r="AF30" s="1591"/>
      <c r="AG30" s="1591"/>
      <c r="AH30" s="1591"/>
      <c r="AI30" s="1591"/>
      <c r="AJ30" s="1591"/>
      <c r="AK30" s="1591"/>
      <c r="AL30" s="1591"/>
      <c r="AM30" s="1591"/>
      <c r="AN30" s="1591"/>
      <c r="AO30" s="1591"/>
      <c r="AP30" s="1591"/>
      <c r="AQ30" s="1591"/>
      <c r="AR30" s="1591"/>
      <c r="AS30" s="1591"/>
      <c r="AT30" s="1591"/>
      <c r="AU30" s="127"/>
      <c r="AV30" s="127"/>
      <c r="AW30" s="128"/>
      <c r="AY30" s="129"/>
      <c r="AZ30" s="1553" t="s">
        <v>247</v>
      </c>
      <c r="BA30" s="1553"/>
      <c r="BB30" s="1553"/>
      <c r="BC30" s="1553"/>
      <c r="BD30" s="1553"/>
      <c r="BE30" s="1553"/>
      <c r="BF30" s="1553"/>
      <c r="BG30" s="1553"/>
      <c r="BH30" s="1553"/>
      <c r="BI30" s="1553"/>
      <c r="BJ30" s="1553"/>
      <c r="BK30" s="1553"/>
      <c r="BL30" s="1553"/>
      <c r="BM30" s="1553"/>
      <c r="BN30" s="1553"/>
      <c r="BO30" s="1553"/>
      <c r="BP30" s="1553"/>
      <c r="BQ30" s="1553"/>
      <c r="BR30" s="1553"/>
      <c r="BS30" s="1553"/>
      <c r="BT30" s="1553"/>
      <c r="BU30" s="1553"/>
      <c r="BV30" s="1553"/>
      <c r="BW30" s="1553"/>
      <c r="BX30" s="1553"/>
      <c r="BY30" s="1553"/>
      <c r="BZ30" s="1553"/>
      <c r="CA30" s="1553"/>
      <c r="CB30" s="1553"/>
      <c r="CC30" s="1553"/>
      <c r="CD30" s="1553"/>
      <c r="CE30" s="1553"/>
      <c r="CF30" s="1553"/>
      <c r="CG30" s="1553"/>
      <c r="CH30" s="1553"/>
      <c r="CI30" s="1553"/>
      <c r="CJ30" s="1553"/>
      <c r="CK30" s="1553"/>
      <c r="CL30" s="1553"/>
      <c r="CM30" s="1553"/>
      <c r="CN30" s="1553"/>
      <c r="CO30" s="1553"/>
      <c r="CP30" s="1553"/>
      <c r="CQ30" s="1553"/>
      <c r="CR30" s="1553"/>
      <c r="CS30" s="1553"/>
      <c r="CT30" s="1554"/>
      <c r="CV30" s="280"/>
    </row>
    <row r="31" spans="1:100" ht="18" customHeight="1">
      <c r="B31" s="453"/>
      <c r="C31" s="1545" t="s">
        <v>238</v>
      </c>
      <c r="D31" s="1545"/>
      <c r="E31" s="1545"/>
      <c r="F31" s="1545"/>
      <c r="G31" s="1545"/>
      <c r="H31" s="1545"/>
      <c r="I31" s="1545"/>
      <c r="J31" s="1545"/>
      <c r="K31" s="1545"/>
      <c r="L31" s="1545"/>
      <c r="M31" s="1545"/>
      <c r="N31" s="1545"/>
      <c r="O31" s="1545"/>
      <c r="P31" s="1545"/>
      <c r="Q31" s="1545"/>
      <c r="R31" s="1545"/>
      <c r="S31" s="1545"/>
      <c r="T31" s="1545"/>
      <c r="U31" s="1545"/>
      <c r="V31" s="1545"/>
      <c r="W31" s="1545"/>
      <c r="X31" s="368" t="s">
        <v>130</v>
      </c>
      <c r="Y31" s="454"/>
      <c r="Z31" s="1588"/>
      <c r="AA31" s="1588"/>
      <c r="AB31" s="1588"/>
      <c r="AC31" s="1588"/>
      <c r="AD31" s="1588"/>
      <c r="AE31" s="1588"/>
      <c r="AF31" s="1588"/>
      <c r="AG31" s="368" t="s">
        <v>80</v>
      </c>
      <c r="AH31" s="135"/>
      <c r="AI31" s="1535" t="s">
        <v>204</v>
      </c>
      <c r="AJ31" s="1535"/>
      <c r="AK31" s="1588"/>
      <c r="AL31" s="1588"/>
      <c r="AM31" s="1588"/>
      <c r="AN31" s="1588"/>
      <c r="AO31" s="1588"/>
      <c r="AP31" s="1588"/>
      <c r="AQ31" s="1588"/>
      <c r="AR31" s="1588"/>
      <c r="AS31" s="1588"/>
      <c r="AT31" s="1589" t="s">
        <v>239</v>
      </c>
      <c r="AU31" s="1589"/>
      <c r="AV31" s="127"/>
      <c r="AW31" s="128"/>
      <c r="AY31" s="129"/>
      <c r="AZ31" s="1553" t="s">
        <v>248</v>
      </c>
      <c r="BA31" s="1553"/>
      <c r="BB31" s="1553"/>
      <c r="BC31" s="1553"/>
      <c r="BD31" s="1553"/>
      <c r="BE31" s="1553"/>
      <c r="BF31" s="1553"/>
      <c r="BG31" s="1553"/>
      <c r="BH31" s="1553"/>
      <c r="BI31" s="1553"/>
      <c r="BJ31" s="1553"/>
      <c r="BK31" s="1553"/>
      <c r="BL31" s="1553"/>
      <c r="BM31" s="1553"/>
      <c r="BN31" s="1553"/>
      <c r="BO31" s="1553"/>
      <c r="BP31" s="1553"/>
      <c r="BQ31" s="1553"/>
      <c r="BR31" s="1553"/>
      <c r="BS31" s="1553"/>
      <c r="BT31" s="1553"/>
      <c r="BU31" s="1553"/>
      <c r="BV31" s="1553"/>
      <c r="BW31" s="1553"/>
      <c r="BX31" s="1553"/>
      <c r="BY31" s="1553"/>
      <c r="BZ31" s="1553"/>
      <c r="CA31" s="1553"/>
      <c r="CB31" s="1553"/>
      <c r="CC31" s="1553"/>
      <c r="CD31" s="1553"/>
      <c r="CE31" s="1553"/>
      <c r="CF31" s="1553"/>
      <c r="CG31" s="1553"/>
      <c r="CH31" s="1553"/>
      <c r="CI31" s="1553"/>
      <c r="CJ31" s="1553"/>
      <c r="CK31" s="1553"/>
      <c r="CL31" s="1553"/>
      <c r="CM31" s="1553"/>
      <c r="CN31" s="1553"/>
      <c r="CO31" s="1553"/>
      <c r="CP31" s="1553"/>
      <c r="CQ31" s="1553"/>
      <c r="CR31" s="1553"/>
      <c r="CS31" s="1553"/>
      <c r="CT31" s="1554"/>
      <c r="CV31" s="280"/>
    </row>
    <row r="32" spans="1:100" ht="18" customHeight="1">
      <c r="B32" s="129"/>
      <c r="C32" s="1533" t="s">
        <v>501</v>
      </c>
      <c r="D32" s="1533"/>
      <c r="E32" s="1533"/>
      <c r="F32" s="1533"/>
      <c r="G32" s="1533"/>
      <c r="H32" s="1533"/>
      <c r="I32" s="1533"/>
      <c r="J32" s="1533"/>
      <c r="K32" s="1533"/>
      <c r="L32" s="1533"/>
      <c r="M32" s="1533"/>
      <c r="N32" s="1533"/>
      <c r="O32" s="1533"/>
      <c r="P32" s="1533"/>
      <c r="Q32" s="1533"/>
      <c r="R32" s="1533"/>
      <c r="S32" s="1533"/>
      <c r="T32" s="1533"/>
      <c r="U32" s="1533"/>
      <c r="V32" s="1533"/>
      <c r="W32" s="1533"/>
      <c r="X32" s="1533"/>
      <c r="Y32" s="1533"/>
      <c r="Z32" s="1533"/>
      <c r="AA32" s="1533"/>
      <c r="AB32" s="1533"/>
      <c r="AC32" s="1533"/>
      <c r="AD32" s="1533"/>
      <c r="AE32" s="1533"/>
      <c r="AF32" s="1533"/>
      <c r="AG32" s="1533"/>
      <c r="AH32" s="1533"/>
      <c r="AI32" s="1533"/>
      <c r="AJ32" s="1533"/>
      <c r="AK32" s="1533"/>
      <c r="AL32" s="1533"/>
      <c r="AM32" s="1533"/>
      <c r="AN32" s="1533"/>
      <c r="AO32" s="1533"/>
      <c r="AP32" s="1533"/>
      <c r="AQ32" s="1533"/>
      <c r="AR32" s="1533"/>
      <c r="AS32" s="1533"/>
      <c r="AT32" s="1533"/>
      <c r="AU32" s="1533"/>
      <c r="AV32" s="1533"/>
      <c r="AW32" s="1590"/>
      <c r="AY32" s="129"/>
      <c r="AZ32" s="1553"/>
      <c r="BA32" s="1553"/>
      <c r="BB32" s="1553"/>
      <c r="BC32" s="1553"/>
      <c r="BD32" s="1553"/>
      <c r="BE32" s="1553"/>
      <c r="BF32" s="1553"/>
      <c r="BG32" s="1553"/>
      <c r="BH32" s="1553"/>
      <c r="BI32" s="1553"/>
      <c r="BJ32" s="1553"/>
      <c r="BK32" s="1553"/>
      <c r="BL32" s="1553"/>
      <c r="BM32" s="1553"/>
      <c r="BN32" s="1553"/>
      <c r="BO32" s="1553"/>
      <c r="BP32" s="1553"/>
      <c r="BQ32" s="1553"/>
      <c r="BR32" s="1553"/>
      <c r="BS32" s="1553"/>
      <c r="BT32" s="1553"/>
      <c r="BU32" s="1553"/>
      <c r="BV32" s="1553"/>
      <c r="BW32" s="1553"/>
      <c r="BX32" s="1553"/>
      <c r="BY32" s="1553"/>
      <c r="BZ32" s="1553"/>
      <c r="CA32" s="1553"/>
      <c r="CB32" s="1553"/>
      <c r="CC32" s="1553"/>
      <c r="CD32" s="1553"/>
      <c r="CE32" s="1553"/>
      <c r="CF32" s="1553"/>
      <c r="CG32" s="1553"/>
      <c r="CH32" s="1553"/>
      <c r="CI32" s="1553"/>
      <c r="CJ32" s="1553"/>
      <c r="CK32" s="1553"/>
      <c r="CL32" s="1553"/>
      <c r="CM32" s="1553"/>
      <c r="CN32" s="1553"/>
      <c r="CO32" s="1553"/>
      <c r="CP32" s="1553"/>
      <c r="CQ32" s="1553"/>
      <c r="CR32" s="1553"/>
      <c r="CS32" s="1553"/>
      <c r="CT32" s="1554"/>
    </row>
    <row r="33" spans="2:98" ht="18" customHeight="1">
      <c r="B33" s="129"/>
      <c r="C33" s="1553" t="s">
        <v>715</v>
      </c>
      <c r="D33" s="1553"/>
      <c r="E33" s="1553"/>
      <c r="F33" s="1553"/>
      <c r="G33" s="1553"/>
      <c r="H33" s="1553"/>
      <c r="I33" s="1553"/>
      <c r="J33" s="1553"/>
      <c r="K33" s="1553"/>
      <c r="L33" s="1553"/>
      <c r="M33" s="1553"/>
      <c r="N33" s="1553"/>
      <c r="O33" s="1553"/>
      <c r="P33" s="1553"/>
      <c r="Q33" s="1553"/>
      <c r="R33" s="1553"/>
      <c r="S33" s="1553"/>
      <c r="T33" s="1553"/>
      <c r="U33" s="1553"/>
      <c r="V33" s="1553"/>
      <c r="W33" s="1553"/>
      <c r="X33" s="1553"/>
      <c r="Y33" s="1553"/>
      <c r="Z33" s="1553"/>
      <c r="AA33" s="1553"/>
      <c r="AB33" s="1553"/>
      <c r="AC33" s="1553"/>
      <c r="AD33" s="1553"/>
      <c r="AE33" s="1553"/>
      <c r="AF33" s="1553"/>
      <c r="AG33" s="1553"/>
      <c r="AH33" s="1553"/>
      <c r="AI33" s="1553"/>
      <c r="AJ33" s="1553"/>
      <c r="AK33" s="1553"/>
      <c r="AL33" s="1553"/>
      <c r="AM33" s="1553"/>
      <c r="AN33" s="1553"/>
      <c r="AO33" s="1553"/>
      <c r="AP33" s="1553"/>
      <c r="AQ33" s="1553"/>
      <c r="AR33" s="1553"/>
      <c r="AS33" s="1553"/>
      <c r="AT33" s="1553"/>
      <c r="AU33" s="1553"/>
      <c r="AV33" s="1553"/>
      <c r="AW33" s="1554"/>
      <c r="AY33" s="129"/>
      <c r="AZ33" s="1553" t="s">
        <v>249</v>
      </c>
      <c r="BA33" s="1553"/>
      <c r="BB33" s="1553"/>
      <c r="BC33" s="1553"/>
      <c r="BD33" s="1553"/>
      <c r="BE33" s="1553"/>
      <c r="BF33" s="1553"/>
      <c r="BG33" s="1553"/>
      <c r="BH33" s="1553"/>
      <c r="BI33" s="1553"/>
      <c r="BJ33" s="1553"/>
      <c r="BK33" s="1553"/>
      <c r="BL33" s="1553"/>
      <c r="BM33" s="1553"/>
      <c r="BN33" s="1553"/>
      <c r="BO33" s="1553"/>
      <c r="BP33" s="1553"/>
      <c r="BQ33" s="1553"/>
      <c r="BR33" s="1553"/>
      <c r="BS33" s="1553"/>
      <c r="BT33" s="1553"/>
      <c r="BU33" s="1553"/>
      <c r="BV33" s="1553"/>
      <c r="BW33" s="1553"/>
      <c r="BX33" s="1553"/>
      <c r="BY33" s="1553"/>
      <c r="BZ33" s="1553"/>
      <c r="CA33" s="1553"/>
      <c r="CB33" s="1553"/>
      <c r="CC33" s="1553"/>
      <c r="CD33" s="1553"/>
      <c r="CE33" s="1553"/>
      <c r="CF33" s="1553"/>
      <c r="CG33" s="1553"/>
      <c r="CH33" s="1553"/>
      <c r="CI33" s="1553"/>
      <c r="CJ33" s="1553"/>
      <c r="CK33" s="1553"/>
      <c r="CL33" s="1553"/>
      <c r="CM33" s="1553"/>
      <c r="CN33" s="1553"/>
      <c r="CO33" s="1553"/>
      <c r="CP33" s="1553"/>
      <c r="CQ33" s="1553"/>
      <c r="CR33" s="1553"/>
      <c r="CS33" s="1553"/>
      <c r="CT33" s="1554"/>
    </row>
    <row r="34" spans="2:98" ht="18" customHeight="1">
      <c r="B34" s="129"/>
      <c r="C34" s="1553"/>
      <c r="D34" s="1553"/>
      <c r="E34" s="1553"/>
      <c r="F34" s="1553"/>
      <c r="G34" s="1553"/>
      <c r="H34" s="1553"/>
      <c r="I34" s="1553"/>
      <c r="J34" s="1553"/>
      <c r="K34" s="1553"/>
      <c r="L34" s="1553"/>
      <c r="M34" s="1553"/>
      <c r="N34" s="1553"/>
      <c r="O34" s="1553"/>
      <c r="P34" s="1553"/>
      <c r="Q34" s="1553"/>
      <c r="R34" s="1553"/>
      <c r="S34" s="1553"/>
      <c r="T34" s="1553"/>
      <c r="U34" s="1553"/>
      <c r="V34" s="1553"/>
      <c r="W34" s="1553"/>
      <c r="X34" s="1553"/>
      <c r="Y34" s="1553"/>
      <c r="Z34" s="1553"/>
      <c r="AA34" s="1553"/>
      <c r="AB34" s="1553"/>
      <c r="AC34" s="1553"/>
      <c r="AD34" s="1553"/>
      <c r="AE34" s="1553"/>
      <c r="AF34" s="1553"/>
      <c r="AG34" s="1553"/>
      <c r="AH34" s="1553"/>
      <c r="AI34" s="1553"/>
      <c r="AJ34" s="1553"/>
      <c r="AK34" s="1553"/>
      <c r="AL34" s="1553"/>
      <c r="AM34" s="1553"/>
      <c r="AN34" s="1553"/>
      <c r="AO34" s="1553"/>
      <c r="AP34" s="1553"/>
      <c r="AQ34" s="1553"/>
      <c r="AR34" s="1553"/>
      <c r="AS34" s="1553"/>
      <c r="AT34" s="1553"/>
      <c r="AU34" s="1553"/>
      <c r="AV34" s="1553"/>
      <c r="AW34" s="1554"/>
      <c r="AY34" s="129"/>
      <c r="AZ34" s="1553"/>
      <c r="BA34" s="1553"/>
      <c r="BB34" s="1553"/>
      <c r="BC34" s="1553"/>
      <c r="BD34" s="1553"/>
      <c r="BE34" s="1553"/>
      <c r="BF34" s="1553"/>
      <c r="BG34" s="1553"/>
      <c r="BH34" s="1553"/>
      <c r="BI34" s="1553"/>
      <c r="BJ34" s="1553"/>
      <c r="BK34" s="1553"/>
      <c r="BL34" s="1553"/>
      <c r="BM34" s="1553"/>
      <c r="BN34" s="1553"/>
      <c r="BO34" s="1553"/>
      <c r="BP34" s="1553"/>
      <c r="BQ34" s="1553"/>
      <c r="BR34" s="1553"/>
      <c r="BS34" s="1553"/>
      <c r="BT34" s="1553"/>
      <c r="BU34" s="1553"/>
      <c r="BV34" s="1553"/>
      <c r="BW34" s="1553"/>
      <c r="BX34" s="1553"/>
      <c r="BY34" s="1553"/>
      <c r="BZ34" s="1553"/>
      <c r="CA34" s="1553"/>
      <c r="CB34" s="1553"/>
      <c r="CC34" s="1553"/>
      <c r="CD34" s="1553"/>
      <c r="CE34" s="1553"/>
      <c r="CF34" s="1553"/>
      <c r="CG34" s="1553"/>
      <c r="CH34" s="1553"/>
      <c r="CI34" s="1553"/>
      <c r="CJ34" s="1553"/>
      <c r="CK34" s="1553"/>
      <c r="CL34" s="1553"/>
      <c r="CM34" s="1553"/>
      <c r="CN34" s="1553"/>
      <c r="CO34" s="1553"/>
      <c r="CP34" s="1553"/>
      <c r="CQ34" s="1553"/>
      <c r="CR34" s="1553"/>
      <c r="CS34" s="1553"/>
      <c r="CT34" s="1554"/>
    </row>
    <row r="35" spans="2:98" ht="18" customHeight="1">
      <c r="B35" s="129"/>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8"/>
      <c r="AY35" s="129"/>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127"/>
      <c r="CN35" s="127"/>
      <c r="CO35" s="127"/>
      <c r="CP35" s="127"/>
      <c r="CQ35" s="127"/>
      <c r="CR35" s="127"/>
      <c r="CS35" s="127"/>
      <c r="CT35" s="128"/>
    </row>
    <row r="36" spans="2:98" ht="18" customHeight="1">
      <c r="B36" s="1534" t="s">
        <v>231</v>
      </c>
      <c r="C36" s="1535"/>
      <c r="D36" s="1535"/>
      <c r="E36" s="1535"/>
      <c r="F36" s="1535"/>
      <c r="G36" s="1535"/>
      <c r="H36" s="1535"/>
      <c r="I36" s="1535"/>
      <c r="J36" s="1535"/>
      <c r="K36" s="1535"/>
      <c r="L36" s="1535"/>
      <c r="M36" s="1535"/>
      <c r="N36" s="1535"/>
      <c r="O36" s="1535"/>
      <c r="P36" s="1535"/>
      <c r="Q36" s="1535"/>
      <c r="R36" s="1535"/>
      <c r="S36" s="1535"/>
      <c r="T36" s="1535"/>
      <c r="U36" s="1535"/>
      <c r="V36" s="1535"/>
      <c r="W36" s="1535"/>
      <c r="X36" s="1535"/>
      <c r="Y36" s="1535"/>
      <c r="Z36" s="1535"/>
      <c r="AA36" s="1535"/>
      <c r="AB36" s="1535"/>
      <c r="AC36" s="1535"/>
      <c r="AD36" s="1535"/>
      <c r="AE36" s="1535"/>
      <c r="AF36" s="1535"/>
      <c r="AG36" s="1535"/>
      <c r="AH36" s="1535"/>
      <c r="AI36" s="1535"/>
      <c r="AJ36" s="1535"/>
      <c r="AK36" s="1535"/>
      <c r="AL36" s="1535"/>
      <c r="AM36" s="1535"/>
      <c r="AN36" s="1535"/>
      <c r="AO36" s="1535"/>
      <c r="AP36" s="1535"/>
      <c r="AQ36" s="1535"/>
      <c r="AR36" s="1535"/>
      <c r="AS36" s="1535"/>
      <c r="AT36" s="1535"/>
      <c r="AU36" s="1535"/>
      <c r="AV36" s="1535"/>
      <c r="AW36" s="1536"/>
      <c r="AY36" s="1534" t="s">
        <v>1674</v>
      </c>
      <c r="AZ36" s="1535"/>
      <c r="BA36" s="1535"/>
      <c r="BB36" s="1535"/>
      <c r="BC36" s="1535"/>
      <c r="BD36" s="1535"/>
      <c r="BE36" s="1535"/>
      <c r="BF36" s="1535"/>
      <c r="BG36" s="1535"/>
      <c r="BH36" s="1535"/>
      <c r="BI36" s="1535"/>
      <c r="BJ36" s="1535"/>
      <c r="BK36" s="1535"/>
      <c r="BL36" s="1535"/>
      <c r="BM36" s="1535"/>
      <c r="BN36" s="1535"/>
      <c r="BO36" s="1535"/>
      <c r="BP36" s="1535"/>
      <c r="BQ36" s="1535"/>
      <c r="BR36" s="1535"/>
      <c r="BS36" s="1535"/>
      <c r="BT36" s="1535"/>
      <c r="BU36" s="1535"/>
      <c r="BV36" s="1535"/>
      <c r="BW36" s="1535"/>
      <c r="BX36" s="1535"/>
      <c r="BY36" s="1535"/>
      <c r="BZ36" s="1535"/>
      <c r="CA36" s="1535"/>
      <c r="CB36" s="1535"/>
      <c r="CC36" s="1535"/>
      <c r="CD36" s="1535"/>
      <c r="CE36" s="1535"/>
      <c r="CF36" s="1535"/>
      <c r="CG36" s="1535"/>
      <c r="CH36" s="1535"/>
      <c r="CI36" s="1535"/>
      <c r="CJ36" s="1535"/>
      <c r="CK36" s="1535"/>
      <c r="CL36" s="1535"/>
      <c r="CM36" s="1535"/>
      <c r="CN36" s="1535"/>
      <c r="CO36" s="1535"/>
      <c r="CP36" s="1535"/>
      <c r="CQ36" s="1535"/>
      <c r="CR36" s="1535"/>
      <c r="CS36" s="1535"/>
      <c r="CT36" s="1536"/>
    </row>
    <row r="37" spans="2:98" ht="18" customHeight="1">
      <c r="B37" s="129"/>
      <c r="C37" s="1553" t="s">
        <v>232</v>
      </c>
      <c r="D37" s="1553"/>
      <c r="E37" s="1553"/>
      <c r="F37" s="1553"/>
      <c r="G37" s="1553"/>
      <c r="H37" s="1553"/>
      <c r="I37" s="1553"/>
      <c r="J37" s="1553"/>
      <c r="K37" s="1553"/>
      <c r="L37" s="1553"/>
      <c r="M37" s="1553"/>
      <c r="N37" s="1553"/>
      <c r="O37" s="1553"/>
      <c r="P37" s="1553"/>
      <c r="Q37" s="1553"/>
      <c r="R37" s="1553"/>
      <c r="S37" s="1553"/>
      <c r="T37" s="1553"/>
      <c r="U37" s="1553"/>
      <c r="V37" s="1553"/>
      <c r="W37" s="1553"/>
      <c r="X37" s="1553"/>
      <c r="Y37" s="1553"/>
      <c r="Z37" s="1553"/>
      <c r="AA37" s="1553"/>
      <c r="AB37" s="1553"/>
      <c r="AC37" s="1553"/>
      <c r="AD37" s="1553"/>
      <c r="AE37" s="1553"/>
      <c r="AF37" s="1553"/>
      <c r="AG37" s="1553"/>
      <c r="AH37" s="1553"/>
      <c r="AI37" s="1553"/>
      <c r="AJ37" s="1553"/>
      <c r="AK37" s="1553"/>
      <c r="AL37" s="1553"/>
      <c r="AM37" s="1553"/>
      <c r="AN37" s="1553"/>
      <c r="AO37" s="1553"/>
      <c r="AP37" s="1553"/>
      <c r="AQ37" s="1553"/>
      <c r="AR37" s="1553"/>
      <c r="AS37" s="1553"/>
      <c r="AT37" s="1553"/>
      <c r="AU37" s="1553"/>
      <c r="AV37" s="1553"/>
      <c r="AW37" s="1554"/>
      <c r="AY37" s="129"/>
      <c r="AZ37" s="1545" t="s">
        <v>181</v>
      </c>
      <c r="BA37" s="1545"/>
      <c r="BB37" s="1545"/>
      <c r="BC37" s="1545"/>
      <c r="BD37" s="1545"/>
      <c r="BE37" s="1545"/>
      <c r="BF37" s="1545"/>
      <c r="BG37" s="1545"/>
      <c r="BH37" s="1545"/>
      <c r="BI37" s="1545"/>
      <c r="BJ37" s="1545"/>
      <c r="BK37" s="1545"/>
      <c r="BL37" s="1545"/>
      <c r="BM37" s="1545"/>
      <c r="BN37" s="1545"/>
      <c r="BO37" s="1545"/>
      <c r="BP37" s="1545"/>
      <c r="BQ37" s="1545"/>
      <c r="BR37" s="1545"/>
      <c r="BS37" s="1545"/>
      <c r="BT37" s="1545"/>
      <c r="BU37" s="1545"/>
      <c r="BV37" s="1545"/>
      <c r="BW37" s="1545"/>
      <c r="BX37" s="1545"/>
      <c r="BY37" s="1545"/>
      <c r="BZ37" s="1545"/>
      <c r="CA37" s="1545"/>
      <c r="CB37" s="1545"/>
      <c r="CC37" s="1545"/>
      <c r="CD37" s="1545"/>
      <c r="CE37" s="1545"/>
      <c r="CF37" s="1545"/>
      <c r="CG37" s="1545"/>
      <c r="CH37" s="1545"/>
      <c r="CI37" s="1545"/>
      <c r="CJ37" s="1545"/>
      <c r="CK37" s="1545"/>
      <c r="CL37" s="1545"/>
      <c r="CM37" s="1545"/>
      <c r="CN37" s="1545"/>
      <c r="CO37" s="1545"/>
      <c r="CP37" s="1545"/>
      <c r="CQ37" s="1545"/>
      <c r="CR37" s="1545"/>
      <c r="CS37" s="1545"/>
      <c r="CT37" s="1546"/>
    </row>
    <row r="38" spans="2:98" ht="18" customHeight="1">
      <c r="B38" s="129"/>
      <c r="C38" s="1553" t="s">
        <v>233</v>
      </c>
      <c r="D38" s="1553"/>
      <c r="E38" s="1553"/>
      <c r="F38" s="1553"/>
      <c r="G38" s="1553"/>
      <c r="H38" s="1553"/>
      <c r="I38" s="1553"/>
      <c r="J38" s="1553"/>
      <c r="K38" s="1553"/>
      <c r="L38" s="1553"/>
      <c r="M38" s="1553"/>
      <c r="N38" s="1553"/>
      <c r="O38" s="1553"/>
      <c r="P38" s="1553"/>
      <c r="Q38" s="1553"/>
      <c r="R38" s="1553"/>
      <c r="S38" s="1553"/>
      <c r="T38" s="1553"/>
      <c r="U38" s="1553"/>
      <c r="V38" s="1553"/>
      <c r="W38" s="1553"/>
      <c r="X38" s="1553"/>
      <c r="Y38" s="1553"/>
      <c r="Z38" s="1553"/>
      <c r="AA38" s="1553"/>
      <c r="AB38" s="1553"/>
      <c r="AC38" s="1553"/>
      <c r="AD38" s="1553"/>
      <c r="AE38" s="1553"/>
      <c r="AF38" s="1553"/>
      <c r="AG38" s="1553"/>
      <c r="AH38" s="1553"/>
      <c r="AI38" s="1553"/>
      <c r="AJ38" s="1553"/>
      <c r="AK38" s="1553"/>
      <c r="AL38" s="1553"/>
      <c r="AM38" s="1553"/>
      <c r="AN38" s="1553"/>
      <c r="AO38" s="1553"/>
      <c r="AP38" s="1553"/>
      <c r="AQ38" s="1553"/>
      <c r="AR38" s="1553"/>
      <c r="AS38" s="1553"/>
      <c r="AT38" s="1553"/>
      <c r="AU38" s="1553"/>
      <c r="AV38" s="1553"/>
      <c r="AW38" s="1554"/>
      <c r="AY38" s="129"/>
      <c r="AZ38" s="1545" t="s">
        <v>131</v>
      </c>
      <c r="BA38" s="1545"/>
      <c r="BB38" s="1545"/>
      <c r="BC38" s="1545"/>
      <c r="BD38" s="1545"/>
      <c r="BE38" s="1545"/>
      <c r="BF38" s="1545"/>
      <c r="BG38" s="1545"/>
      <c r="BH38" s="1545"/>
      <c r="BI38" s="1545"/>
      <c r="BJ38" s="1545"/>
      <c r="BK38" s="1545"/>
      <c r="BL38" s="1545"/>
      <c r="BM38" s="1545"/>
      <c r="BN38" s="1545"/>
      <c r="BO38" s="1545"/>
      <c r="BP38" s="1545"/>
      <c r="BQ38" s="1545"/>
      <c r="BR38" s="1545"/>
      <c r="BS38" s="1545"/>
      <c r="BT38" s="1545"/>
      <c r="BU38" s="1545"/>
      <c r="BV38" s="1545"/>
      <c r="BW38" s="1545"/>
      <c r="BX38" s="1545"/>
      <c r="BY38" s="1545"/>
      <c r="BZ38" s="1545"/>
      <c r="CA38" s="1545"/>
      <c r="CB38" s="1545"/>
      <c r="CC38" s="1545"/>
      <c r="CD38" s="1545"/>
      <c r="CE38" s="1545"/>
      <c r="CF38" s="1545"/>
      <c r="CG38" s="1545"/>
      <c r="CH38" s="1545"/>
      <c r="CI38" s="1545"/>
      <c r="CJ38" s="1545"/>
      <c r="CK38" s="1545"/>
      <c r="CL38" s="1545"/>
      <c r="CM38" s="1545"/>
      <c r="CN38" s="1545"/>
      <c r="CO38" s="1545"/>
      <c r="CP38" s="1545"/>
      <c r="CQ38" s="1545"/>
      <c r="CR38" s="1545"/>
      <c r="CS38" s="1545"/>
      <c r="CT38" s="1546"/>
    </row>
    <row r="39" spans="2:98" ht="18" customHeight="1">
      <c r="B39" s="129"/>
      <c r="C39" s="1553" t="s">
        <v>240</v>
      </c>
      <c r="D39" s="1553"/>
      <c r="E39" s="1553"/>
      <c r="F39" s="1553"/>
      <c r="G39" s="1553"/>
      <c r="H39" s="1553"/>
      <c r="I39" s="1553"/>
      <c r="J39" s="1553"/>
      <c r="K39" s="1553"/>
      <c r="L39" s="1553"/>
      <c r="M39" s="1553"/>
      <c r="N39" s="1553"/>
      <c r="O39" s="1553"/>
      <c r="P39" s="1553"/>
      <c r="Q39" s="1553"/>
      <c r="R39" s="1553"/>
      <c r="S39" s="1553"/>
      <c r="T39" s="1553"/>
      <c r="U39" s="1553"/>
      <c r="V39" s="1553"/>
      <c r="W39" s="1553"/>
      <c r="X39" s="1553"/>
      <c r="Y39" s="1553"/>
      <c r="Z39" s="1553"/>
      <c r="AA39" s="1553"/>
      <c r="AB39" s="1553"/>
      <c r="AC39" s="1553"/>
      <c r="AD39" s="1553"/>
      <c r="AE39" s="1553"/>
      <c r="AF39" s="1553"/>
      <c r="AG39" s="1553"/>
      <c r="AH39" s="1553"/>
      <c r="AI39" s="1553"/>
      <c r="AJ39" s="1553"/>
      <c r="AK39" s="1553"/>
      <c r="AL39" s="1553"/>
      <c r="AM39" s="1553"/>
      <c r="AN39" s="1553"/>
      <c r="AO39" s="1553"/>
      <c r="AP39" s="1553"/>
      <c r="AQ39" s="1553"/>
      <c r="AR39" s="1553"/>
      <c r="AS39" s="1553"/>
      <c r="AT39" s="1553"/>
      <c r="AU39" s="1553"/>
      <c r="AV39" s="1553"/>
      <c r="AW39" s="1554"/>
      <c r="AY39" s="129"/>
      <c r="AZ39" s="1545" t="s">
        <v>132</v>
      </c>
      <c r="BA39" s="1545"/>
      <c r="BB39" s="1545"/>
      <c r="BC39" s="1545"/>
      <c r="BD39" s="1545"/>
      <c r="BE39" s="1545"/>
      <c r="BF39" s="1545"/>
      <c r="BG39" s="1545"/>
      <c r="BH39" s="1545"/>
      <c r="BI39" s="1545"/>
      <c r="BJ39" s="1545"/>
      <c r="BK39" s="1545"/>
      <c r="BL39" s="1545"/>
      <c r="BM39" s="1545"/>
      <c r="BN39" s="1545"/>
      <c r="BO39" s="1545"/>
      <c r="BP39" s="1545"/>
      <c r="BQ39" s="1545"/>
      <c r="BR39" s="1545"/>
      <c r="BS39" s="1545"/>
      <c r="BT39" s="1545"/>
      <c r="BU39" s="1545"/>
      <c r="BV39" s="1545"/>
      <c r="BW39" s="1545"/>
      <c r="BX39" s="1545"/>
      <c r="BY39" s="1545"/>
      <c r="BZ39" s="1545"/>
      <c r="CA39" s="1545"/>
      <c r="CB39" s="1545"/>
      <c r="CC39" s="1545"/>
      <c r="CD39" s="1545"/>
      <c r="CE39" s="1545"/>
      <c r="CF39" s="1545"/>
      <c r="CG39" s="1545"/>
      <c r="CH39" s="1545"/>
      <c r="CI39" s="1545"/>
      <c r="CJ39" s="1545"/>
      <c r="CK39" s="1545"/>
      <c r="CL39" s="1545"/>
      <c r="CM39" s="1545"/>
      <c r="CN39" s="1545"/>
      <c r="CO39" s="1545"/>
      <c r="CP39" s="1545"/>
      <c r="CQ39" s="1545"/>
      <c r="CR39" s="1545"/>
      <c r="CS39" s="1545"/>
      <c r="CT39" s="1546"/>
    </row>
    <row r="40" spans="2:98" ht="18" customHeight="1">
      <c r="B40" s="129"/>
      <c r="C40" s="1553"/>
      <c r="D40" s="1553"/>
      <c r="E40" s="1553"/>
      <c r="F40" s="1553"/>
      <c r="G40" s="1553"/>
      <c r="H40" s="1553"/>
      <c r="I40" s="1553"/>
      <c r="J40" s="1553"/>
      <c r="K40" s="1553"/>
      <c r="L40" s="1553"/>
      <c r="M40" s="1553"/>
      <c r="N40" s="1553"/>
      <c r="O40" s="1553"/>
      <c r="P40" s="1553"/>
      <c r="Q40" s="1553"/>
      <c r="R40" s="1553"/>
      <c r="S40" s="1553"/>
      <c r="T40" s="1553"/>
      <c r="U40" s="1553"/>
      <c r="V40" s="1553"/>
      <c r="W40" s="1553"/>
      <c r="X40" s="1553"/>
      <c r="Y40" s="1553"/>
      <c r="Z40" s="1553"/>
      <c r="AA40" s="1553"/>
      <c r="AB40" s="1553"/>
      <c r="AC40" s="1553"/>
      <c r="AD40" s="1553"/>
      <c r="AE40" s="1553"/>
      <c r="AF40" s="1553"/>
      <c r="AG40" s="1553"/>
      <c r="AH40" s="1553"/>
      <c r="AI40" s="1553"/>
      <c r="AJ40" s="1553"/>
      <c r="AK40" s="1553"/>
      <c r="AL40" s="1553"/>
      <c r="AM40" s="1553"/>
      <c r="AN40" s="1553"/>
      <c r="AO40" s="1553"/>
      <c r="AP40" s="1553"/>
      <c r="AQ40" s="1553"/>
      <c r="AR40" s="1553"/>
      <c r="AS40" s="1553"/>
      <c r="AT40" s="1553"/>
      <c r="AU40" s="1553"/>
      <c r="AV40" s="1553"/>
      <c r="AW40" s="1554"/>
      <c r="AY40" s="129"/>
      <c r="AZ40" s="1545" t="s">
        <v>145</v>
      </c>
      <c r="BA40" s="1545"/>
      <c r="BB40" s="1545"/>
      <c r="BC40" s="1545"/>
      <c r="BD40" s="1545"/>
      <c r="BE40" s="1545"/>
      <c r="BF40" s="1545"/>
      <c r="BG40" s="1545"/>
      <c r="BH40" s="1545"/>
      <c r="BI40" s="1545"/>
      <c r="BJ40" s="1545"/>
      <c r="BK40" s="1545"/>
      <c r="BL40" s="1545"/>
      <c r="BM40" s="1545"/>
      <c r="BN40" s="1545"/>
      <c r="BO40" s="1545"/>
      <c r="BP40" s="1545"/>
      <c r="BQ40" s="1545"/>
      <c r="BR40" s="1545"/>
      <c r="BS40" s="1545"/>
      <c r="BT40" s="1545"/>
      <c r="BU40" s="1545"/>
      <c r="BV40" s="1545"/>
      <c r="BW40" s="1545"/>
      <c r="BX40" s="1545"/>
      <c r="BY40" s="1545"/>
      <c r="BZ40" s="1545"/>
      <c r="CA40" s="1545"/>
      <c r="CB40" s="1545"/>
      <c r="CC40" s="1545"/>
      <c r="CD40" s="1545"/>
      <c r="CE40" s="1545"/>
      <c r="CF40" s="1545"/>
      <c r="CG40" s="1545"/>
      <c r="CH40" s="1545"/>
      <c r="CI40" s="1545"/>
      <c r="CJ40" s="1545"/>
      <c r="CK40" s="1545"/>
      <c r="CL40" s="1545"/>
      <c r="CM40" s="1545"/>
      <c r="CN40" s="1545"/>
      <c r="CO40" s="1545"/>
      <c r="CP40" s="1545"/>
      <c r="CQ40" s="1545"/>
      <c r="CR40" s="1545"/>
      <c r="CS40" s="1545"/>
      <c r="CT40" s="1546"/>
    </row>
    <row r="41" spans="2:98" ht="18" customHeight="1">
      <c r="B41" s="129"/>
      <c r="C41" s="455"/>
      <c r="D41" s="455"/>
      <c r="E41" s="455"/>
      <c r="F41" s="455"/>
      <c r="G41" s="455"/>
      <c r="H41" s="455"/>
      <c r="I41" s="455"/>
      <c r="J41" s="455"/>
      <c r="K41" s="455"/>
      <c r="L41" s="455"/>
      <c r="M41" s="455"/>
      <c r="N41" s="455"/>
      <c r="O41" s="455"/>
      <c r="P41" s="455"/>
      <c r="Q41" s="455"/>
      <c r="R41" s="455"/>
      <c r="S41" s="455"/>
      <c r="T41" s="455"/>
      <c r="U41" s="455"/>
      <c r="V41" s="455"/>
      <c r="W41" s="455"/>
      <c r="X41" s="455"/>
      <c r="Y41" s="455"/>
      <c r="Z41" s="455"/>
      <c r="AA41" s="455"/>
      <c r="AB41" s="455"/>
      <c r="AC41" s="455"/>
      <c r="AD41" s="455"/>
      <c r="AE41" s="455"/>
      <c r="AF41" s="455"/>
      <c r="AG41" s="455"/>
      <c r="AH41" s="455"/>
      <c r="AI41" s="455"/>
      <c r="AJ41" s="455"/>
      <c r="AK41" s="455"/>
      <c r="AL41" s="455"/>
      <c r="AM41" s="455"/>
      <c r="AN41" s="455"/>
      <c r="AO41" s="455"/>
      <c r="AP41" s="455"/>
      <c r="AQ41" s="455"/>
      <c r="AR41" s="455"/>
      <c r="AS41" s="455"/>
      <c r="AT41" s="455"/>
      <c r="AU41" s="455"/>
      <c r="AV41" s="455"/>
      <c r="AW41" s="462"/>
      <c r="AY41" s="129"/>
      <c r="AZ41" s="1555" t="s">
        <v>208</v>
      </c>
      <c r="BA41" s="1555"/>
      <c r="BB41" s="1555"/>
      <c r="BC41" s="1555"/>
      <c r="BD41" s="1555"/>
      <c r="BE41" s="1555"/>
      <c r="BF41" s="1555"/>
      <c r="BG41" s="1555"/>
      <c r="BH41" s="1555"/>
      <c r="BI41" s="1555"/>
      <c r="BJ41" s="1555"/>
      <c r="BK41" s="1555"/>
      <c r="BL41" s="1555"/>
      <c r="BM41" s="1555"/>
      <c r="BN41" s="1555"/>
      <c r="BO41" s="1555"/>
      <c r="BP41" s="1555"/>
      <c r="BQ41" s="1555"/>
      <c r="BR41" s="1555"/>
      <c r="BS41" s="1555"/>
      <c r="BT41" s="1555"/>
      <c r="BU41" s="1555"/>
      <c r="BV41" s="1555"/>
      <c r="BW41" s="1555"/>
      <c r="BX41" s="1555"/>
      <c r="BY41" s="1555"/>
      <c r="BZ41" s="1555"/>
      <c r="CA41" s="1555"/>
      <c r="CB41" s="1555"/>
      <c r="CC41" s="1555"/>
      <c r="CD41" s="1555"/>
      <c r="CE41" s="1555"/>
      <c r="CF41" s="1555"/>
      <c r="CG41" s="1555"/>
      <c r="CH41" s="1555"/>
      <c r="CI41" s="1555"/>
      <c r="CJ41" s="1555"/>
      <c r="CK41" s="1555"/>
      <c r="CL41" s="1555"/>
      <c r="CM41" s="1555"/>
      <c r="CN41" s="1555"/>
      <c r="CO41" s="1555"/>
      <c r="CP41" s="1555"/>
      <c r="CQ41" s="1555"/>
      <c r="CR41" s="1555"/>
      <c r="CS41" s="1555"/>
      <c r="CT41" s="1556"/>
    </row>
    <row r="42" spans="2:98" ht="18" customHeight="1">
      <c r="B42" s="1534" t="s">
        <v>1675</v>
      </c>
      <c r="C42" s="1535"/>
      <c r="D42" s="1535"/>
      <c r="E42" s="1535"/>
      <c r="F42" s="1535"/>
      <c r="G42" s="1535"/>
      <c r="H42" s="1535"/>
      <c r="I42" s="1535"/>
      <c r="J42" s="1535"/>
      <c r="K42" s="1535"/>
      <c r="L42" s="1535"/>
      <c r="M42" s="1535"/>
      <c r="N42" s="1535"/>
      <c r="O42" s="1535"/>
      <c r="P42" s="1535"/>
      <c r="Q42" s="1535"/>
      <c r="R42" s="1535"/>
      <c r="S42" s="1535"/>
      <c r="T42" s="1535"/>
      <c r="U42" s="1535"/>
      <c r="V42" s="1535"/>
      <c r="W42" s="1535"/>
      <c r="X42" s="1535"/>
      <c r="Y42" s="1535"/>
      <c r="Z42" s="1535"/>
      <c r="AA42" s="1535"/>
      <c r="AB42" s="1535"/>
      <c r="AC42" s="1535"/>
      <c r="AD42" s="1535"/>
      <c r="AE42" s="1535"/>
      <c r="AF42" s="1535"/>
      <c r="AG42" s="1535"/>
      <c r="AH42" s="1535"/>
      <c r="AI42" s="1535"/>
      <c r="AJ42" s="1535"/>
      <c r="AK42" s="1535"/>
      <c r="AL42" s="1535"/>
      <c r="AM42" s="1535"/>
      <c r="AN42" s="1535"/>
      <c r="AO42" s="1535"/>
      <c r="AP42" s="1535"/>
      <c r="AQ42" s="1535"/>
      <c r="AR42" s="1535"/>
      <c r="AS42" s="1535"/>
      <c r="AT42" s="1535"/>
      <c r="AU42" s="1535"/>
      <c r="AV42" s="1535"/>
      <c r="AW42" s="1536"/>
      <c r="AY42" s="129"/>
      <c r="AZ42" s="1555"/>
      <c r="BA42" s="1555"/>
      <c r="BB42" s="1555"/>
      <c r="BC42" s="1555"/>
      <c r="BD42" s="1555"/>
      <c r="BE42" s="1555"/>
      <c r="BF42" s="1555"/>
      <c r="BG42" s="1555"/>
      <c r="BH42" s="1555"/>
      <c r="BI42" s="1555"/>
      <c r="BJ42" s="1555"/>
      <c r="BK42" s="1555"/>
      <c r="BL42" s="1555"/>
      <c r="BM42" s="1555"/>
      <c r="BN42" s="1555"/>
      <c r="BO42" s="1555"/>
      <c r="BP42" s="1555"/>
      <c r="BQ42" s="1555"/>
      <c r="BR42" s="1555"/>
      <c r="BS42" s="1555"/>
      <c r="BT42" s="1555"/>
      <c r="BU42" s="1555"/>
      <c r="BV42" s="1555"/>
      <c r="BW42" s="1555"/>
      <c r="BX42" s="1555"/>
      <c r="BY42" s="1555"/>
      <c r="BZ42" s="1555"/>
      <c r="CA42" s="1555"/>
      <c r="CB42" s="1555"/>
      <c r="CC42" s="1555"/>
      <c r="CD42" s="1555"/>
      <c r="CE42" s="1555"/>
      <c r="CF42" s="1555"/>
      <c r="CG42" s="1555"/>
      <c r="CH42" s="1555"/>
      <c r="CI42" s="1555"/>
      <c r="CJ42" s="1555"/>
      <c r="CK42" s="1555"/>
      <c r="CL42" s="1555"/>
      <c r="CM42" s="1555"/>
      <c r="CN42" s="1555"/>
      <c r="CO42" s="1555"/>
      <c r="CP42" s="1555"/>
      <c r="CQ42" s="1555"/>
      <c r="CR42" s="1555"/>
      <c r="CS42" s="1555"/>
      <c r="CT42" s="1556"/>
    </row>
    <row r="43" spans="2:98" ht="18" customHeight="1">
      <c r="B43" s="129"/>
      <c r="C43" s="1545" t="s">
        <v>181</v>
      </c>
      <c r="D43" s="1545"/>
      <c r="E43" s="1545"/>
      <c r="F43" s="1545"/>
      <c r="G43" s="1545"/>
      <c r="H43" s="1545"/>
      <c r="I43" s="1545"/>
      <c r="J43" s="1545"/>
      <c r="K43" s="1545"/>
      <c r="L43" s="1545"/>
      <c r="M43" s="1545"/>
      <c r="N43" s="1545"/>
      <c r="O43" s="1545"/>
      <c r="P43" s="1545"/>
      <c r="Q43" s="1545"/>
      <c r="R43" s="1545"/>
      <c r="S43" s="1545"/>
      <c r="T43" s="1545"/>
      <c r="U43" s="1545"/>
      <c r="V43" s="1545"/>
      <c r="W43" s="1545"/>
      <c r="X43" s="1545"/>
      <c r="Y43" s="1545"/>
      <c r="Z43" s="1545"/>
      <c r="AA43" s="1545"/>
      <c r="AB43" s="1545"/>
      <c r="AC43" s="1545"/>
      <c r="AD43" s="1545"/>
      <c r="AE43" s="1545"/>
      <c r="AF43" s="1545"/>
      <c r="AG43" s="1545"/>
      <c r="AH43" s="1545"/>
      <c r="AI43" s="1545"/>
      <c r="AJ43" s="1545"/>
      <c r="AK43" s="1545"/>
      <c r="AL43" s="1545"/>
      <c r="AM43" s="1545"/>
      <c r="AN43" s="1545"/>
      <c r="AO43" s="1545"/>
      <c r="AP43" s="1545"/>
      <c r="AQ43" s="1545"/>
      <c r="AR43" s="1545"/>
      <c r="AS43" s="1545"/>
      <c r="AT43" s="1545"/>
      <c r="AU43" s="1545"/>
      <c r="AV43" s="1545"/>
      <c r="AW43" s="1546"/>
      <c r="AY43" s="129"/>
      <c r="AZ43" s="1545" t="s">
        <v>250</v>
      </c>
      <c r="BA43" s="1545"/>
      <c r="BB43" s="1545"/>
      <c r="BC43" s="1545"/>
      <c r="BD43" s="1545"/>
      <c r="BE43" s="1545"/>
      <c r="BF43" s="1545"/>
      <c r="BG43" s="1545"/>
      <c r="BH43" s="1545"/>
      <c r="BI43" s="1545"/>
      <c r="BJ43" s="1545"/>
      <c r="BK43" s="1545"/>
      <c r="BL43" s="1545"/>
      <c r="BM43" s="1545"/>
      <c r="BN43" s="1545"/>
      <c r="BO43" s="1545"/>
      <c r="BP43" s="1545"/>
      <c r="BQ43" s="1545"/>
      <c r="BR43" s="1545"/>
      <c r="BS43" s="1545"/>
      <c r="BT43" s="1545"/>
      <c r="BU43" s="1545"/>
      <c r="BV43" s="1545"/>
      <c r="BW43" s="1545"/>
      <c r="BX43" s="1545"/>
      <c r="BY43" s="1545"/>
      <c r="BZ43" s="1545"/>
      <c r="CA43" s="1545"/>
      <c r="CB43" s="1545"/>
      <c r="CC43" s="1545"/>
      <c r="CD43" s="1545"/>
      <c r="CE43" s="1545"/>
      <c r="CF43" s="1545"/>
      <c r="CG43" s="1545"/>
      <c r="CH43" s="1545"/>
      <c r="CI43" s="1545"/>
      <c r="CJ43" s="1545"/>
      <c r="CK43" s="1545"/>
      <c r="CL43" s="1545"/>
      <c r="CM43" s="1545"/>
      <c r="CN43" s="1545"/>
      <c r="CO43" s="1545"/>
      <c r="CP43" s="1545"/>
      <c r="CQ43" s="1545"/>
      <c r="CR43" s="1545"/>
      <c r="CS43" s="1545"/>
      <c r="CT43" s="1546"/>
    </row>
    <row r="44" spans="2:98" ht="18" customHeight="1">
      <c r="B44" s="129"/>
      <c r="C44" s="1545" t="s">
        <v>131</v>
      </c>
      <c r="D44" s="1545"/>
      <c r="E44" s="1545"/>
      <c r="F44" s="1545"/>
      <c r="G44" s="1545"/>
      <c r="H44" s="1545"/>
      <c r="I44" s="1545"/>
      <c r="J44" s="1545"/>
      <c r="K44" s="1545"/>
      <c r="L44" s="1545"/>
      <c r="M44" s="1545"/>
      <c r="N44" s="1545"/>
      <c r="O44" s="1545"/>
      <c r="P44" s="1545"/>
      <c r="Q44" s="1545"/>
      <c r="R44" s="1545"/>
      <c r="S44" s="1545"/>
      <c r="T44" s="1545"/>
      <c r="U44" s="1545"/>
      <c r="V44" s="1545"/>
      <c r="W44" s="1545"/>
      <c r="X44" s="1545"/>
      <c r="Y44" s="1545"/>
      <c r="Z44" s="1545"/>
      <c r="AA44" s="1545"/>
      <c r="AB44" s="1545"/>
      <c r="AC44" s="1545"/>
      <c r="AD44" s="1545"/>
      <c r="AE44" s="1545"/>
      <c r="AF44" s="1545"/>
      <c r="AG44" s="1545"/>
      <c r="AH44" s="1545"/>
      <c r="AI44" s="1545"/>
      <c r="AJ44" s="1545"/>
      <c r="AK44" s="1545"/>
      <c r="AL44" s="1545"/>
      <c r="AM44" s="1545"/>
      <c r="AN44" s="1545"/>
      <c r="AO44" s="1545"/>
      <c r="AP44" s="1545"/>
      <c r="AQ44" s="1545"/>
      <c r="AR44" s="1545"/>
      <c r="AS44" s="1545"/>
      <c r="AT44" s="1545"/>
      <c r="AU44" s="1545"/>
      <c r="AV44" s="1545"/>
      <c r="AW44" s="1546"/>
      <c r="AY44" s="129"/>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8"/>
    </row>
    <row r="45" spans="2:98" ht="18" customHeight="1">
      <c r="B45" s="129"/>
      <c r="C45" s="1545" t="s">
        <v>132</v>
      </c>
      <c r="D45" s="1545"/>
      <c r="E45" s="1545"/>
      <c r="F45" s="1545"/>
      <c r="G45" s="1545"/>
      <c r="H45" s="1545"/>
      <c r="I45" s="1545"/>
      <c r="J45" s="1545"/>
      <c r="K45" s="1545"/>
      <c r="L45" s="1545"/>
      <c r="M45" s="1545"/>
      <c r="N45" s="1545"/>
      <c r="O45" s="1545"/>
      <c r="P45" s="1545"/>
      <c r="Q45" s="1545"/>
      <c r="R45" s="1545"/>
      <c r="S45" s="1545"/>
      <c r="T45" s="1545"/>
      <c r="U45" s="1545"/>
      <c r="V45" s="1545"/>
      <c r="W45" s="1545"/>
      <c r="X45" s="1545"/>
      <c r="Y45" s="1545"/>
      <c r="Z45" s="1545"/>
      <c r="AA45" s="1545"/>
      <c r="AB45" s="1545"/>
      <c r="AC45" s="1545"/>
      <c r="AD45" s="1545"/>
      <c r="AE45" s="1545"/>
      <c r="AF45" s="1545"/>
      <c r="AG45" s="1545"/>
      <c r="AH45" s="1545"/>
      <c r="AI45" s="1545"/>
      <c r="AJ45" s="1545"/>
      <c r="AK45" s="1545"/>
      <c r="AL45" s="1545"/>
      <c r="AM45" s="1545"/>
      <c r="AN45" s="1545"/>
      <c r="AO45" s="1545"/>
      <c r="AP45" s="1545"/>
      <c r="AQ45" s="1545"/>
      <c r="AR45" s="1545"/>
      <c r="AS45" s="1545"/>
      <c r="AT45" s="1545"/>
      <c r="AU45" s="1545"/>
      <c r="AV45" s="1545"/>
      <c r="AW45" s="1546"/>
      <c r="AY45" s="1594" t="s">
        <v>1676</v>
      </c>
      <c r="AZ45" s="1535"/>
      <c r="BA45" s="1535"/>
      <c r="BB45" s="1535"/>
      <c r="BC45" s="1535"/>
      <c r="BD45" s="1535"/>
      <c r="BE45" s="1535"/>
      <c r="BF45" s="1535"/>
      <c r="BG45" s="1535"/>
      <c r="BH45" s="1535"/>
      <c r="BI45" s="1535"/>
      <c r="BJ45" s="1535"/>
      <c r="BK45" s="1535"/>
      <c r="BL45" s="1535"/>
      <c r="BM45" s="1535"/>
      <c r="BN45" s="1535"/>
      <c r="BO45" s="1535"/>
      <c r="BP45" s="1535"/>
      <c r="BQ45" s="1535"/>
      <c r="BR45" s="1535"/>
      <c r="BS45" s="1535"/>
      <c r="BT45" s="1535"/>
      <c r="BU45" s="1535"/>
      <c r="BV45" s="1535"/>
      <c r="BW45" s="1535"/>
      <c r="BX45" s="1535"/>
      <c r="BY45" s="1535"/>
      <c r="BZ45" s="1535"/>
      <c r="CA45" s="1535"/>
      <c r="CB45" s="1535"/>
      <c r="CC45" s="1535"/>
      <c r="CD45" s="1535"/>
      <c r="CE45" s="1535"/>
      <c r="CF45" s="1535"/>
      <c r="CG45" s="1535"/>
      <c r="CH45" s="1535"/>
      <c r="CI45" s="1535"/>
      <c r="CJ45" s="1535"/>
      <c r="CK45" s="1535"/>
      <c r="CL45" s="1535"/>
      <c r="CM45" s="1535"/>
      <c r="CN45" s="1535"/>
      <c r="CO45" s="1535"/>
      <c r="CP45" s="1535"/>
      <c r="CQ45" s="1535"/>
      <c r="CR45" s="1535"/>
      <c r="CS45" s="1535"/>
      <c r="CT45" s="1536"/>
    </row>
    <row r="46" spans="2:98" ht="18" customHeight="1">
      <c r="B46" s="129"/>
      <c r="C46" s="1545" t="s">
        <v>145</v>
      </c>
      <c r="D46" s="1545"/>
      <c r="E46" s="1545"/>
      <c r="F46" s="1545"/>
      <c r="G46" s="1545"/>
      <c r="H46" s="1545"/>
      <c r="I46" s="1545"/>
      <c r="J46" s="1545"/>
      <c r="K46" s="1545"/>
      <c r="L46" s="1545"/>
      <c r="M46" s="1545"/>
      <c r="N46" s="1545"/>
      <c r="O46" s="1545"/>
      <c r="P46" s="1545"/>
      <c r="Q46" s="1545"/>
      <c r="R46" s="1545"/>
      <c r="S46" s="1545"/>
      <c r="T46" s="1545"/>
      <c r="U46" s="1545"/>
      <c r="V46" s="1545"/>
      <c r="W46" s="1545"/>
      <c r="X46" s="1545"/>
      <c r="Y46" s="1545"/>
      <c r="Z46" s="1545"/>
      <c r="AA46" s="1545"/>
      <c r="AB46" s="1545"/>
      <c r="AC46" s="1545"/>
      <c r="AD46" s="1545"/>
      <c r="AE46" s="1545"/>
      <c r="AF46" s="1545"/>
      <c r="AG46" s="1545"/>
      <c r="AH46" s="1545"/>
      <c r="AI46" s="1545"/>
      <c r="AJ46" s="1545"/>
      <c r="AK46" s="1545"/>
      <c r="AL46" s="1545"/>
      <c r="AM46" s="1545"/>
      <c r="AN46" s="1545"/>
      <c r="AO46" s="1545"/>
      <c r="AP46" s="1545"/>
      <c r="AQ46" s="1545"/>
      <c r="AR46" s="1545"/>
      <c r="AS46" s="1545"/>
      <c r="AT46" s="1545"/>
      <c r="AU46" s="1545"/>
      <c r="AV46" s="1545"/>
      <c r="AW46" s="1546"/>
      <c r="AY46" s="1534"/>
      <c r="AZ46" s="1535"/>
      <c r="BA46" s="1535"/>
      <c r="BB46" s="1535"/>
      <c r="BC46" s="1535"/>
      <c r="BD46" s="1535"/>
      <c r="BE46" s="1535"/>
      <c r="BF46" s="1535"/>
      <c r="BG46" s="1535"/>
      <c r="BH46" s="1535"/>
      <c r="BI46" s="1535"/>
      <c r="BJ46" s="1535"/>
      <c r="BK46" s="1535"/>
      <c r="BL46" s="1535"/>
      <c r="BM46" s="1535"/>
      <c r="BN46" s="1535"/>
      <c r="BO46" s="1535"/>
      <c r="BP46" s="1535"/>
      <c r="BQ46" s="1535"/>
      <c r="BR46" s="1535"/>
      <c r="BS46" s="1535"/>
      <c r="BT46" s="1535"/>
      <c r="BU46" s="1535"/>
      <c r="BV46" s="1535"/>
      <c r="BW46" s="1535"/>
      <c r="BX46" s="1535"/>
      <c r="BY46" s="1535"/>
      <c r="BZ46" s="1535"/>
      <c r="CA46" s="1535"/>
      <c r="CB46" s="1535"/>
      <c r="CC46" s="1535"/>
      <c r="CD46" s="1535"/>
      <c r="CE46" s="1535"/>
      <c r="CF46" s="1535"/>
      <c r="CG46" s="1535"/>
      <c r="CH46" s="1535"/>
      <c r="CI46" s="1535"/>
      <c r="CJ46" s="1535"/>
      <c r="CK46" s="1535"/>
      <c r="CL46" s="1535"/>
      <c r="CM46" s="1535"/>
      <c r="CN46" s="1535"/>
      <c r="CO46" s="1535"/>
      <c r="CP46" s="1535"/>
      <c r="CQ46" s="1535"/>
      <c r="CR46" s="1535"/>
      <c r="CS46" s="1535"/>
      <c r="CT46" s="1536"/>
    </row>
    <row r="47" spans="2:98" ht="18" customHeight="1">
      <c r="B47" s="129"/>
      <c r="C47" s="1555" t="s">
        <v>208</v>
      </c>
      <c r="D47" s="1555"/>
      <c r="E47" s="1555"/>
      <c r="F47" s="1555"/>
      <c r="G47" s="1555"/>
      <c r="H47" s="1555"/>
      <c r="I47" s="1555"/>
      <c r="J47" s="1555"/>
      <c r="K47" s="1555"/>
      <c r="L47" s="1555"/>
      <c r="M47" s="1555"/>
      <c r="N47" s="1555"/>
      <c r="O47" s="1555"/>
      <c r="P47" s="1555"/>
      <c r="Q47" s="1555"/>
      <c r="R47" s="1555"/>
      <c r="S47" s="1555"/>
      <c r="T47" s="1555"/>
      <c r="U47" s="1555"/>
      <c r="V47" s="1555"/>
      <c r="W47" s="1555"/>
      <c r="X47" s="1555"/>
      <c r="Y47" s="1555"/>
      <c r="Z47" s="1555"/>
      <c r="AA47" s="1555"/>
      <c r="AB47" s="1555"/>
      <c r="AC47" s="1555"/>
      <c r="AD47" s="1555"/>
      <c r="AE47" s="1555"/>
      <c r="AF47" s="1555"/>
      <c r="AG47" s="1555"/>
      <c r="AH47" s="1555"/>
      <c r="AI47" s="1555"/>
      <c r="AJ47" s="1555"/>
      <c r="AK47" s="1555"/>
      <c r="AL47" s="1555"/>
      <c r="AM47" s="1555"/>
      <c r="AN47" s="1555"/>
      <c r="AO47" s="1555"/>
      <c r="AP47" s="1555"/>
      <c r="AQ47" s="1555"/>
      <c r="AR47" s="1555"/>
      <c r="AS47" s="1555"/>
      <c r="AT47" s="1555"/>
      <c r="AU47" s="1555"/>
      <c r="AV47" s="1555"/>
      <c r="AW47" s="1556"/>
      <c r="AY47" s="129"/>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8"/>
    </row>
    <row r="48" spans="2:98" ht="18" customHeight="1">
      <c r="B48" s="129"/>
      <c r="C48" s="1555"/>
      <c r="D48" s="1555"/>
      <c r="E48" s="1555"/>
      <c r="F48" s="1555"/>
      <c r="G48" s="1555"/>
      <c r="H48" s="1555"/>
      <c r="I48" s="1555"/>
      <c r="J48" s="1555"/>
      <c r="K48" s="1555"/>
      <c r="L48" s="1555"/>
      <c r="M48" s="1555"/>
      <c r="N48" s="1555"/>
      <c r="O48" s="1555"/>
      <c r="P48" s="1555"/>
      <c r="Q48" s="1555"/>
      <c r="R48" s="1555"/>
      <c r="S48" s="1555"/>
      <c r="T48" s="1555"/>
      <c r="U48" s="1555"/>
      <c r="V48" s="1555"/>
      <c r="W48" s="1555"/>
      <c r="X48" s="1555"/>
      <c r="Y48" s="1555"/>
      <c r="Z48" s="1555"/>
      <c r="AA48" s="1555"/>
      <c r="AB48" s="1555"/>
      <c r="AC48" s="1555"/>
      <c r="AD48" s="1555"/>
      <c r="AE48" s="1555"/>
      <c r="AF48" s="1555"/>
      <c r="AG48" s="1555"/>
      <c r="AH48" s="1555"/>
      <c r="AI48" s="1555"/>
      <c r="AJ48" s="1555"/>
      <c r="AK48" s="1555"/>
      <c r="AL48" s="1555"/>
      <c r="AM48" s="1555"/>
      <c r="AN48" s="1555"/>
      <c r="AO48" s="1555"/>
      <c r="AP48" s="1555"/>
      <c r="AQ48" s="1555"/>
      <c r="AR48" s="1555"/>
      <c r="AS48" s="1555"/>
      <c r="AT48" s="1555"/>
      <c r="AU48" s="1555"/>
      <c r="AV48" s="1555"/>
      <c r="AW48" s="1556"/>
      <c r="AY48" s="1534" t="s">
        <v>234</v>
      </c>
      <c r="AZ48" s="1535"/>
      <c r="BA48" s="1535"/>
      <c r="BB48" s="1535"/>
      <c r="BC48" s="1535"/>
      <c r="BD48" s="1535"/>
      <c r="BE48" s="1535"/>
      <c r="BF48" s="1535"/>
      <c r="BG48" s="1535"/>
      <c r="BH48" s="1535"/>
      <c r="BI48" s="1535"/>
      <c r="BJ48" s="1535"/>
      <c r="BK48" s="1535"/>
      <c r="BL48" s="1535"/>
      <c r="BM48" s="1535"/>
      <c r="BN48" s="1535"/>
      <c r="BO48" s="1535"/>
      <c r="BP48" s="1535"/>
      <c r="BQ48" s="1535"/>
      <c r="BR48" s="1535"/>
      <c r="BS48" s="1535"/>
      <c r="BT48" s="1535"/>
      <c r="BU48" s="1535"/>
      <c r="BV48" s="1535"/>
      <c r="BW48" s="1535"/>
      <c r="BX48" s="1535"/>
      <c r="BY48" s="1535"/>
      <c r="BZ48" s="1535"/>
      <c r="CA48" s="1535"/>
      <c r="CB48" s="1535"/>
      <c r="CC48" s="1535"/>
      <c r="CD48" s="1535"/>
      <c r="CE48" s="1535"/>
      <c r="CF48" s="1535"/>
      <c r="CG48" s="1535"/>
      <c r="CH48" s="1535"/>
      <c r="CI48" s="1535"/>
      <c r="CJ48" s="1535"/>
      <c r="CK48" s="1535"/>
      <c r="CL48" s="1535"/>
      <c r="CM48" s="1535"/>
      <c r="CN48" s="1535"/>
      <c r="CO48" s="1535"/>
      <c r="CP48" s="1535"/>
      <c r="CQ48" s="1535"/>
      <c r="CR48" s="1535"/>
      <c r="CS48" s="1535"/>
      <c r="CT48" s="1536"/>
    </row>
    <row r="49" spans="1:100" ht="18" customHeight="1">
      <c r="B49" s="129"/>
      <c r="C49" s="455"/>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455"/>
      <c r="AF49" s="455"/>
      <c r="AG49" s="455"/>
      <c r="AH49" s="455"/>
      <c r="AI49" s="455"/>
      <c r="AJ49" s="455"/>
      <c r="AK49" s="455"/>
      <c r="AL49" s="455"/>
      <c r="AM49" s="455"/>
      <c r="AN49" s="455"/>
      <c r="AO49" s="455"/>
      <c r="AP49" s="455"/>
      <c r="AQ49" s="455"/>
      <c r="AR49" s="455"/>
      <c r="AS49" s="455"/>
      <c r="AT49" s="455"/>
      <c r="AU49" s="455"/>
      <c r="AV49" s="455"/>
      <c r="AW49" s="462"/>
      <c r="AY49" s="129"/>
      <c r="AZ49" s="1545" t="s">
        <v>251</v>
      </c>
      <c r="BA49" s="1545"/>
      <c r="BB49" s="1545"/>
      <c r="BC49" s="1545"/>
      <c r="BD49" s="1545"/>
      <c r="BE49" s="1545"/>
      <c r="BF49" s="1545"/>
      <c r="BG49" s="1545"/>
      <c r="BH49" s="1545"/>
      <c r="BI49" s="1545"/>
      <c r="BJ49" s="1545"/>
      <c r="BK49" s="1545"/>
      <c r="BL49" s="1545"/>
      <c r="BM49" s="1545"/>
      <c r="BN49" s="1545"/>
      <c r="BO49" s="1545"/>
      <c r="BP49" s="1545"/>
      <c r="BQ49" s="1545"/>
      <c r="BR49" s="1545"/>
      <c r="BS49" s="1545"/>
      <c r="BT49" s="1545"/>
      <c r="BU49" s="1545"/>
      <c r="BV49" s="1545"/>
      <c r="BW49" s="1545"/>
      <c r="BX49" s="1545"/>
      <c r="BY49" s="1545"/>
      <c r="BZ49" s="1545"/>
      <c r="CA49" s="1545"/>
      <c r="CB49" s="1545"/>
      <c r="CC49" s="1545"/>
      <c r="CD49" s="1545"/>
      <c r="CE49" s="1545"/>
      <c r="CF49" s="1545"/>
      <c r="CG49" s="1545"/>
      <c r="CH49" s="1545"/>
      <c r="CI49" s="1545"/>
      <c r="CJ49" s="1545"/>
      <c r="CK49" s="1545"/>
      <c r="CL49" s="1545"/>
      <c r="CM49" s="1545"/>
      <c r="CN49" s="1545"/>
      <c r="CO49" s="1545"/>
      <c r="CP49" s="1545"/>
      <c r="CQ49" s="1545"/>
      <c r="CR49" s="1545"/>
      <c r="CS49" s="1545"/>
      <c r="CT49" s="1546"/>
    </row>
    <row r="50" spans="1:100" ht="18" customHeight="1">
      <c r="B50" s="1534" t="s">
        <v>234</v>
      </c>
      <c r="C50" s="1535"/>
      <c r="D50" s="1535"/>
      <c r="E50" s="1535"/>
      <c r="F50" s="1535"/>
      <c r="G50" s="1535"/>
      <c r="H50" s="1535"/>
      <c r="I50" s="1535"/>
      <c r="J50" s="1535"/>
      <c r="K50" s="1535"/>
      <c r="L50" s="1535"/>
      <c r="M50" s="1535"/>
      <c r="N50" s="1535"/>
      <c r="O50" s="1535"/>
      <c r="P50" s="1535"/>
      <c r="Q50" s="1535"/>
      <c r="R50" s="1535"/>
      <c r="S50" s="1535"/>
      <c r="T50" s="1535"/>
      <c r="U50" s="1535"/>
      <c r="V50" s="1535"/>
      <c r="W50" s="1535"/>
      <c r="X50" s="1535"/>
      <c r="Y50" s="1535"/>
      <c r="Z50" s="1535"/>
      <c r="AA50" s="1535"/>
      <c r="AB50" s="1535"/>
      <c r="AC50" s="1535"/>
      <c r="AD50" s="1535"/>
      <c r="AE50" s="1535"/>
      <c r="AF50" s="1535"/>
      <c r="AG50" s="1535"/>
      <c r="AH50" s="1535"/>
      <c r="AI50" s="1535"/>
      <c r="AJ50" s="1535"/>
      <c r="AK50" s="1535"/>
      <c r="AL50" s="1535"/>
      <c r="AM50" s="1535"/>
      <c r="AN50" s="1535"/>
      <c r="AO50" s="1535"/>
      <c r="AP50" s="1535"/>
      <c r="AQ50" s="1535"/>
      <c r="AR50" s="1535"/>
      <c r="AS50" s="1535"/>
      <c r="AT50" s="1535"/>
      <c r="AU50" s="1535"/>
      <c r="AV50" s="1535"/>
      <c r="AW50" s="1536"/>
      <c r="AY50" s="129"/>
      <c r="AZ50" s="1553" t="s">
        <v>252</v>
      </c>
      <c r="BA50" s="1553"/>
      <c r="BB50" s="1553"/>
      <c r="BC50" s="1553"/>
      <c r="BD50" s="1553"/>
      <c r="BE50" s="1553"/>
      <c r="BF50" s="1553"/>
      <c r="BG50" s="1553"/>
      <c r="BH50" s="1553"/>
      <c r="BI50" s="1553"/>
      <c r="BJ50" s="1553"/>
      <c r="BK50" s="1553"/>
      <c r="BL50" s="1553"/>
      <c r="BM50" s="1553"/>
      <c r="BN50" s="1553"/>
      <c r="BO50" s="1553"/>
      <c r="BP50" s="1553"/>
      <c r="BQ50" s="1553"/>
      <c r="BR50" s="1553"/>
      <c r="BS50" s="1553"/>
      <c r="BT50" s="1553"/>
      <c r="BU50" s="1553"/>
      <c r="BV50" s="1553"/>
      <c r="BW50" s="1553"/>
      <c r="BX50" s="1553"/>
      <c r="BY50" s="1553"/>
      <c r="BZ50" s="1553"/>
      <c r="CA50" s="1553"/>
      <c r="CB50" s="1553"/>
      <c r="CC50" s="1553"/>
      <c r="CD50" s="1553"/>
      <c r="CE50" s="1553"/>
      <c r="CF50" s="1553"/>
      <c r="CG50" s="1553"/>
      <c r="CH50" s="1553"/>
      <c r="CI50" s="1553"/>
      <c r="CJ50" s="1553"/>
      <c r="CK50" s="1553"/>
      <c r="CL50" s="1553"/>
      <c r="CM50" s="1553"/>
      <c r="CN50" s="1553"/>
      <c r="CO50" s="1553"/>
      <c r="CP50" s="1553"/>
      <c r="CQ50" s="1553"/>
      <c r="CR50" s="1553"/>
      <c r="CS50" s="1553"/>
      <c r="CT50" s="1554"/>
    </row>
    <row r="51" spans="1:100" ht="18" customHeight="1">
      <c r="B51" s="129"/>
      <c r="C51" s="1545" t="s">
        <v>226</v>
      </c>
      <c r="D51" s="1545"/>
      <c r="E51" s="1545"/>
      <c r="F51" s="1545"/>
      <c r="G51" s="1545"/>
      <c r="H51" s="1545"/>
      <c r="I51" s="1545"/>
      <c r="J51" s="1545"/>
      <c r="K51" s="1545"/>
      <c r="L51" s="1545"/>
      <c r="M51" s="1545"/>
      <c r="N51" s="1545"/>
      <c r="O51" s="1545"/>
      <c r="P51" s="1545"/>
      <c r="Q51" s="1545"/>
      <c r="R51" s="1545"/>
      <c r="S51" s="1545"/>
      <c r="T51" s="1545"/>
      <c r="U51" s="1545"/>
      <c r="V51" s="1545"/>
      <c r="W51" s="1545"/>
      <c r="X51" s="1545"/>
      <c r="Y51" s="1545"/>
      <c r="Z51" s="1545"/>
      <c r="AA51" s="1545"/>
      <c r="AB51" s="1545"/>
      <c r="AC51" s="1545"/>
      <c r="AD51" s="1545"/>
      <c r="AE51" s="1545"/>
      <c r="AF51" s="1545"/>
      <c r="AG51" s="1545"/>
      <c r="AH51" s="1545"/>
      <c r="AI51" s="1545"/>
      <c r="AJ51" s="1545"/>
      <c r="AK51" s="1545"/>
      <c r="AL51" s="1545"/>
      <c r="AM51" s="1545"/>
      <c r="AN51" s="1545"/>
      <c r="AO51" s="1545"/>
      <c r="AP51" s="1545"/>
      <c r="AQ51" s="1545"/>
      <c r="AR51" s="1545"/>
      <c r="AS51" s="1545"/>
      <c r="AT51" s="1545"/>
      <c r="AU51" s="1545"/>
      <c r="AV51" s="1545"/>
      <c r="AW51" s="1546"/>
      <c r="AY51" s="129"/>
      <c r="AZ51" s="1553"/>
      <c r="BA51" s="1553"/>
      <c r="BB51" s="1553"/>
      <c r="BC51" s="1553"/>
      <c r="BD51" s="1553"/>
      <c r="BE51" s="1553"/>
      <c r="BF51" s="1553"/>
      <c r="BG51" s="1553"/>
      <c r="BH51" s="1553"/>
      <c r="BI51" s="1553"/>
      <c r="BJ51" s="1553"/>
      <c r="BK51" s="1553"/>
      <c r="BL51" s="1553"/>
      <c r="BM51" s="1553"/>
      <c r="BN51" s="1553"/>
      <c r="BO51" s="1553"/>
      <c r="BP51" s="1553"/>
      <c r="BQ51" s="1553"/>
      <c r="BR51" s="1553"/>
      <c r="BS51" s="1553"/>
      <c r="BT51" s="1553"/>
      <c r="BU51" s="1553"/>
      <c r="BV51" s="1553"/>
      <c r="BW51" s="1553"/>
      <c r="BX51" s="1553"/>
      <c r="BY51" s="1553"/>
      <c r="BZ51" s="1553"/>
      <c r="CA51" s="1553"/>
      <c r="CB51" s="1553"/>
      <c r="CC51" s="1553"/>
      <c r="CD51" s="1553"/>
      <c r="CE51" s="1553"/>
      <c r="CF51" s="1553"/>
      <c r="CG51" s="1553"/>
      <c r="CH51" s="1553"/>
      <c r="CI51" s="1553"/>
      <c r="CJ51" s="1553"/>
      <c r="CK51" s="1553"/>
      <c r="CL51" s="1553"/>
      <c r="CM51" s="1553"/>
      <c r="CN51" s="1553"/>
      <c r="CO51" s="1553"/>
      <c r="CP51" s="1553"/>
      <c r="CQ51" s="1553"/>
      <c r="CR51" s="1553"/>
      <c r="CS51" s="1553"/>
      <c r="CT51" s="1554"/>
    </row>
    <row r="52" spans="1:100" ht="18" customHeight="1">
      <c r="B52" s="129"/>
      <c r="C52" s="1553" t="s">
        <v>235</v>
      </c>
      <c r="D52" s="1553"/>
      <c r="E52" s="1553"/>
      <c r="F52" s="1553"/>
      <c r="G52" s="1553"/>
      <c r="H52" s="1553"/>
      <c r="I52" s="1553"/>
      <c r="J52" s="1553"/>
      <c r="K52" s="1553"/>
      <c r="L52" s="1553"/>
      <c r="M52" s="1553"/>
      <c r="N52" s="1553"/>
      <c r="O52" s="1553"/>
      <c r="P52" s="1553"/>
      <c r="Q52" s="1553"/>
      <c r="R52" s="1553"/>
      <c r="S52" s="1553"/>
      <c r="T52" s="1553"/>
      <c r="U52" s="1553"/>
      <c r="V52" s="1553"/>
      <c r="W52" s="1553"/>
      <c r="X52" s="1553"/>
      <c r="Y52" s="1553"/>
      <c r="Z52" s="1553"/>
      <c r="AA52" s="1553"/>
      <c r="AB52" s="1553"/>
      <c r="AC52" s="1553"/>
      <c r="AD52" s="1553"/>
      <c r="AE52" s="1553"/>
      <c r="AF52" s="1553"/>
      <c r="AG52" s="1553"/>
      <c r="AH52" s="1553"/>
      <c r="AI52" s="1553"/>
      <c r="AJ52" s="1553"/>
      <c r="AK52" s="1553"/>
      <c r="AL52" s="1553"/>
      <c r="AM52" s="1553"/>
      <c r="AN52" s="1553"/>
      <c r="AO52" s="1553"/>
      <c r="AP52" s="1553"/>
      <c r="AQ52" s="1553"/>
      <c r="AR52" s="1553"/>
      <c r="AS52" s="1553"/>
      <c r="AT52" s="1553"/>
      <c r="AU52" s="1553"/>
      <c r="AV52" s="1553"/>
      <c r="AW52" s="1554"/>
      <c r="AY52" s="129"/>
      <c r="AZ52" s="127"/>
      <c r="BA52" s="127"/>
      <c r="BB52" s="127"/>
      <c r="BC52" s="127"/>
      <c r="BD52" s="127"/>
      <c r="BE52" s="127"/>
      <c r="BF52" s="127"/>
      <c r="BG52" s="127"/>
      <c r="BH52" s="127"/>
      <c r="BI52" s="127"/>
      <c r="BJ52" s="127"/>
      <c r="BK52" s="127"/>
      <c r="BL52" s="127"/>
      <c r="BM52" s="127"/>
      <c r="BN52" s="127"/>
      <c r="BO52" s="127"/>
      <c r="BP52" s="127"/>
      <c r="BQ52" s="127"/>
      <c r="BR52" s="127"/>
      <c r="BS52" s="127"/>
      <c r="BT52" s="127"/>
      <c r="BU52" s="127"/>
      <c r="BV52" s="127"/>
      <c r="BW52" s="127"/>
      <c r="BX52" s="127"/>
      <c r="BY52" s="127"/>
      <c r="BZ52" s="127"/>
      <c r="CA52" s="127"/>
      <c r="CB52" s="127"/>
      <c r="CC52" s="127"/>
      <c r="CD52" s="127"/>
      <c r="CE52" s="127"/>
      <c r="CF52" s="127"/>
      <c r="CG52" s="127"/>
      <c r="CH52" s="127"/>
      <c r="CI52" s="127"/>
      <c r="CJ52" s="127"/>
      <c r="CK52" s="127"/>
      <c r="CL52" s="127"/>
      <c r="CM52" s="127"/>
      <c r="CN52" s="127"/>
      <c r="CO52" s="127"/>
      <c r="CP52" s="127"/>
      <c r="CQ52" s="127"/>
      <c r="CR52" s="127"/>
      <c r="CS52" s="127"/>
      <c r="CT52" s="128"/>
    </row>
    <row r="53" spans="1:100" ht="18" customHeight="1">
      <c r="B53" s="129"/>
      <c r="C53" s="1553"/>
      <c r="D53" s="1553"/>
      <c r="E53" s="1553"/>
      <c r="F53" s="1553"/>
      <c r="G53" s="1553"/>
      <c r="H53" s="1553"/>
      <c r="I53" s="1553"/>
      <c r="J53" s="1553"/>
      <c r="K53" s="1553"/>
      <c r="L53" s="1553"/>
      <c r="M53" s="1553"/>
      <c r="N53" s="1553"/>
      <c r="O53" s="1553"/>
      <c r="P53" s="1553"/>
      <c r="Q53" s="1553"/>
      <c r="R53" s="1553"/>
      <c r="S53" s="1553"/>
      <c r="T53" s="1553"/>
      <c r="U53" s="1553"/>
      <c r="V53" s="1553"/>
      <c r="W53" s="1553"/>
      <c r="X53" s="1553"/>
      <c r="Y53" s="1553"/>
      <c r="Z53" s="1553"/>
      <c r="AA53" s="1553"/>
      <c r="AB53" s="1553"/>
      <c r="AC53" s="1553"/>
      <c r="AD53" s="1553"/>
      <c r="AE53" s="1553"/>
      <c r="AF53" s="1553"/>
      <c r="AG53" s="1553"/>
      <c r="AH53" s="1553"/>
      <c r="AI53" s="1553"/>
      <c r="AJ53" s="1553"/>
      <c r="AK53" s="1553"/>
      <c r="AL53" s="1553"/>
      <c r="AM53" s="1553"/>
      <c r="AN53" s="1553"/>
      <c r="AO53" s="1553"/>
      <c r="AP53" s="1553"/>
      <c r="AQ53" s="1553"/>
      <c r="AR53" s="1553"/>
      <c r="AS53" s="1553"/>
      <c r="AT53" s="1553"/>
      <c r="AU53" s="1553"/>
      <c r="AV53" s="1553"/>
      <c r="AW53" s="1554"/>
      <c r="AY53" s="1527" t="s">
        <v>241</v>
      </c>
      <c r="AZ53" s="1528"/>
      <c r="BA53" s="1528"/>
      <c r="BB53" s="1528"/>
      <c r="BC53" s="1528"/>
      <c r="BD53" s="1528"/>
      <c r="BE53" s="1528"/>
      <c r="BF53" s="1528"/>
      <c r="BG53" s="1528"/>
      <c r="BH53" s="1528"/>
      <c r="BI53" s="1528"/>
      <c r="BJ53" s="1528"/>
      <c r="BK53" s="1528"/>
      <c r="BL53" s="1528"/>
      <c r="BM53" s="1528"/>
      <c r="BN53" s="1528"/>
      <c r="BO53" s="1528"/>
      <c r="BP53" s="1528"/>
      <c r="BQ53" s="1528"/>
      <c r="BR53" s="1528"/>
      <c r="BS53" s="1528"/>
      <c r="BT53" s="1528"/>
      <c r="BU53" s="1528"/>
      <c r="BV53" s="1528"/>
      <c r="BW53" s="1528"/>
      <c r="BX53" s="1528"/>
      <c r="BY53" s="1528"/>
      <c r="BZ53" s="1528"/>
      <c r="CA53" s="1528"/>
      <c r="CB53" s="1528"/>
      <c r="CC53" s="1528"/>
      <c r="CD53" s="1528"/>
      <c r="CE53" s="1528"/>
      <c r="CF53" s="1528"/>
      <c r="CG53" s="1528"/>
      <c r="CH53" s="1528"/>
      <c r="CI53" s="1528"/>
      <c r="CJ53" s="1528"/>
      <c r="CK53" s="1528"/>
      <c r="CL53" s="1528"/>
      <c r="CM53" s="1528"/>
      <c r="CN53" s="1528"/>
      <c r="CO53" s="1528"/>
      <c r="CP53" s="1528"/>
      <c r="CQ53" s="1528"/>
      <c r="CR53" s="1528"/>
      <c r="CS53" s="1528"/>
      <c r="CT53" s="1529"/>
    </row>
    <row r="54" spans="1:100" s="111" customFormat="1" ht="30" customHeight="1">
      <c r="A54" s="110"/>
      <c r="B54" s="129"/>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8"/>
      <c r="AX54" s="137"/>
      <c r="AY54" s="129"/>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7"/>
      <c r="CJ54" s="127"/>
      <c r="CK54" s="127"/>
      <c r="CL54" s="127"/>
      <c r="CM54" s="127"/>
      <c r="CN54" s="127"/>
      <c r="CO54" s="127"/>
      <c r="CP54" s="127"/>
      <c r="CQ54" s="127"/>
      <c r="CR54" s="127"/>
      <c r="CS54" s="127"/>
      <c r="CT54" s="128"/>
      <c r="CV54" s="278"/>
    </row>
    <row r="55" spans="1:100" s="112" customFormat="1" ht="18" customHeight="1">
      <c r="A55" s="111"/>
      <c r="B55" s="1527" t="s">
        <v>241</v>
      </c>
      <c r="C55" s="1528"/>
      <c r="D55" s="1528"/>
      <c r="E55" s="1528"/>
      <c r="F55" s="1528"/>
      <c r="G55" s="1528"/>
      <c r="H55" s="1528"/>
      <c r="I55" s="1528"/>
      <c r="J55" s="1528"/>
      <c r="K55" s="1528"/>
      <c r="L55" s="1528"/>
      <c r="M55" s="1528"/>
      <c r="N55" s="1528"/>
      <c r="O55" s="1528"/>
      <c r="P55" s="1528"/>
      <c r="Q55" s="1528"/>
      <c r="R55" s="1528"/>
      <c r="S55" s="1528"/>
      <c r="T55" s="1528"/>
      <c r="U55" s="1528"/>
      <c r="V55" s="1528"/>
      <c r="W55" s="1528"/>
      <c r="X55" s="1528"/>
      <c r="Y55" s="1528"/>
      <c r="Z55" s="1528"/>
      <c r="AA55" s="1528"/>
      <c r="AB55" s="1528"/>
      <c r="AC55" s="1528"/>
      <c r="AD55" s="1528"/>
      <c r="AE55" s="1528"/>
      <c r="AF55" s="1528"/>
      <c r="AG55" s="1528"/>
      <c r="AH55" s="1528"/>
      <c r="AI55" s="1528"/>
      <c r="AJ55" s="1528"/>
      <c r="AK55" s="1528"/>
      <c r="AL55" s="1528"/>
      <c r="AM55" s="1528"/>
      <c r="AN55" s="1528"/>
      <c r="AO55" s="1528"/>
      <c r="AP55" s="1528"/>
      <c r="AQ55" s="1528"/>
      <c r="AR55" s="1528"/>
      <c r="AS55" s="1528"/>
      <c r="AT55" s="1528"/>
      <c r="AU55" s="1528"/>
      <c r="AV55" s="1528"/>
      <c r="AW55" s="1529"/>
      <c r="AX55" s="140"/>
      <c r="AY55" s="136"/>
      <c r="AZ55" s="140"/>
      <c r="BA55" s="137"/>
      <c r="BB55" s="137"/>
      <c r="BC55" s="137"/>
      <c r="BD55" s="137"/>
      <c r="BE55" s="137"/>
      <c r="BF55" s="137"/>
      <c r="BG55" s="137"/>
      <c r="BH55" s="137"/>
      <c r="BI55" s="137"/>
      <c r="BJ55" s="137"/>
      <c r="BK55" s="137"/>
      <c r="BL55" s="137"/>
      <c r="BM55" s="1524"/>
      <c r="BN55" s="1524"/>
      <c r="BO55" s="1524"/>
      <c r="BP55" s="1524"/>
      <c r="BQ55" s="1524"/>
      <c r="BR55" s="1524" t="s">
        <v>36</v>
      </c>
      <c r="BS55" s="1524"/>
      <c r="BT55" s="1524"/>
      <c r="BU55" s="1524"/>
      <c r="BV55" s="1524"/>
      <c r="BW55" s="1524"/>
      <c r="BX55" s="1524" t="s">
        <v>37</v>
      </c>
      <c r="BY55" s="1524"/>
      <c r="BZ55" s="1524"/>
      <c r="CA55" s="1524"/>
      <c r="CB55" s="1524"/>
      <c r="CC55" s="1524"/>
      <c r="CD55" s="1524" t="s">
        <v>38</v>
      </c>
      <c r="CE55" s="1524"/>
      <c r="CF55" s="137"/>
      <c r="CG55" s="137"/>
      <c r="CH55" s="137"/>
      <c r="CI55" s="137"/>
      <c r="CJ55" s="137"/>
      <c r="CK55" s="137"/>
      <c r="CL55" s="137"/>
      <c r="CM55" s="137"/>
      <c r="CN55" s="137"/>
      <c r="CO55" s="137"/>
      <c r="CP55" s="137"/>
      <c r="CQ55" s="137"/>
      <c r="CR55" s="137"/>
      <c r="CS55" s="137"/>
      <c r="CT55" s="138"/>
      <c r="CV55" s="278"/>
    </row>
    <row r="56" spans="1:100" s="112" customFormat="1" ht="18" customHeight="1">
      <c r="B56" s="129"/>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8"/>
      <c r="AX56" s="140"/>
      <c r="AY56" s="139"/>
      <c r="AZ56" s="140"/>
      <c r="BA56" s="140"/>
      <c r="BB56" s="140"/>
      <c r="BC56" s="140"/>
      <c r="BD56" s="140"/>
      <c r="BE56" s="448"/>
      <c r="BF56" s="448"/>
      <c r="BG56" s="448"/>
      <c r="BH56" s="448"/>
      <c r="BI56" s="448"/>
      <c r="BJ56" s="448"/>
      <c r="BK56" s="448"/>
      <c r="BL56" s="448"/>
      <c r="BM56" s="448"/>
      <c r="BN56" s="140"/>
      <c r="BO56" s="140"/>
      <c r="BP56" s="140"/>
      <c r="BQ56" s="140"/>
      <c r="BR56" s="140"/>
      <c r="BS56" s="140"/>
      <c r="BT56" s="140"/>
      <c r="BU56" s="140"/>
      <c r="BV56" s="140"/>
      <c r="BW56" s="140"/>
      <c r="BX56" s="140"/>
      <c r="BY56" s="140"/>
      <c r="BZ56" s="140"/>
      <c r="CA56" s="140"/>
      <c r="CB56" s="140"/>
      <c r="CC56" s="140"/>
      <c r="CD56" s="140"/>
      <c r="CE56" s="140"/>
      <c r="CF56" s="140"/>
      <c r="CG56" s="140"/>
      <c r="CH56" s="140"/>
      <c r="CI56" s="140"/>
      <c r="CJ56" s="140"/>
      <c r="CK56" s="140"/>
      <c r="CL56" s="140"/>
      <c r="CM56" s="140"/>
      <c r="CN56" s="140"/>
      <c r="CO56" s="140"/>
      <c r="CP56" s="140"/>
      <c r="CQ56" s="140"/>
      <c r="CR56" s="140"/>
      <c r="CS56" s="140"/>
      <c r="CT56" s="141"/>
      <c r="CV56" s="278"/>
    </row>
    <row r="57" spans="1:100" s="112" customFormat="1" ht="18" customHeight="1">
      <c r="B57" s="136"/>
      <c r="C57" s="137"/>
      <c r="D57" s="137"/>
      <c r="E57" s="137"/>
      <c r="F57" s="137"/>
      <c r="G57" s="137"/>
      <c r="H57" s="137"/>
      <c r="I57" s="137"/>
      <c r="J57" s="137"/>
      <c r="K57" s="137"/>
      <c r="L57" s="137"/>
      <c r="M57" s="137"/>
      <c r="N57" s="137"/>
      <c r="O57" s="514"/>
      <c r="P57" s="514"/>
      <c r="Q57" s="514"/>
      <c r="R57" s="514"/>
      <c r="S57" s="514"/>
      <c r="T57" s="514"/>
      <c r="U57" s="514"/>
      <c r="V57" s="514"/>
      <c r="W57" s="514"/>
      <c r="X57" s="514"/>
      <c r="Y57" s="514"/>
      <c r="Z57" s="514"/>
      <c r="AA57" s="514"/>
      <c r="AB57" s="514"/>
      <c r="AC57" s="514"/>
      <c r="AD57" s="514"/>
      <c r="AE57" s="514"/>
      <c r="AF57" s="514"/>
      <c r="AG57" s="514"/>
      <c r="AH57" s="137"/>
      <c r="AI57" s="137"/>
      <c r="AJ57" s="137"/>
      <c r="AK57" s="137"/>
      <c r="AL57" s="137"/>
      <c r="AM57" s="137"/>
      <c r="AN57" s="137"/>
      <c r="AO57" s="137"/>
      <c r="AP57" s="137"/>
      <c r="AQ57" s="137"/>
      <c r="AR57" s="137"/>
      <c r="AS57" s="137"/>
      <c r="AT57" s="137"/>
      <c r="AU57" s="137"/>
      <c r="AV57" s="137"/>
      <c r="AW57" s="138"/>
      <c r="AX57" s="140"/>
      <c r="AY57" s="136"/>
      <c r="AZ57" s="137"/>
      <c r="BA57" s="137"/>
      <c r="BB57" s="1592" t="s">
        <v>253</v>
      </c>
      <c r="BC57" s="1592"/>
      <c r="BD57" s="1592"/>
      <c r="BE57" s="1592"/>
      <c r="BF57" s="1592"/>
      <c r="BG57" s="1592"/>
      <c r="BH57" s="1592"/>
      <c r="BI57" s="1592"/>
      <c r="BJ57" s="1592"/>
      <c r="BK57" s="1592"/>
      <c r="BL57" s="1592"/>
      <c r="BM57" s="1592"/>
      <c r="BN57" s="1592"/>
      <c r="BO57" s="1592"/>
      <c r="BP57" s="1592"/>
      <c r="BQ57" s="1592"/>
      <c r="BR57" s="1592"/>
      <c r="BS57" s="1592"/>
      <c r="BT57" s="1592"/>
      <c r="BU57" s="1592"/>
      <c r="BV57" s="1592"/>
      <c r="BW57" s="1592"/>
      <c r="BX57" s="1592"/>
      <c r="BY57" s="1592"/>
      <c r="BZ57" s="1592"/>
      <c r="CA57" s="1592"/>
      <c r="CB57" s="1592"/>
      <c r="CC57" s="1592"/>
      <c r="CD57" s="1592"/>
      <c r="CE57" s="1592"/>
      <c r="CF57" s="1592"/>
      <c r="CG57" s="1592"/>
      <c r="CH57" s="1592"/>
      <c r="CI57" s="1592"/>
      <c r="CJ57" s="1592"/>
      <c r="CK57" s="1592"/>
      <c r="CL57" s="1592"/>
      <c r="CM57" s="1592"/>
      <c r="CN57" s="1592"/>
      <c r="CO57" s="1592"/>
      <c r="CP57" s="1592"/>
      <c r="CQ57" s="1592"/>
      <c r="CR57" s="1592"/>
      <c r="CS57" s="1592"/>
      <c r="CT57" s="1593"/>
      <c r="CV57" s="278"/>
    </row>
    <row r="58" spans="1:100" s="112" customFormat="1" ht="18" customHeight="1">
      <c r="B58" s="136"/>
      <c r="C58" s="137"/>
      <c r="D58" s="137"/>
      <c r="E58" s="137"/>
      <c r="F58" s="137"/>
      <c r="G58" s="137"/>
      <c r="H58" s="137"/>
      <c r="I58" s="137"/>
      <c r="J58" s="137"/>
      <c r="K58" s="137"/>
      <c r="L58" s="137"/>
      <c r="M58" s="137"/>
      <c r="N58" s="137"/>
      <c r="O58" s="1524"/>
      <c r="P58" s="1524"/>
      <c r="Q58" s="1524"/>
      <c r="R58" s="1524"/>
      <c r="S58" s="1524"/>
      <c r="T58" s="1524" t="s">
        <v>36</v>
      </c>
      <c r="U58" s="1524"/>
      <c r="V58" s="1524"/>
      <c r="W58" s="1524"/>
      <c r="X58" s="1524"/>
      <c r="Y58" s="1524"/>
      <c r="Z58" s="1524" t="s">
        <v>37</v>
      </c>
      <c r="AA58" s="1524"/>
      <c r="AB58" s="1524"/>
      <c r="AC58" s="1524"/>
      <c r="AD58" s="1524"/>
      <c r="AE58" s="1524"/>
      <c r="AF58" s="1524" t="s">
        <v>38</v>
      </c>
      <c r="AG58" s="1524"/>
      <c r="AH58" s="137"/>
      <c r="AI58" s="137"/>
      <c r="AJ58" s="137"/>
      <c r="AK58" s="137"/>
      <c r="AL58" s="137"/>
      <c r="AM58" s="137"/>
      <c r="AN58" s="137"/>
      <c r="AO58" s="137"/>
      <c r="AP58" s="137"/>
      <c r="AQ58" s="137"/>
      <c r="AR58" s="137"/>
      <c r="AS58" s="137"/>
      <c r="AT58" s="137"/>
      <c r="AU58" s="137"/>
      <c r="AV58" s="137"/>
      <c r="AW58" s="138"/>
      <c r="AX58" s="140"/>
      <c r="AY58" s="136"/>
      <c r="AZ58" s="137"/>
      <c r="BA58" s="137"/>
      <c r="BB58" s="1592"/>
      <c r="BC58" s="1592"/>
      <c r="BD58" s="1592"/>
      <c r="BE58" s="1592"/>
      <c r="BF58" s="1592"/>
      <c r="BG58" s="1592"/>
      <c r="BH58" s="1592"/>
      <c r="BI58" s="1592"/>
      <c r="BJ58" s="1592"/>
      <c r="BK58" s="1592"/>
      <c r="BL58" s="1592"/>
      <c r="BM58" s="1592"/>
      <c r="BN58" s="1592"/>
      <c r="BO58" s="1592"/>
      <c r="BP58" s="1592"/>
      <c r="BQ58" s="1592"/>
      <c r="BR58" s="1592"/>
      <c r="BS58" s="1592"/>
      <c r="BT58" s="1592"/>
      <c r="BU58" s="1592"/>
      <c r="BV58" s="1592"/>
      <c r="BW58" s="1592"/>
      <c r="BX58" s="1592"/>
      <c r="BY58" s="1592"/>
      <c r="BZ58" s="1592"/>
      <c r="CA58" s="1592"/>
      <c r="CB58" s="1592"/>
      <c r="CC58" s="1592"/>
      <c r="CD58" s="1592"/>
      <c r="CE58" s="1592"/>
      <c r="CF58" s="1592"/>
      <c r="CG58" s="1592"/>
      <c r="CH58" s="1592"/>
      <c r="CI58" s="1592"/>
      <c r="CJ58" s="1592"/>
      <c r="CK58" s="1592"/>
      <c r="CL58" s="1592"/>
      <c r="CM58" s="1592"/>
      <c r="CN58" s="1592"/>
      <c r="CO58" s="1592"/>
      <c r="CP58" s="1592"/>
      <c r="CQ58" s="1592"/>
      <c r="CR58" s="1592"/>
      <c r="CS58" s="1592"/>
      <c r="CT58" s="1593"/>
      <c r="CV58" s="278"/>
    </row>
    <row r="59" spans="1:100" s="112" customFormat="1" ht="18" customHeight="1">
      <c r="B59" s="139"/>
      <c r="C59" s="140"/>
      <c r="D59" s="140"/>
      <c r="E59" s="140"/>
      <c r="F59" s="140"/>
      <c r="G59" s="448"/>
      <c r="H59" s="448"/>
      <c r="I59" s="448"/>
      <c r="J59" s="448"/>
      <c r="K59" s="448"/>
      <c r="L59" s="448"/>
      <c r="M59" s="448"/>
      <c r="N59" s="448"/>
      <c r="O59" s="448"/>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1"/>
      <c r="AX59" s="140"/>
      <c r="AY59" s="139"/>
      <c r="AZ59" s="137"/>
      <c r="BA59" s="140"/>
      <c r="BB59" s="1557" t="s">
        <v>254</v>
      </c>
      <c r="BC59" s="1557"/>
      <c r="BD59" s="1557"/>
      <c r="BE59" s="1524" t="s">
        <v>117</v>
      </c>
      <c r="BF59" s="1524" t="s">
        <v>122</v>
      </c>
      <c r="BG59" s="1524"/>
      <c r="BH59" s="1524"/>
      <c r="BI59" s="1524"/>
      <c r="BJ59" s="1524"/>
      <c r="BK59" s="1524"/>
      <c r="BL59" s="1531"/>
      <c r="BM59" s="1531"/>
      <c r="BN59" s="1531"/>
      <c r="BO59" s="1531"/>
      <c r="BP59" s="1531"/>
      <c r="BQ59" s="1531"/>
      <c r="BR59" s="1531"/>
      <c r="BS59" s="1531"/>
      <c r="BT59" s="1531"/>
      <c r="BU59" s="1531"/>
      <c r="BV59" s="1531"/>
      <c r="BW59" s="1530" t="s">
        <v>147</v>
      </c>
      <c r="BX59" s="1530"/>
      <c r="BY59" s="1530"/>
      <c r="BZ59" s="1530"/>
      <c r="CA59" s="1530"/>
      <c r="CB59" s="142"/>
      <c r="CC59" s="140"/>
      <c r="CD59" s="140"/>
      <c r="CE59" s="1524"/>
      <c r="CF59" s="1524"/>
      <c r="CG59" s="1524"/>
      <c r="CH59" s="1524"/>
      <c r="CI59" s="1524"/>
      <c r="CJ59" s="1524"/>
      <c r="CK59" s="1524"/>
      <c r="CL59" s="1524"/>
      <c r="CM59" s="1524" t="s">
        <v>16</v>
      </c>
      <c r="CN59" s="1524"/>
      <c r="CO59" s="1524"/>
      <c r="CP59" s="140"/>
      <c r="CQ59" s="140"/>
      <c r="CR59" s="140"/>
      <c r="CS59" s="140"/>
      <c r="CT59" s="141"/>
      <c r="CV59" s="278"/>
    </row>
    <row r="60" spans="1:100" s="112" customFormat="1" ht="18" customHeight="1">
      <c r="B60" s="136"/>
      <c r="C60" s="137"/>
      <c r="D60" s="137"/>
      <c r="E60" s="1524" t="s">
        <v>146</v>
      </c>
      <c r="F60" s="1524"/>
      <c r="G60" s="1524"/>
      <c r="H60" s="1524"/>
      <c r="I60" s="1524"/>
      <c r="J60" s="1524"/>
      <c r="K60" s="1524"/>
      <c r="L60" s="1524"/>
      <c r="M60" s="1524"/>
      <c r="N60" s="1524" t="s">
        <v>122</v>
      </c>
      <c r="O60" s="1524"/>
      <c r="P60" s="1524"/>
      <c r="Q60" s="1524"/>
      <c r="R60" s="1524"/>
      <c r="S60" s="1524"/>
      <c r="T60" s="1531"/>
      <c r="U60" s="1531"/>
      <c r="V60" s="1531"/>
      <c r="W60" s="1531"/>
      <c r="X60" s="1531"/>
      <c r="Y60" s="1531"/>
      <c r="Z60" s="1531"/>
      <c r="AA60" s="1531"/>
      <c r="AB60" s="1531"/>
      <c r="AC60" s="1531"/>
      <c r="AD60" s="1531"/>
      <c r="AE60" s="1530" t="s">
        <v>147</v>
      </c>
      <c r="AF60" s="1530"/>
      <c r="AG60" s="1530"/>
      <c r="AH60" s="1530"/>
      <c r="AI60" s="1530"/>
      <c r="AJ60" s="142"/>
      <c r="AK60" s="140"/>
      <c r="AL60" s="140"/>
      <c r="AM60" s="1524"/>
      <c r="AN60" s="1524"/>
      <c r="AO60" s="1524"/>
      <c r="AP60" s="1524"/>
      <c r="AQ60" s="1524"/>
      <c r="AR60" s="1524"/>
      <c r="AS60" s="1524"/>
      <c r="AT60" s="1524"/>
      <c r="AU60" s="1524" t="s">
        <v>16</v>
      </c>
      <c r="AV60" s="1524"/>
      <c r="AW60" s="1525"/>
      <c r="AX60" s="140"/>
      <c r="AY60" s="139"/>
      <c r="AZ60" s="137"/>
      <c r="BA60" s="140"/>
      <c r="BB60" s="1557"/>
      <c r="BC60" s="1557"/>
      <c r="BD60" s="1557"/>
      <c r="BE60" s="1524"/>
      <c r="BF60" s="1524"/>
      <c r="BG60" s="1524"/>
      <c r="BH60" s="1524"/>
      <c r="BI60" s="1524"/>
      <c r="BJ60" s="1524"/>
      <c r="BK60" s="1524"/>
      <c r="BL60" s="1531"/>
      <c r="BM60" s="1531"/>
      <c r="BN60" s="1531"/>
      <c r="BO60" s="1531"/>
      <c r="BP60" s="1531"/>
      <c r="BQ60" s="1531"/>
      <c r="BR60" s="1531"/>
      <c r="BS60" s="1531"/>
      <c r="BT60" s="1531"/>
      <c r="BU60" s="1531"/>
      <c r="BV60" s="1531"/>
      <c r="BW60" s="1530"/>
      <c r="BX60" s="1530"/>
      <c r="BY60" s="1530"/>
      <c r="BZ60" s="1530"/>
      <c r="CA60" s="1530"/>
      <c r="CB60" s="448"/>
      <c r="CC60" s="515"/>
      <c r="CD60" s="515"/>
      <c r="CE60" s="1524"/>
      <c r="CF60" s="1524"/>
      <c r="CG60" s="1524"/>
      <c r="CH60" s="1524"/>
      <c r="CI60" s="1524"/>
      <c r="CJ60" s="1524"/>
      <c r="CK60" s="1524"/>
      <c r="CL60" s="1524"/>
      <c r="CM60" s="1524"/>
      <c r="CN60" s="1524"/>
      <c r="CO60" s="1524"/>
      <c r="CP60" s="140"/>
      <c r="CQ60" s="140"/>
      <c r="CR60" s="140"/>
      <c r="CS60" s="140"/>
      <c r="CT60" s="141"/>
      <c r="CV60" s="278"/>
    </row>
    <row r="61" spans="1:100" s="112" customFormat="1" ht="18" customHeight="1">
      <c r="B61" s="136"/>
      <c r="C61" s="137"/>
      <c r="D61" s="137"/>
      <c r="E61" s="1524"/>
      <c r="F61" s="1524"/>
      <c r="G61" s="1524"/>
      <c r="H61" s="1524"/>
      <c r="I61" s="1524"/>
      <c r="J61" s="1524"/>
      <c r="K61" s="1524"/>
      <c r="L61" s="1524"/>
      <c r="M61" s="1524"/>
      <c r="N61" s="1524"/>
      <c r="O61" s="1524"/>
      <c r="P61" s="1524"/>
      <c r="Q61" s="1524"/>
      <c r="R61" s="1524"/>
      <c r="S61" s="1524"/>
      <c r="T61" s="1531"/>
      <c r="U61" s="1531"/>
      <c r="V61" s="1531"/>
      <c r="W61" s="1531"/>
      <c r="X61" s="1531"/>
      <c r="Y61" s="1531"/>
      <c r="Z61" s="1531"/>
      <c r="AA61" s="1531"/>
      <c r="AB61" s="1531"/>
      <c r="AC61" s="1531"/>
      <c r="AD61" s="1531"/>
      <c r="AE61" s="1530"/>
      <c r="AF61" s="1530"/>
      <c r="AG61" s="1530"/>
      <c r="AH61" s="1530"/>
      <c r="AI61" s="1530"/>
      <c r="AJ61" s="448"/>
      <c r="AK61" s="515"/>
      <c r="AL61" s="515"/>
      <c r="AM61" s="1524"/>
      <c r="AN61" s="1524"/>
      <c r="AO61" s="1524"/>
      <c r="AP61" s="1524"/>
      <c r="AQ61" s="1524"/>
      <c r="AR61" s="1524"/>
      <c r="AS61" s="1524"/>
      <c r="AT61" s="1524"/>
      <c r="AU61" s="1524"/>
      <c r="AV61" s="1524"/>
      <c r="AW61" s="1525"/>
      <c r="AX61" s="140"/>
      <c r="AY61" s="139"/>
      <c r="AZ61" s="137"/>
      <c r="BA61" s="140"/>
      <c r="BB61" s="1557" t="s">
        <v>256</v>
      </c>
      <c r="BC61" s="1557"/>
      <c r="BD61" s="1557"/>
      <c r="BE61" s="1524" t="s">
        <v>117</v>
      </c>
      <c r="BF61" s="1524"/>
      <c r="BG61" s="1524"/>
      <c r="BH61" s="1524"/>
      <c r="BI61" s="1524"/>
      <c r="BJ61" s="1524"/>
      <c r="BK61" s="1524"/>
      <c r="BL61" s="1524"/>
      <c r="BM61" s="1524"/>
      <c r="BN61" s="1524"/>
      <c r="BO61" s="1524"/>
      <c r="BP61" s="1524"/>
      <c r="BQ61" s="1524"/>
      <c r="BR61" s="1524"/>
      <c r="BS61" s="1524"/>
      <c r="BT61" s="1524"/>
      <c r="BU61" s="1524"/>
      <c r="BV61" s="1524"/>
      <c r="BW61" s="1524"/>
      <c r="BX61" s="1524"/>
      <c r="BY61" s="1524"/>
      <c r="BZ61" s="1524"/>
      <c r="CA61" s="1524"/>
      <c r="CB61" s="1524"/>
      <c r="CC61" s="1524"/>
      <c r="CD61" s="1524"/>
      <c r="CE61" s="1524"/>
      <c r="CF61" s="1524"/>
      <c r="CG61" s="1524"/>
      <c r="CH61" s="1524"/>
      <c r="CI61" s="1524"/>
      <c r="CJ61" s="1524"/>
      <c r="CK61" s="1524"/>
      <c r="CL61" s="1524"/>
      <c r="CM61" s="1524" t="s">
        <v>16</v>
      </c>
      <c r="CN61" s="1524"/>
      <c r="CO61" s="1524"/>
      <c r="CP61" s="140"/>
      <c r="CQ61" s="140"/>
      <c r="CR61" s="140"/>
      <c r="CS61" s="140"/>
      <c r="CT61" s="141"/>
      <c r="CV61" s="278"/>
    </row>
    <row r="62" spans="1:100" s="112" customFormat="1" ht="18" customHeight="1">
      <c r="B62" s="136"/>
      <c r="C62" s="137"/>
      <c r="D62" s="137"/>
      <c r="E62" s="448"/>
      <c r="F62" s="448"/>
      <c r="G62" s="448"/>
      <c r="H62" s="448"/>
      <c r="I62" s="448"/>
      <c r="J62" s="448"/>
      <c r="K62" s="448"/>
      <c r="L62" s="448"/>
      <c r="M62" s="448"/>
      <c r="N62" s="448"/>
      <c r="O62" s="448"/>
      <c r="P62" s="448"/>
      <c r="Q62" s="448"/>
      <c r="R62" s="448"/>
      <c r="S62" s="448"/>
      <c r="T62" s="448"/>
      <c r="U62" s="137"/>
      <c r="V62" s="448"/>
      <c r="W62" s="448"/>
      <c r="X62" s="448"/>
      <c r="Y62" s="448"/>
      <c r="Z62" s="448"/>
      <c r="AA62" s="448"/>
      <c r="AB62" s="448"/>
      <c r="AC62" s="448"/>
      <c r="AD62" s="448"/>
      <c r="AE62" s="448"/>
      <c r="AF62" s="448"/>
      <c r="AG62" s="448"/>
      <c r="AH62" s="448"/>
      <c r="AI62" s="448"/>
      <c r="AJ62" s="448"/>
      <c r="AK62" s="515"/>
      <c r="AL62" s="515"/>
      <c r="AM62" s="515"/>
      <c r="AN62" s="515"/>
      <c r="AO62" s="515"/>
      <c r="AP62" s="515"/>
      <c r="AQ62" s="140"/>
      <c r="AR62" s="137"/>
      <c r="AS62" s="137"/>
      <c r="AT62" s="137"/>
      <c r="AU62" s="137"/>
      <c r="AV62" s="140"/>
      <c r="AW62" s="141"/>
      <c r="AX62" s="140"/>
      <c r="AY62" s="139"/>
      <c r="AZ62" s="137"/>
      <c r="BA62" s="140"/>
      <c r="BB62" s="1557"/>
      <c r="BC62" s="1557"/>
      <c r="BD62" s="1557"/>
      <c r="BE62" s="1524"/>
      <c r="BF62" s="1524"/>
      <c r="BG62" s="1524"/>
      <c r="BH62" s="1524"/>
      <c r="BI62" s="1524"/>
      <c r="BJ62" s="1524"/>
      <c r="BK62" s="1524"/>
      <c r="BL62" s="1524"/>
      <c r="BM62" s="1524"/>
      <c r="BN62" s="1524"/>
      <c r="BO62" s="1524"/>
      <c r="BP62" s="1524"/>
      <c r="BQ62" s="1524"/>
      <c r="BR62" s="1524"/>
      <c r="BS62" s="1524"/>
      <c r="BT62" s="1524"/>
      <c r="BU62" s="1524"/>
      <c r="BV62" s="1524"/>
      <c r="BW62" s="1524"/>
      <c r="BX62" s="1524"/>
      <c r="BY62" s="1524"/>
      <c r="BZ62" s="1524"/>
      <c r="CA62" s="1524"/>
      <c r="CB62" s="1524"/>
      <c r="CC62" s="1524"/>
      <c r="CD62" s="1524"/>
      <c r="CE62" s="1524"/>
      <c r="CF62" s="1524"/>
      <c r="CG62" s="1524"/>
      <c r="CH62" s="1524"/>
      <c r="CI62" s="1524"/>
      <c r="CJ62" s="1524"/>
      <c r="CK62" s="1524"/>
      <c r="CL62" s="1524"/>
      <c r="CM62" s="1524"/>
      <c r="CN62" s="1524"/>
      <c r="CO62" s="1524"/>
      <c r="CP62" s="140"/>
      <c r="CQ62" s="140"/>
      <c r="CR62" s="140"/>
      <c r="CS62" s="140"/>
      <c r="CT62" s="141"/>
      <c r="CV62" s="278"/>
    </row>
    <row r="63" spans="1:100" s="112" customFormat="1" ht="18" customHeight="1">
      <c r="B63" s="136"/>
      <c r="C63" s="137"/>
      <c r="D63" s="137"/>
      <c r="E63" s="1524" t="s">
        <v>227</v>
      </c>
      <c r="F63" s="1524"/>
      <c r="G63" s="1524"/>
      <c r="H63" s="1524"/>
      <c r="I63" s="1524"/>
      <c r="J63" s="1524"/>
      <c r="K63" s="1524"/>
      <c r="L63" s="1524"/>
      <c r="M63" s="1524"/>
      <c r="N63" s="1524" t="s">
        <v>122</v>
      </c>
      <c r="O63" s="1524"/>
      <c r="P63" s="1524"/>
      <c r="Q63" s="1524"/>
      <c r="R63" s="1524"/>
      <c r="S63" s="1524"/>
      <c r="T63" s="1526" t="e">
        <f>INDEX(소속,MATCH(AM63,성명,0))</f>
        <v>#N/A</v>
      </c>
      <c r="U63" s="1526"/>
      <c r="V63" s="1526"/>
      <c r="W63" s="1526"/>
      <c r="X63" s="1526"/>
      <c r="Y63" s="1526"/>
      <c r="Z63" s="1526"/>
      <c r="AA63" s="1526"/>
      <c r="AB63" s="1526"/>
      <c r="AC63" s="1526"/>
      <c r="AD63" s="1526"/>
      <c r="AE63" s="1530" t="s">
        <v>200</v>
      </c>
      <c r="AF63" s="1530"/>
      <c r="AG63" s="1530"/>
      <c r="AH63" s="1530"/>
      <c r="AI63" s="1530"/>
      <c r="AJ63" s="1531" t="s">
        <v>79</v>
      </c>
      <c r="AK63" s="1531"/>
      <c r="AL63" s="1531"/>
      <c r="AM63" s="1532">
        <f>'1'!$AJ$26</f>
        <v>0</v>
      </c>
      <c r="AN63" s="1532"/>
      <c r="AO63" s="1532"/>
      <c r="AP63" s="1532"/>
      <c r="AQ63" s="1532"/>
      <c r="AR63" s="1532"/>
      <c r="AS63" s="1532"/>
      <c r="AT63" s="1532"/>
      <c r="AU63" s="1524" t="s">
        <v>16</v>
      </c>
      <c r="AV63" s="1524"/>
      <c r="AW63" s="1525"/>
      <c r="AX63" s="140"/>
      <c r="AY63" s="139"/>
      <c r="AZ63" s="137"/>
      <c r="BA63" s="140"/>
      <c r="BB63" s="140"/>
      <c r="BC63" s="140"/>
      <c r="BD63" s="140"/>
      <c r="BE63" s="140"/>
      <c r="BF63" s="140"/>
      <c r="BG63" s="140"/>
      <c r="BH63" s="140"/>
      <c r="BI63" s="140"/>
      <c r="BJ63" s="140"/>
      <c r="BK63" s="140"/>
      <c r="BL63" s="140"/>
      <c r="BM63" s="140"/>
      <c r="BN63" s="140"/>
      <c r="BO63" s="140"/>
      <c r="BP63" s="140"/>
      <c r="BQ63" s="140"/>
      <c r="BR63" s="140"/>
      <c r="BS63" s="140"/>
      <c r="BT63" s="140"/>
      <c r="BU63" s="140"/>
      <c r="BV63" s="140"/>
      <c r="BW63" s="140"/>
      <c r="BX63" s="140"/>
      <c r="BY63" s="140"/>
      <c r="BZ63" s="140"/>
      <c r="CA63" s="140"/>
      <c r="CB63" s="140"/>
      <c r="CC63" s="140"/>
      <c r="CD63" s="140"/>
      <c r="CE63" s="140"/>
      <c r="CF63" s="140"/>
      <c r="CG63" s="140"/>
      <c r="CH63" s="140"/>
      <c r="CI63" s="140"/>
      <c r="CJ63" s="140"/>
      <c r="CK63" s="140"/>
      <c r="CL63" s="140"/>
      <c r="CM63" s="140"/>
      <c r="CN63" s="140"/>
      <c r="CO63" s="140"/>
      <c r="CP63" s="140"/>
      <c r="CQ63" s="140"/>
      <c r="CR63" s="140"/>
      <c r="CS63" s="140"/>
      <c r="CT63" s="141"/>
      <c r="CV63" s="278"/>
    </row>
    <row r="64" spans="1:100" ht="18" customHeight="1">
      <c r="A64" s="112"/>
      <c r="B64" s="136"/>
      <c r="C64" s="137"/>
      <c r="D64" s="137"/>
      <c r="E64" s="1524"/>
      <c r="F64" s="1524"/>
      <c r="G64" s="1524"/>
      <c r="H64" s="1524"/>
      <c r="I64" s="1524"/>
      <c r="J64" s="1524"/>
      <c r="K64" s="1524"/>
      <c r="L64" s="1524"/>
      <c r="M64" s="1524"/>
      <c r="N64" s="1524"/>
      <c r="O64" s="1524"/>
      <c r="P64" s="1524"/>
      <c r="Q64" s="1524"/>
      <c r="R64" s="1524"/>
      <c r="S64" s="1524"/>
      <c r="T64" s="1526"/>
      <c r="U64" s="1526"/>
      <c r="V64" s="1526"/>
      <c r="W64" s="1526"/>
      <c r="X64" s="1526"/>
      <c r="Y64" s="1526"/>
      <c r="Z64" s="1526"/>
      <c r="AA64" s="1526"/>
      <c r="AB64" s="1526"/>
      <c r="AC64" s="1526"/>
      <c r="AD64" s="1526"/>
      <c r="AE64" s="1530"/>
      <c r="AF64" s="1530"/>
      <c r="AG64" s="1530"/>
      <c r="AH64" s="1530"/>
      <c r="AI64" s="1530"/>
      <c r="AJ64" s="1531"/>
      <c r="AK64" s="1531"/>
      <c r="AL64" s="1531"/>
      <c r="AM64" s="1532"/>
      <c r="AN64" s="1532"/>
      <c r="AO64" s="1532"/>
      <c r="AP64" s="1532"/>
      <c r="AQ64" s="1532"/>
      <c r="AR64" s="1532"/>
      <c r="AS64" s="1532"/>
      <c r="AT64" s="1532"/>
      <c r="AU64" s="1524"/>
      <c r="AV64" s="1524"/>
      <c r="AW64" s="1525"/>
      <c r="AY64" s="139"/>
      <c r="AZ64" s="137"/>
      <c r="BA64" s="140"/>
      <c r="BB64" s="1592" t="s">
        <v>255</v>
      </c>
      <c r="BC64" s="1592"/>
      <c r="BD64" s="1592"/>
      <c r="BE64" s="1592"/>
      <c r="BF64" s="1592"/>
      <c r="BG64" s="1592"/>
      <c r="BH64" s="1592"/>
      <c r="BI64" s="1592"/>
      <c r="BJ64" s="1592"/>
      <c r="BK64" s="1592"/>
      <c r="BL64" s="1592"/>
      <c r="BM64" s="1592"/>
      <c r="BN64" s="1592"/>
      <c r="BO64" s="1592"/>
      <c r="BP64" s="1592"/>
      <c r="BQ64" s="1592"/>
      <c r="BR64" s="1592"/>
      <c r="BS64" s="1592"/>
      <c r="BT64" s="1592"/>
      <c r="BU64" s="1592"/>
      <c r="BV64" s="1592"/>
      <c r="BW64" s="1592"/>
      <c r="BX64" s="1592"/>
      <c r="BY64" s="1592"/>
      <c r="BZ64" s="1592"/>
      <c r="CA64" s="1592"/>
      <c r="CB64" s="1592"/>
      <c r="CC64" s="1592"/>
      <c r="CD64" s="1592"/>
      <c r="CE64" s="1592"/>
      <c r="CF64" s="1592"/>
      <c r="CG64" s="1592"/>
      <c r="CH64" s="1592"/>
      <c r="CI64" s="1592"/>
      <c r="CJ64" s="1592"/>
      <c r="CK64" s="1592"/>
      <c r="CL64" s="1592"/>
      <c r="CM64" s="1592"/>
      <c r="CN64" s="1592"/>
      <c r="CO64" s="1592"/>
      <c r="CP64" s="1592"/>
      <c r="CQ64" s="1592"/>
      <c r="CR64" s="1592"/>
      <c r="CS64" s="1592"/>
      <c r="CT64" s="1593"/>
    </row>
    <row r="65" spans="2:98" ht="18" customHeight="1">
      <c r="B65" s="136"/>
      <c r="C65" s="137"/>
      <c r="D65" s="137"/>
      <c r="E65" s="448"/>
      <c r="F65" s="448"/>
      <c r="G65" s="448"/>
      <c r="H65" s="448"/>
      <c r="I65" s="448"/>
      <c r="J65" s="448"/>
      <c r="K65" s="448"/>
      <c r="L65" s="448"/>
      <c r="M65" s="448"/>
      <c r="N65" s="448"/>
      <c r="O65" s="448"/>
      <c r="P65" s="448"/>
      <c r="Q65" s="448"/>
      <c r="R65" s="448"/>
      <c r="S65" s="448"/>
      <c r="T65" s="448"/>
      <c r="U65" s="448"/>
      <c r="V65" s="448"/>
      <c r="W65" s="448"/>
      <c r="X65" s="448"/>
      <c r="Y65" s="448"/>
      <c r="Z65" s="448"/>
      <c r="AA65" s="448"/>
      <c r="AB65" s="448"/>
      <c r="AC65" s="448"/>
      <c r="AD65" s="448"/>
      <c r="AE65" s="516"/>
      <c r="AF65" s="516"/>
      <c r="AG65" s="516"/>
      <c r="AH65" s="516"/>
      <c r="AI65" s="516"/>
      <c r="AJ65" s="452"/>
      <c r="AK65" s="452"/>
      <c r="AL65" s="452"/>
      <c r="AM65" s="515"/>
      <c r="AN65" s="515"/>
      <c r="AO65" s="515"/>
      <c r="AP65" s="515"/>
      <c r="AQ65" s="515"/>
      <c r="AR65" s="515"/>
      <c r="AS65" s="515"/>
      <c r="AT65" s="515"/>
      <c r="AU65" s="448"/>
      <c r="AV65" s="448"/>
      <c r="AW65" s="449"/>
      <c r="AY65" s="129"/>
      <c r="AZ65" s="127"/>
      <c r="BA65" s="127"/>
      <c r="BB65" s="1592"/>
      <c r="BC65" s="1592"/>
      <c r="BD65" s="1592"/>
      <c r="BE65" s="1592"/>
      <c r="BF65" s="1592"/>
      <c r="BG65" s="1592"/>
      <c r="BH65" s="1592"/>
      <c r="BI65" s="1592"/>
      <c r="BJ65" s="1592"/>
      <c r="BK65" s="1592"/>
      <c r="BL65" s="1592"/>
      <c r="BM65" s="1592"/>
      <c r="BN65" s="1592"/>
      <c r="BO65" s="1592"/>
      <c r="BP65" s="1592"/>
      <c r="BQ65" s="1592"/>
      <c r="BR65" s="1592"/>
      <c r="BS65" s="1592"/>
      <c r="BT65" s="1592"/>
      <c r="BU65" s="1592"/>
      <c r="BV65" s="1592"/>
      <c r="BW65" s="1592"/>
      <c r="BX65" s="1592"/>
      <c r="BY65" s="1592"/>
      <c r="BZ65" s="1592"/>
      <c r="CA65" s="1592"/>
      <c r="CB65" s="1592"/>
      <c r="CC65" s="1592"/>
      <c r="CD65" s="1592"/>
      <c r="CE65" s="1592"/>
      <c r="CF65" s="1592"/>
      <c r="CG65" s="1592"/>
      <c r="CH65" s="1592"/>
      <c r="CI65" s="1592"/>
      <c r="CJ65" s="1592"/>
      <c r="CK65" s="1592"/>
      <c r="CL65" s="1592"/>
      <c r="CM65" s="1592"/>
      <c r="CN65" s="1592"/>
      <c r="CO65" s="1592"/>
      <c r="CP65" s="1592"/>
      <c r="CQ65" s="1592"/>
      <c r="CR65" s="1592"/>
      <c r="CS65" s="1592"/>
      <c r="CT65" s="1593"/>
    </row>
    <row r="66" spans="2:98" ht="18" customHeight="1">
      <c r="B66" s="136"/>
      <c r="C66" s="137"/>
      <c r="D66" s="137"/>
      <c r="E66" s="1524" t="s">
        <v>228</v>
      </c>
      <c r="F66" s="1524"/>
      <c r="G66" s="1524"/>
      <c r="H66" s="1524"/>
      <c r="I66" s="1524"/>
      <c r="J66" s="1524"/>
      <c r="K66" s="1524"/>
      <c r="L66" s="1524"/>
      <c r="M66" s="1524"/>
      <c r="N66" s="1524"/>
      <c r="O66" s="1524"/>
      <c r="P66" s="1524"/>
      <c r="Q66" s="1524"/>
      <c r="R66" s="1524"/>
      <c r="S66" s="1524"/>
      <c r="T66" s="1524"/>
      <c r="U66" s="1524"/>
      <c r="V66" s="1524"/>
      <c r="W66" s="1524"/>
      <c r="X66" s="1524"/>
      <c r="Y66" s="1524"/>
      <c r="Z66" s="1524"/>
      <c r="AA66" s="1524"/>
      <c r="AB66" s="1524"/>
      <c r="AC66" s="1524"/>
      <c r="AD66" s="1524"/>
      <c r="AE66" s="1524"/>
      <c r="AF66" s="1524"/>
      <c r="AG66" s="1524"/>
      <c r="AH66" s="1524"/>
      <c r="AI66" s="1524"/>
      <c r="AJ66" s="1524"/>
      <c r="AK66" s="1524"/>
      <c r="AL66" s="1524"/>
      <c r="AM66" s="1524"/>
      <c r="AN66" s="1524"/>
      <c r="AO66" s="1524"/>
      <c r="AP66" s="1524"/>
      <c r="AQ66" s="1524"/>
      <c r="AR66" s="1524"/>
      <c r="AS66" s="1524"/>
      <c r="AT66" s="1524"/>
      <c r="AU66" s="1524" t="s">
        <v>16</v>
      </c>
      <c r="AV66" s="1524"/>
      <c r="AW66" s="1525"/>
      <c r="AY66" s="129"/>
      <c r="AZ66" s="127"/>
      <c r="BA66" s="127"/>
      <c r="BB66" s="1557" t="s">
        <v>257</v>
      </c>
      <c r="BC66" s="1557"/>
      <c r="BD66" s="1557"/>
      <c r="BE66" s="1557"/>
      <c r="BF66" s="1557"/>
      <c r="BG66" s="1557"/>
      <c r="BH66" s="1557"/>
      <c r="BI66" s="1557"/>
      <c r="BJ66" s="1557"/>
      <c r="BK66" s="1557"/>
      <c r="BL66" s="1526" t="e">
        <f>INDEX(소속,MATCH(CE66,성명,0))</f>
        <v>#N/A</v>
      </c>
      <c r="BM66" s="1526"/>
      <c r="BN66" s="1526"/>
      <c r="BO66" s="1526"/>
      <c r="BP66" s="1526"/>
      <c r="BQ66" s="1526"/>
      <c r="BR66" s="1526"/>
      <c r="BS66" s="1526"/>
      <c r="BT66" s="1526"/>
      <c r="BU66" s="1526"/>
      <c r="BV66" s="1526"/>
      <c r="BW66" s="1530" t="s">
        <v>200</v>
      </c>
      <c r="BX66" s="1530"/>
      <c r="BY66" s="1530"/>
      <c r="BZ66" s="1530"/>
      <c r="CA66" s="1530"/>
      <c r="CB66" s="1531" t="s">
        <v>79</v>
      </c>
      <c r="CC66" s="1531"/>
      <c r="CD66" s="1531"/>
      <c r="CE66" s="1532">
        <f>'1'!$AJ$26</f>
        <v>0</v>
      </c>
      <c r="CF66" s="1532"/>
      <c r="CG66" s="1532"/>
      <c r="CH66" s="1532"/>
      <c r="CI66" s="1532"/>
      <c r="CJ66" s="1532"/>
      <c r="CK66" s="1532"/>
      <c r="CL66" s="1532"/>
      <c r="CM66" s="1524" t="s">
        <v>16</v>
      </c>
      <c r="CN66" s="1524"/>
      <c r="CO66" s="1524"/>
      <c r="CP66" s="127"/>
      <c r="CQ66" s="127"/>
      <c r="CR66" s="127"/>
      <c r="CS66" s="127"/>
      <c r="CT66" s="128"/>
    </row>
    <row r="67" spans="2:98" ht="18" customHeight="1">
      <c r="B67" s="136"/>
      <c r="C67" s="137"/>
      <c r="D67" s="137"/>
      <c r="E67" s="1524"/>
      <c r="F67" s="1524"/>
      <c r="G67" s="1524"/>
      <c r="H67" s="1524"/>
      <c r="I67" s="1524"/>
      <c r="J67" s="1524"/>
      <c r="K67" s="1524"/>
      <c r="L67" s="1524"/>
      <c r="M67" s="1524"/>
      <c r="N67" s="1524"/>
      <c r="O67" s="1524"/>
      <c r="P67" s="1524"/>
      <c r="Q67" s="1524"/>
      <c r="R67" s="1524"/>
      <c r="S67" s="1524"/>
      <c r="T67" s="1524"/>
      <c r="U67" s="1524"/>
      <c r="V67" s="1524"/>
      <c r="W67" s="1524"/>
      <c r="X67" s="1524"/>
      <c r="Y67" s="1524"/>
      <c r="Z67" s="1524"/>
      <c r="AA67" s="1524"/>
      <c r="AB67" s="1524"/>
      <c r="AC67" s="1524"/>
      <c r="AD67" s="1524"/>
      <c r="AE67" s="1524"/>
      <c r="AF67" s="1524"/>
      <c r="AG67" s="1524"/>
      <c r="AH67" s="1524"/>
      <c r="AI67" s="1524"/>
      <c r="AJ67" s="1524"/>
      <c r="AK67" s="1524"/>
      <c r="AL67" s="1524"/>
      <c r="AM67" s="1524"/>
      <c r="AN67" s="1524"/>
      <c r="AO67" s="1524"/>
      <c r="AP67" s="1524"/>
      <c r="AQ67" s="1524"/>
      <c r="AR67" s="1524"/>
      <c r="AS67" s="1524"/>
      <c r="AT67" s="1524"/>
      <c r="AU67" s="1524"/>
      <c r="AV67" s="1524"/>
      <c r="AW67" s="1525"/>
      <c r="AY67" s="129"/>
      <c r="AZ67" s="127"/>
      <c r="BA67" s="127"/>
      <c r="BB67" s="1557"/>
      <c r="BC67" s="1557"/>
      <c r="BD67" s="1557"/>
      <c r="BE67" s="1557"/>
      <c r="BF67" s="1557"/>
      <c r="BG67" s="1557"/>
      <c r="BH67" s="1557"/>
      <c r="BI67" s="1557"/>
      <c r="BJ67" s="1557"/>
      <c r="BK67" s="1557"/>
      <c r="BL67" s="1526"/>
      <c r="BM67" s="1526"/>
      <c r="BN67" s="1526"/>
      <c r="BO67" s="1526"/>
      <c r="BP67" s="1526"/>
      <c r="BQ67" s="1526"/>
      <c r="BR67" s="1526"/>
      <c r="BS67" s="1526"/>
      <c r="BT67" s="1526"/>
      <c r="BU67" s="1526"/>
      <c r="BV67" s="1526"/>
      <c r="BW67" s="1530"/>
      <c r="BX67" s="1530"/>
      <c r="BY67" s="1530"/>
      <c r="BZ67" s="1530"/>
      <c r="CA67" s="1530"/>
      <c r="CB67" s="1531"/>
      <c r="CC67" s="1531"/>
      <c r="CD67" s="1531"/>
      <c r="CE67" s="1532"/>
      <c r="CF67" s="1532"/>
      <c r="CG67" s="1532"/>
      <c r="CH67" s="1532"/>
      <c r="CI67" s="1532"/>
      <c r="CJ67" s="1532"/>
      <c r="CK67" s="1532"/>
      <c r="CL67" s="1532"/>
      <c r="CM67" s="1524"/>
      <c r="CN67" s="1524"/>
      <c r="CO67" s="1524"/>
      <c r="CP67" s="127"/>
      <c r="CQ67" s="127"/>
      <c r="CR67" s="127"/>
      <c r="CS67" s="127"/>
      <c r="CT67" s="128"/>
    </row>
    <row r="68" spans="2:98" ht="18" customHeight="1">
      <c r="B68" s="369"/>
      <c r="C68" s="370"/>
      <c r="D68" s="370"/>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370"/>
      <c r="AC68" s="370"/>
      <c r="AD68" s="370"/>
      <c r="AE68" s="370"/>
      <c r="AF68" s="370"/>
      <c r="AG68" s="370"/>
      <c r="AH68" s="370"/>
      <c r="AI68" s="370"/>
      <c r="AJ68" s="370"/>
      <c r="AK68" s="370"/>
      <c r="AL68" s="370"/>
      <c r="AM68" s="370"/>
      <c r="AN68" s="370"/>
      <c r="AO68" s="370"/>
      <c r="AP68" s="370"/>
      <c r="AQ68" s="370"/>
      <c r="AR68" s="370"/>
      <c r="AS68" s="370"/>
      <c r="AT68" s="370"/>
      <c r="AU68" s="370"/>
      <c r="AV68" s="370"/>
      <c r="AW68" s="371"/>
      <c r="AY68" s="369"/>
      <c r="AZ68" s="370"/>
      <c r="BA68" s="370"/>
      <c r="BB68" s="370"/>
      <c r="BC68" s="370"/>
      <c r="BD68" s="370"/>
      <c r="BE68" s="370"/>
      <c r="BF68" s="370"/>
      <c r="BG68" s="370"/>
      <c r="BH68" s="370"/>
      <c r="BI68" s="370"/>
      <c r="BJ68" s="370"/>
      <c r="BK68" s="370"/>
      <c r="BL68" s="370"/>
      <c r="BM68" s="370"/>
      <c r="BN68" s="370"/>
      <c r="BO68" s="370"/>
      <c r="BP68" s="370"/>
      <c r="BQ68" s="370"/>
      <c r="BR68" s="370"/>
      <c r="BS68" s="370"/>
      <c r="BT68" s="370"/>
      <c r="BU68" s="370"/>
      <c r="BV68" s="370"/>
      <c r="BW68" s="370"/>
      <c r="BX68" s="370"/>
      <c r="BY68" s="370"/>
      <c r="BZ68" s="370"/>
      <c r="CA68" s="370"/>
      <c r="CB68" s="370"/>
      <c r="CC68" s="370"/>
      <c r="CD68" s="370"/>
      <c r="CE68" s="370"/>
      <c r="CF68" s="370"/>
      <c r="CG68" s="370"/>
      <c r="CH68" s="370"/>
      <c r="CI68" s="370"/>
      <c r="CJ68" s="370"/>
      <c r="CK68" s="370"/>
      <c r="CL68" s="370"/>
      <c r="CM68" s="370"/>
      <c r="CN68" s="370"/>
      <c r="CO68" s="370"/>
      <c r="CP68" s="370"/>
      <c r="CQ68" s="370"/>
      <c r="CR68" s="370"/>
      <c r="CS68" s="370"/>
      <c r="CT68" s="371"/>
    </row>
  </sheetData>
  <mergeCells count="241">
    <mergeCell ref="AZ40:CT40"/>
    <mergeCell ref="AY16:BO16"/>
    <mergeCell ref="BP16:BX16"/>
    <mergeCell ref="AZ41:CT42"/>
    <mergeCell ref="AZ43:CT43"/>
    <mergeCell ref="AY45:CT46"/>
    <mergeCell ref="AZ39:CT39"/>
    <mergeCell ref="AY22:CT22"/>
    <mergeCell ref="BX19:CD19"/>
    <mergeCell ref="AY21:BR21"/>
    <mergeCell ref="BS21:BU21"/>
    <mergeCell ref="BW21:BX21"/>
    <mergeCell ref="BZ21:CA21"/>
    <mergeCell ref="BG18:CS18"/>
    <mergeCell ref="CF21:CH21"/>
    <mergeCell ref="CJ21:CK21"/>
    <mergeCell ref="CM21:CN21"/>
    <mergeCell ref="CO21:CT21"/>
    <mergeCell ref="CE19:CS19"/>
    <mergeCell ref="BB64:CT65"/>
    <mergeCell ref="BB66:BK67"/>
    <mergeCell ref="BL66:BV67"/>
    <mergeCell ref="BW66:CA67"/>
    <mergeCell ref="CB66:CD67"/>
    <mergeCell ref="CE66:CL67"/>
    <mergeCell ref="CM66:CO67"/>
    <mergeCell ref="AZ26:CT26"/>
    <mergeCell ref="AZ27:CT27"/>
    <mergeCell ref="AY29:CT29"/>
    <mergeCell ref="AZ33:CT34"/>
    <mergeCell ref="AZ30:CT30"/>
    <mergeCell ref="AZ31:CT32"/>
    <mergeCell ref="BB57:CT58"/>
    <mergeCell ref="BB59:BD60"/>
    <mergeCell ref="BE59:BE60"/>
    <mergeCell ref="BF59:BK60"/>
    <mergeCell ref="AZ37:CT37"/>
    <mergeCell ref="AZ38:CT38"/>
    <mergeCell ref="BL59:BV60"/>
    <mergeCell ref="BW59:CA60"/>
    <mergeCell ref="CE59:CL60"/>
    <mergeCell ref="CM59:CO60"/>
    <mergeCell ref="AY48:CT48"/>
    <mergeCell ref="AZ12:BB12"/>
    <mergeCell ref="BF12:BR12"/>
    <mergeCell ref="BC14:BH14"/>
    <mergeCell ref="CG12:CM12"/>
    <mergeCell ref="AZ17:BF17"/>
    <mergeCell ref="BQ17:BW17"/>
    <mergeCell ref="BX17:CD17"/>
    <mergeCell ref="CE17:CK17"/>
    <mergeCell ref="CL17:CS17"/>
    <mergeCell ref="BY16:CT16"/>
    <mergeCell ref="BG17:BP17"/>
    <mergeCell ref="AC27:AD27"/>
    <mergeCell ref="C32:AW32"/>
    <mergeCell ref="AR27:AW27"/>
    <mergeCell ref="C33:AW34"/>
    <mergeCell ref="AF30:AT30"/>
    <mergeCell ref="C31:W31"/>
    <mergeCell ref="Z31:AF31"/>
    <mergeCell ref="AI31:AJ31"/>
    <mergeCell ref="AI27:AK27"/>
    <mergeCell ref="AM27:AN27"/>
    <mergeCell ref="AP27:AQ27"/>
    <mergeCell ref="B28:AW28"/>
    <mergeCell ref="B30:AD30"/>
    <mergeCell ref="AK31:AS31"/>
    <mergeCell ref="AT31:AU31"/>
    <mergeCell ref="C24:I24"/>
    <mergeCell ref="C25:I25"/>
    <mergeCell ref="J25:Z25"/>
    <mergeCell ref="AA25:AG25"/>
    <mergeCell ref="J24:AV24"/>
    <mergeCell ref="AH25:AV25"/>
    <mergeCell ref="BW25:CC25"/>
    <mergeCell ref="CF25:CG25"/>
    <mergeCell ref="AZ25:BT25"/>
    <mergeCell ref="AY24:CT24"/>
    <mergeCell ref="CH25:CP25"/>
    <mergeCell ref="CQ25:CR25"/>
    <mergeCell ref="C23:I23"/>
    <mergeCell ref="J23:S23"/>
    <mergeCell ref="T23:Z23"/>
    <mergeCell ref="AA23:AG23"/>
    <mergeCell ref="AH23:AN23"/>
    <mergeCell ref="AO23:AV23"/>
    <mergeCell ref="AH14:AJ14"/>
    <mergeCell ref="AL14:AN14"/>
    <mergeCell ref="C15:E15"/>
    <mergeCell ref="F15:H15"/>
    <mergeCell ref="I15:U15"/>
    <mergeCell ref="V15:AA15"/>
    <mergeCell ref="AB15:AH15"/>
    <mergeCell ref="AJ15:AP15"/>
    <mergeCell ref="F16:H16"/>
    <mergeCell ref="I16:AU16"/>
    <mergeCell ref="CV4:CY4"/>
    <mergeCell ref="F11:H11"/>
    <mergeCell ref="I11:AU11"/>
    <mergeCell ref="C12:E12"/>
    <mergeCell ref="F12:J12"/>
    <mergeCell ref="K12:X12"/>
    <mergeCell ref="Y12:AC12"/>
    <mergeCell ref="AE12:AI12"/>
    <mergeCell ref="AJ12:AL12"/>
    <mergeCell ref="AM12:AW12"/>
    <mergeCell ref="BY12:CE12"/>
    <mergeCell ref="AY6:CR6"/>
    <mergeCell ref="B4:F4"/>
    <mergeCell ref="G4:T4"/>
    <mergeCell ref="U4:AN4"/>
    <mergeCell ref="AO4:AW4"/>
    <mergeCell ref="BD4:BQ4"/>
    <mergeCell ref="BN8:BP8"/>
    <mergeCell ref="BR8:BT8"/>
    <mergeCell ref="CY6:CY12"/>
    <mergeCell ref="CX6:CX12"/>
    <mergeCell ref="CW6:CW12"/>
    <mergeCell ref="CV6:CV12"/>
    <mergeCell ref="CI4:CT4"/>
    <mergeCell ref="B36:AW36"/>
    <mergeCell ref="C37:AW37"/>
    <mergeCell ref="C38:AW38"/>
    <mergeCell ref="BB61:BD62"/>
    <mergeCell ref="AH17:AJ17"/>
    <mergeCell ref="AL17:AN17"/>
    <mergeCell ref="AZ18:BF18"/>
    <mergeCell ref="AZ19:BF19"/>
    <mergeCell ref="BG19:BW19"/>
    <mergeCell ref="B19:R19"/>
    <mergeCell ref="S19:AA19"/>
    <mergeCell ref="AB19:AW19"/>
    <mergeCell ref="C20:P20"/>
    <mergeCell ref="Q20:AW20"/>
    <mergeCell ref="B22:AW22"/>
    <mergeCell ref="F17:K17"/>
    <mergeCell ref="L17:N17"/>
    <mergeCell ref="P17:R17"/>
    <mergeCell ref="T17:V17"/>
    <mergeCell ref="X17:AC17"/>
    <mergeCell ref="AD17:AF17"/>
    <mergeCell ref="B27:U27"/>
    <mergeCell ref="V27:X27"/>
    <mergeCell ref="Z27:AA27"/>
    <mergeCell ref="C39:AW40"/>
    <mergeCell ref="BE61:BE62"/>
    <mergeCell ref="BF61:CL62"/>
    <mergeCell ref="CM61:CO62"/>
    <mergeCell ref="AY53:CT53"/>
    <mergeCell ref="BM55:BQ55"/>
    <mergeCell ref="BR55:BS55"/>
    <mergeCell ref="BT55:BW55"/>
    <mergeCell ref="BX55:BY55"/>
    <mergeCell ref="BZ55:CC55"/>
    <mergeCell ref="CD55:CE55"/>
    <mergeCell ref="AM60:AT61"/>
    <mergeCell ref="AU60:AW61"/>
    <mergeCell ref="C51:AW51"/>
    <mergeCell ref="C52:AW53"/>
    <mergeCell ref="B42:AW42"/>
    <mergeCell ref="C43:AW43"/>
    <mergeCell ref="C44:AW44"/>
    <mergeCell ref="C45:AW45"/>
    <mergeCell ref="C46:AW46"/>
    <mergeCell ref="C47:AW48"/>
    <mergeCell ref="B50:AW50"/>
    <mergeCell ref="AZ49:CT49"/>
    <mergeCell ref="AZ50:CT51"/>
    <mergeCell ref="B1:AW1"/>
    <mergeCell ref="B2:AW2"/>
    <mergeCell ref="F14:K14"/>
    <mergeCell ref="L14:N14"/>
    <mergeCell ref="P14:R14"/>
    <mergeCell ref="BR4:CC4"/>
    <mergeCell ref="CD4:CH4"/>
    <mergeCell ref="M5:U5"/>
    <mergeCell ref="V5:AW5"/>
    <mergeCell ref="B6:AW6"/>
    <mergeCell ref="Q8:S8"/>
    <mergeCell ref="U8:W8"/>
    <mergeCell ref="Y8:AA8"/>
    <mergeCell ref="B9:AU9"/>
    <mergeCell ref="C10:E10"/>
    <mergeCell ref="F10:J10"/>
    <mergeCell ref="K10:X10"/>
    <mergeCell ref="Y10:AC10"/>
    <mergeCell ref="AG10:AI10"/>
    <mergeCell ref="AJ10:AW10"/>
    <mergeCell ref="F13:H13"/>
    <mergeCell ref="T14:V14"/>
    <mergeCell ref="X14:AC14"/>
    <mergeCell ref="AD14:AF14"/>
    <mergeCell ref="AY1:CT1"/>
    <mergeCell ref="AY2:CT2"/>
    <mergeCell ref="AY4:BC4"/>
    <mergeCell ref="BC11:BE11"/>
    <mergeCell ref="BC12:BE12"/>
    <mergeCell ref="CI14:CK14"/>
    <mergeCell ref="CE14:CG14"/>
    <mergeCell ref="BV8:BX8"/>
    <mergeCell ref="AY9:CR9"/>
    <mergeCell ref="BV10:BZ10"/>
    <mergeCell ref="CD10:CF10"/>
    <mergeCell ref="CG10:CT10"/>
    <mergeCell ref="AZ10:BB10"/>
    <mergeCell ref="BC10:BG10"/>
    <mergeCell ref="BH10:BU10"/>
    <mergeCell ref="BC13:BE13"/>
    <mergeCell ref="BQ14:BS14"/>
    <mergeCell ref="BU14:BZ14"/>
    <mergeCell ref="BM14:BO14"/>
    <mergeCell ref="BF11:CR11"/>
    <mergeCell ref="BI14:BK14"/>
    <mergeCell ref="CA14:CC14"/>
    <mergeCell ref="BS12:BX12"/>
    <mergeCell ref="BF13:CR13"/>
    <mergeCell ref="CV2:CX2"/>
    <mergeCell ref="E66:M67"/>
    <mergeCell ref="N66:AT67"/>
    <mergeCell ref="AU66:AW67"/>
    <mergeCell ref="E63:M64"/>
    <mergeCell ref="N63:S64"/>
    <mergeCell ref="T63:AD64"/>
    <mergeCell ref="B55:AW55"/>
    <mergeCell ref="O58:S58"/>
    <mergeCell ref="T58:U58"/>
    <mergeCell ref="V58:Y58"/>
    <mergeCell ref="Z58:AA58"/>
    <mergeCell ref="AB58:AE58"/>
    <mergeCell ref="AF58:AG58"/>
    <mergeCell ref="AE63:AI64"/>
    <mergeCell ref="AJ63:AL64"/>
    <mergeCell ref="AM63:AT64"/>
    <mergeCell ref="AE60:AI61"/>
    <mergeCell ref="E60:M61"/>
    <mergeCell ref="N60:S61"/>
    <mergeCell ref="T60:AD61"/>
    <mergeCell ref="AU63:AW64"/>
    <mergeCell ref="I13:AU13"/>
    <mergeCell ref="AY36:CT36"/>
  </mergeCells>
  <phoneticPr fontId="7" type="noConversion"/>
  <dataValidations disablePrompts="1" count="1">
    <dataValidation allowBlank="1" showInputMessage="1" showErrorMessage="1" prompt="2014년 최저시급:5,210원/최저일급:41,680원/최저월급:1,088,890원_x000a__x000a_2015년 최저시급:5,580원/최저일급:44,640원/최저월급:1,166,220원_x000a__x000a_1일 8시간/주 소정근로시간 40시간/월 근로시간 209시간" sqref="Z31:AF31 AK31:AS31"/>
  </dataValidations>
  <hyperlinks>
    <hyperlink ref="CV2"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headerFooter alignWithMargins="0">
    <oddFooter>&amp;C&amp;"맑은 고딕,보통"&amp;9&amp;P / &amp;N</oddFooter>
  </headerFooter>
  <colBreaks count="1" manualBreakCount="1">
    <brk id="49" max="67"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52"/>
  <sheetViews>
    <sheetView showGridLines="0" zoomScaleNormal="100" workbookViewId="0">
      <selection activeCell="J1" sqref="J1:L1"/>
    </sheetView>
  </sheetViews>
  <sheetFormatPr defaultRowHeight="16.5"/>
  <cols>
    <col min="1" max="1" width="2.77734375" style="734" customWidth="1"/>
    <col min="2" max="2" width="8.88671875" style="734"/>
    <col min="3" max="3" width="14.21875" style="734" bestFit="1" customWidth="1"/>
    <col min="4" max="11" width="8.88671875" style="734"/>
    <col min="12" max="12" width="4.21875" style="734" customWidth="1"/>
    <col min="13" max="13" width="1.109375" style="734" customWidth="1"/>
    <col min="14" max="16384" width="8.88671875" style="734"/>
  </cols>
  <sheetData>
    <row r="1" spans="1:24">
      <c r="J1" s="1272" t="s">
        <v>1120</v>
      </c>
      <c r="K1" s="1272"/>
      <c r="L1" s="1272"/>
    </row>
    <row r="2" spans="1:24" ht="17.25">
      <c r="A2" s="752" t="s">
        <v>1918</v>
      </c>
    </row>
    <row r="3" spans="1:24" s="753" customFormat="1">
      <c r="B3" s="753" t="s">
        <v>1919</v>
      </c>
      <c r="N3" s="753" t="s">
        <v>1920</v>
      </c>
    </row>
    <row r="4" spans="1:24" s="753" customFormat="1">
      <c r="A4" s="791"/>
      <c r="B4" s="790"/>
      <c r="C4" s="790"/>
      <c r="D4" s="790"/>
      <c r="E4" s="790"/>
      <c r="F4" s="790"/>
      <c r="G4" s="790"/>
      <c r="H4" s="790"/>
      <c r="I4" s="790"/>
      <c r="J4" s="790"/>
      <c r="K4" s="790"/>
      <c r="L4" s="792"/>
      <c r="N4" s="791"/>
      <c r="O4" s="790"/>
      <c r="P4" s="790"/>
      <c r="Q4" s="790"/>
      <c r="R4" s="790"/>
      <c r="S4" s="790"/>
      <c r="T4" s="790"/>
      <c r="U4" s="790"/>
      <c r="V4" s="790"/>
      <c r="W4" s="790"/>
      <c r="X4" s="792"/>
    </row>
    <row r="5" spans="1:24" s="753" customFormat="1" ht="33.75">
      <c r="A5" s="1619" t="s">
        <v>1921</v>
      </c>
      <c r="B5" s="1620"/>
      <c r="C5" s="1620"/>
      <c r="D5" s="1620"/>
      <c r="E5" s="1620"/>
      <c r="F5" s="1620"/>
      <c r="G5" s="1620"/>
      <c r="H5" s="1620"/>
      <c r="I5" s="1620"/>
      <c r="J5" s="1620"/>
      <c r="K5" s="1620"/>
      <c r="L5" s="1621"/>
      <c r="N5" s="1598" t="s">
        <v>1922</v>
      </c>
      <c r="O5" s="1599"/>
      <c r="P5" s="1599"/>
      <c r="Q5" s="1599"/>
      <c r="R5" s="1599"/>
      <c r="S5" s="1599"/>
      <c r="T5" s="1599"/>
      <c r="U5" s="1599"/>
      <c r="V5" s="1599"/>
      <c r="W5" s="1599"/>
      <c r="X5" s="1600"/>
    </row>
    <row r="6" spans="1:24" s="753" customFormat="1" ht="33.75">
      <c r="A6" s="779"/>
      <c r="B6" s="754"/>
      <c r="C6" s="754"/>
      <c r="D6" s="754"/>
      <c r="E6" s="754"/>
      <c r="F6" s="754"/>
      <c r="G6" s="754"/>
      <c r="H6" s="754"/>
      <c r="I6" s="754"/>
      <c r="J6" s="754"/>
      <c r="K6" s="754"/>
      <c r="L6" s="780"/>
      <c r="N6" s="793"/>
      <c r="O6" s="755"/>
      <c r="P6" s="755"/>
      <c r="Q6" s="755"/>
      <c r="R6" s="755"/>
      <c r="S6" s="755"/>
      <c r="T6" s="755"/>
      <c r="U6" s="755"/>
      <c r="V6" s="755"/>
      <c r="W6" s="755"/>
      <c r="X6" s="794"/>
    </row>
    <row r="7" spans="1:24">
      <c r="A7" s="781"/>
      <c r="B7" s="1601" t="s">
        <v>1923</v>
      </c>
      <c r="C7" s="1601"/>
      <c r="D7" s="1601"/>
      <c r="E7" s="1601"/>
      <c r="F7" s="1601"/>
      <c r="G7" s="1601"/>
      <c r="H7" s="1601"/>
      <c r="I7" s="1601"/>
      <c r="J7" s="1601"/>
      <c r="K7" s="1601"/>
      <c r="L7" s="782"/>
      <c r="N7" s="1602" t="s">
        <v>1924</v>
      </c>
      <c r="O7" s="1601"/>
      <c r="P7" s="1601"/>
      <c r="Q7" s="1601"/>
      <c r="R7" s="1601"/>
      <c r="S7" s="1601"/>
      <c r="T7" s="1601"/>
      <c r="U7" s="1601"/>
      <c r="V7" s="1601"/>
      <c r="W7" s="1601"/>
      <c r="X7" s="1603"/>
    </row>
    <row r="8" spans="1:24">
      <c r="A8" s="781"/>
      <c r="B8" s="756"/>
      <c r="C8" s="756"/>
      <c r="D8" s="756"/>
      <c r="E8" s="756"/>
      <c r="F8" s="756"/>
      <c r="G8" s="756"/>
      <c r="H8" s="756"/>
      <c r="I8" s="756"/>
      <c r="J8" s="756"/>
      <c r="K8" s="756"/>
      <c r="L8" s="782"/>
      <c r="N8" s="795"/>
      <c r="O8" s="757"/>
      <c r="P8" s="757"/>
      <c r="Q8" s="757"/>
      <c r="R8" s="757"/>
      <c r="S8" s="757"/>
      <c r="T8" s="757"/>
      <c r="U8" s="757"/>
      <c r="V8" s="757"/>
      <c r="W8" s="757"/>
      <c r="X8" s="796"/>
    </row>
    <row r="9" spans="1:24">
      <c r="A9" s="781"/>
      <c r="B9" s="809" t="s">
        <v>1925</v>
      </c>
      <c r="C9" s="811"/>
      <c r="D9" s="810" t="s">
        <v>2220</v>
      </c>
      <c r="E9" s="810"/>
      <c r="F9" s="810"/>
      <c r="G9" s="810"/>
      <c r="H9" s="810"/>
      <c r="I9" s="810"/>
      <c r="J9" s="810"/>
      <c r="K9" s="810"/>
      <c r="L9" s="783"/>
      <c r="N9" s="1604" t="s">
        <v>2226</v>
      </c>
      <c r="O9" s="1605"/>
      <c r="P9" s="1605"/>
      <c r="Q9" s="1605"/>
      <c r="R9" s="1605"/>
      <c r="S9" s="1605"/>
      <c r="T9" s="1605"/>
      <c r="U9" s="1605"/>
      <c r="V9" s="1605"/>
      <c r="W9" s="1605"/>
      <c r="X9" s="1606"/>
    </row>
    <row r="10" spans="1:24">
      <c r="A10" s="781"/>
      <c r="B10" s="1613"/>
      <c r="C10" s="1613"/>
      <c r="D10" s="1613"/>
      <c r="E10" s="1613"/>
      <c r="F10" s="1613"/>
      <c r="G10" s="1613"/>
      <c r="H10" s="1613"/>
      <c r="I10" s="1613"/>
      <c r="J10" s="1613"/>
      <c r="K10" s="1613"/>
      <c r="L10" s="783"/>
      <c r="N10" s="797"/>
      <c r="O10" s="759"/>
      <c r="P10" s="759"/>
      <c r="Q10" s="759"/>
      <c r="R10" s="759"/>
      <c r="S10" s="759"/>
      <c r="T10" s="759"/>
      <c r="U10" s="759"/>
      <c r="V10" s="759"/>
      <c r="W10" s="759"/>
      <c r="X10" s="798"/>
    </row>
    <row r="11" spans="1:24">
      <c r="A11" s="781"/>
      <c r="B11" s="1611" t="s">
        <v>1926</v>
      </c>
      <c r="C11" s="1611"/>
      <c r="D11" s="1611"/>
      <c r="E11" s="1611"/>
      <c r="F11" s="1611"/>
      <c r="G11" s="1611"/>
      <c r="H11" s="1611"/>
      <c r="I11" s="1611"/>
      <c r="J11" s="1611"/>
      <c r="K11" s="1611"/>
      <c r="L11" s="783"/>
      <c r="N11" s="1604" t="s">
        <v>1927</v>
      </c>
      <c r="O11" s="1605"/>
      <c r="P11" s="1605"/>
      <c r="Q11" s="1605"/>
      <c r="R11" s="1605"/>
      <c r="S11" s="1605"/>
      <c r="T11" s="1605"/>
      <c r="U11" s="1605"/>
      <c r="V11" s="1605"/>
      <c r="W11" s="1605"/>
      <c r="X11" s="1606"/>
    </row>
    <row r="12" spans="1:24">
      <c r="A12" s="781"/>
      <c r="B12" s="1611" t="s">
        <v>1928</v>
      </c>
      <c r="C12" s="1611"/>
      <c r="D12" s="1611"/>
      <c r="E12" s="1611"/>
      <c r="F12" s="1611"/>
      <c r="G12" s="1611"/>
      <c r="H12" s="1611"/>
      <c r="I12" s="1611"/>
      <c r="J12" s="1611"/>
      <c r="K12" s="1611"/>
      <c r="L12" s="783"/>
      <c r="N12" s="799" t="s">
        <v>1929</v>
      </c>
      <c r="O12" s="760"/>
      <c r="P12" s="760"/>
      <c r="Q12" s="760"/>
      <c r="R12" s="760"/>
      <c r="S12" s="759"/>
      <c r="T12" s="759"/>
      <c r="U12" s="759"/>
      <c r="V12" s="759"/>
      <c r="W12" s="759"/>
      <c r="X12" s="798"/>
    </row>
    <row r="13" spans="1:24" ht="16.5" customHeight="1">
      <c r="A13" s="781"/>
      <c r="B13" s="761" t="s">
        <v>1930</v>
      </c>
      <c r="C13" s="762"/>
      <c r="D13" s="762"/>
      <c r="E13" s="762"/>
      <c r="F13" s="762"/>
      <c r="G13" s="762"/>
      <c r="H13" s="762"/>
      <c r="I13" s="762"/>
      <c r="J13" s="762"/>
      <c r="K13" s="762"/>
      <c r="L13" s="783"/>
      <c r="N13" s="1604" t="s">
        <v>1931</v>
      </c>
      <c r="O13" s="1605"/>
      <c r="P13" s="1605"/>
      <c r="Q13" s="1605"/>
      <c r="R13" s="1605"/>
      <c r="S13" s="1605"/>
      <c r="T13" s="1605"/>
      <c r="U13" s="1605"/>
      <c r="V13" s="1605"/>
      <c r="W13" s="1605"/>
      <c r="X13" s="1606"/>
    </row>
    <row r="14" spans="1:24">
      <c r="A14" s="781"/>
      <c r="B14" s="761" t="s">
        <v>1932</v>
      </c>
      <c r="C14" s="761"/>
      <c r="D14" s="761"/>
      <c r="E14" s="761"/>
      <c r="F14" s="761"/>
      <c r="G14" s="761"/>
      <c r="H14" s="761"/>
      <c r="I14" s="761"/>
      <c r="J14" s="761"/>
      <c r="K14" s="761"/>
      <c r="L14" s="783"/>
      <c r="N14" s="800"/>
      <c r="O14" s="763"/>
      <c r="P14" s="763"/>
      <c r="Q14" s="763"/>
      <c r="R14" s="763"/>
      <c r="S14" s="763"/>
      <c r="T14" s="763"/>
      <c r="U14" s="763"/>
      <c r="V14" s="763"/>
      <c r="W14" s="763"/>
      <c r="X14" s="801"/>
    </row>
    <row r="15" spans="1:24">
      <c r="A15" s="781"/>
      <c r="B15" s="1611" t="s">
        <v>1933</v>
      </c>
      <c r="C15" s="1611"/>
      <c r="D15" s="1611"/>
      <c r="E15" s="1611"/>
      <c r="F15" s="1611"/>
      <c r="G15" s="1611"/>
      <c r="H15" s="1611"/>
      <c r="I15" s="1611"/>
      <c r="J15" s="1611"/>
      <c r="K15" s="1611"/>
      <c r="L15" s="783"/>
      <c r="N15" s="1602" t="s">
        <v>1136</v>
      </c>
      <c r="O15" s="1601"/>
      <c r="P15" s="1601"/>
      <c r="Q15" s="1601"/>
      <c r="R15" s="1601"/>
      <c r="S15" s="1601"/>
      <c r="T15" s="1601"/>
      <c r="U15" s="1601"/>
      <c r="V15" s="1601"/>
      <c r="W15" s="1601"/>
      <c r="X15" s="1603"/>
    </row>
    <row r="16" spans="1:24" ht="16.5" customHeight="1">
      <c r="A16" s="781"/>
      <c r="B16" s="764" t="s">
        <v>1934</v>
      </c>
      <c r="C16" s="765"/>
      <c r="D16" s="765"/>
      <c r="E16" s="765"/>
      <c r="F16" s="765"/>
      <c r="G16" s="765"/>
      <c r="H16" s="765"/>
      <c r="I16" s="765"/>
      <c r="J16" s="765"/>
      <c r="K16" s="765"/>
      <c r="L16" s="784"/>
      <c r="N16" s="1607" t="s">
        <v>1935</v>
      </c>
      <c r="O16" s="1608"/>
      <c r="P16" s="1608"/>
      <c r="Q16" s="1608"/>
      <c r="R16" s="1608"/>
      <c r="S16" s="1608"/>
      <c r="T16" s="1608"/>
      <c r="U16" s="1608"/>
      <c r="V16" s="1608"/>
      <c r="W16" s="1608"/>
      <c r="X16" s="1609"/>
    </row>
    <row r="17" spans="1:24" ht="16.5" customHeight="1">
      <c r="A17" s="781"/>
      <c r="B17" s="764" t="s">
        <v>0</v>
      </c>
      <c r="C17" s="765"/>
      <c r="D17" s="765"/>
      <c r="E17" s="765"/>
      <c r="F17" s="765"/>
      <c r="G17" s="765"/>
      <c r="H17" s="765"/>
      <c r="I17" s="765"/>
      <c r="J17" s="765"/>
      <c r="K17" s="765"/>
      <c r="L17" s="784"/>
      <c r="N17" s="1607"/>
      <c r="O17" s="1608"/>
      <c r="P17" s="1608"/>
      <c r="Q17" s="1608"/>
      <c r="R17" s="1608"/>
      <c r="S17" s="1608"/>
      <c r="T17" s="1608"/>
      <c r="U17" s="1608"/>
      <c r="V17" s="1608"/>
      <c r="W17" s="1608"/>
      <c r="X17" s="1609"/>
    </row>
    <row r="18" spans="1:24" ht="16.5" customHeight="1">
      <c r="A18" s="781"/>
      <c r="B18" s="764" t="s">
        <v>1936</v>
      </c>
      <c r="C18" s="765"/>
      <c r="D18" s="765"/>
      <c r="E18" s="765"/>
      <c r="F18" s="765"/>
      <c r="G18" s="765"/>
      <c r="H18" s="765"/>
      <c r="I18" s="765"/>
      <c r="J18" s="765"/>
      <c r="K18" s="765"/>
      <c r="L18" s="784"/>
      <c r="N18" s="1607"/>
      <c r="O18" s="1608"/>
      <c r="P18" s="1608"/>
      <c r="Q18" s="1608"/>
      <c r="R18" s="1608"/>
      <c r="S18" s="1608"/>
      <c r="T18" s="1608"/>
      <c r="U18" s="1608"/>
      <c r="V18" s="1608"/>
      <c r="W18" s="1608"/>
      <c r="X18" s="1609"/>
    </row>
    <row r="19" spans="1:24">
      <c r="A19" s="781"/>
      <c r="B19" s="764" t="s">
        <v>1937</v>
      </c>
      <c r="C19" s="765"/>
      <c r="D19" s="765"/>
      <c r="E19" s="765"/>
      <c r="F19" s="765"/>
      <c r="G19" s="765"/>
      <c r="H19" s="765"/>
      <c r="I19" s="765"/>
      <c r="J19" s="765"/>
      <c r="K19" s="765"/>
      <c r="L19" s="784"/>
      <c r="N19" s="1607"/>
      <c r="O19" s="1608"/>
      <c r="P19" s="1608"/>
      <c r="Q19" s="1608"/>
      <c r="R19" s="1608"/>
      <c r="S19" s="1608"/>
      <c r="T19" s="1608"/>
      <c r="U19" s="1608"/>
      <c r="V19" s="1608"/>
      <c r="W19" s="1608"/>
      <c r="X19" s="1609"/>
    </row>
    <row r="20" spans="1:24" ht="16.5" customHeight="1">
      <c r="A20" s="781"/>
      <c r="B20" s="761"/>
      <c r="C20" s="761"/>
      <c r="D20" s="761"/>
      <c r="E20" s="761"/>
      <c r="F20" s="761"/>
      <c r="G20" s="761"/>
      <c r="H20" s="761"/>
      <c r="I20" s="761"/>
      <c r="J20" s="761"/>
      <c r="K20" s="761"/>
      <c r="L20" s="783"/>
      <c r="N20" s="1607"/>
      <c r="O20" s="1608"/>
      <c r="P20" s="1608"/>
      <c r="Q20" s="1608"/>
      <c r="R20" s="1608"/>
      <c r="S20" s="1608"/>
      <c r="T20" s="1608"/>
      <c r="U20" s="1608"/>
      <c r="V20" s="1608"/>
      <c r="W20" s="1608"/>
      <c r="X20" s="1609"/>
    </row>
    <row r="21" spans="1:24" ht="16.5" customHeight="1">
      <c r="A21" s="781"/>
      <c r="B21" s="1601" t="s">
        <v>1938</v>
      </c>
      <c r="C21" s="1601"/>
      <c r="D21" s="1601"/>
      <c r="E21" s="1601"/>
      <c r="F21" s="1601"/>
      <c r="G21" s="1601"/>
      <c r="H21" s="1601"/>
      <c r="I21" s="1601"/>
      <c r="J21" s="1601"/>
      <c r="K21" s="1601"/>
      <c r="L21" s="785"/>
      <c r="N21" s="1607"/>
      <c r="O21" s="1608"/>
      <c r="P21" s="1608"/>
      <c r="Q21" s="1608"/>
      <c r="R21" s="1608"/>
      <c r="S21" s="1608"/>
      <c r="T21" s="1608"/>
      <c r="U21" s="1608"/>
      <c r="V21" s="1608"/>
      <c r="W21" s="1608"/>
      <c r="X21" s="1609"/>
    </row>
    <row r="22" spans="1:24" ht="16.5" customHeight="1">
      <c r="A22" s="781"/>
      <c r="B22" s="761" t="s">
        <v>1939</v>
      </c>
      <c r="C22" s="761"/>
      <c r="D22" s="761"/>
      <c r="E22" s="761"/>
      <c r="F22" s="761"/>
      <c r="G22" s="761"/>
      <c r="H22" s="761"/>
      <c r="I22" s="761"/>
      <c r="J22" s="761"/>
      <c r="K22" s="761"/>
      <c r="L22" s="783"/>
      <c r="N22" s="1607"/>
      <c r="O22" s="1608"/>
      <c r="P22" s="1608"/>
      <c r="Q22" s="1608"/>
      <c r="R22" s="1608"/>
      <c r="S22" s="1608"/>
      <c r="T22" s="1608"/>
      <c r="U22" s="1608"/>
      <c r="V22" s="1608"/>
      <c r="W22" s="1608"/>
      <c r="X22" s="1609"/>
    </row>
    <row r="23" spans="1:24">
      <c r="A23" s="781"/>
      <c r="B23" s="761" t="s">
        <v>1940</v>
      </c>
      <c r="C23" s="761"/>
      <c r="D23" s="761"/>
      <c r="E23" s="761"/>
      <c r="F23" s="761"/>
      <c r="G23" s="761"/>
      <c r="H23" s="761"/>
      <c r="I23" s="761"/>
      <c r="J23" s="761"/>
      <c r="K23" s="761"/>
      <c r="L23" s="783"/>
      <c r="N23" s="1607"/>
      <c r="O23" s="1608"/>
      <c r="P23" s="1608"/>
      <c r="Q23" s="1608"/>
      <c r="R23" s="1608"/>
      <c r="S23" s="1608"/>
      <c r="T23" s="1608"/>
      <c r="U23" s="1608"/>
      <c r="V23" s="1608"/>
      <c r="W23" s="1608"/>
      <c r="X23" s="1609"/>
    </row>
    <row r="24" spans="1:24">
      <c r="A24" s="781"/>
      <c r="B24" s="761" t="s">
        <v>1941</v>
      </c>
      <c r="C24" s="761"/>
      <c r="D24" s="761"/>
      <c r="E24" s="761"/>
      <c r="F24" s="761"/>
      <c r="G24" s="761"/>
      <c r="H24" s="761"/>
      <c r="I24" s="761"/>
      <c r="J24" s="761"/>
      <c r="K24" s="761"/>
      <c r="L24" s="783"/>
      <c r="N24" s="1607"/>
      <c r="O24" s="1608"/>
      <c r="P24" s="1608"/>
      <c r="Q24" s="1608"/>
      <c r="R24" s="1608"/>
      <c r="S24" s="1608"/>
      <c r="T24" s="1608"/>
      <c r="U24" s="1608"/>
      <c r="V24" s="1608"/>
      <c r="W24" s="1608"/>
      <c r="X24" s="1609"/>
    </row>
    <row r="25" spans="1:24" ht="16.5" customHeight="1">
      <c r="A25" s="781"/>
      <c r="B25" s="761" t="s">
        <v>1942</v>
      </c>
      <c r="C25" s="761"/>
      <c r="D25" s="761"/>
      <c r="E25" s="761"/>
      <c r="F25" s="761"/>
      <c r="G25" s="761"/>
      <c r="H25" s="761"/>
      <c r="I25" s="761"/>
      <c r="J25" s="761"/>
      <c r="K25" s="761"/>
      <c r="L25" s="783"/>
      <c r="N25" s="1614" t="s">
        <v>1943</v>
      </c>
      <c r="O25" s="1611"/>
      <c r="P25" s="1611"/>
      <c r="Q25" s="1611"/>
      <c r="R25" s="1611"/>
      <c r="S25" s="1611"/>
      <c r="T25" s="1611"/>
      <c r="U25" s="1611"/>
      <c r="V25" s="1611"/>
      <c r="W25" s="1611"/>
      <c r="X25" s="1615"/>
    </row>
    <row r="26" spans="1:24" ht="16.5" customHeight="1">
      <c r="A26" s="781"/>
      <c r="B26" s="761" t="s">
        <v>1944</v>
      </c>
      <c r="C26" s="762"/>
      <c r="D26" s="762"/>
      <c r="E26" s="762"/>
      <c r="F26" s="762"/>
      <c r="G26" s="762"/>
      <c r="H26" s="762"/>
      <c r="I26" s="762"/>
      <c r="J26" s="762"/>
      <c r="K26" s="762"/>
      <c r="L26" s="782"/>
      <c r="N26" s="1614" t="s">
        <v>1945</v>
      </c>
      <c r="O26" s="1611"/>
      <c r="P26" s="1611"/>
      <c r="Q26" s="1611"/>
      <c r="R26" s="1611"/>
      <c r="S26" s="1611"/>
      <c r="T26" s="1611"/>
      <c r="U26" s="1611"/>
      <c r="V26" s="1611"/>
      <c r="W26" s="1611"/>
      <c r="X26" s="1615"/>
    </row>
    <row r="27" spans="1:24">
      <c r="A27" s="781"/>
      <c r="B27" s="761"/>
      <c r="C27" s="762"/>
      <c r="D27" s="762"/>
      <c r="E27" s="762"/>
      <c r="F27" s="762"/>
      <c r="G27" s="762"/>
      <c r="H27" s="762"/>
      <c r="I27" s="762"/>
      <c r="J27" s="762"/>
      <c r="K27" s="762"/>
      <c r="L27" s="782"/>
      <c r="N27" s="802"/>
      <c r="O27" s="766"/>
      <c r="P27" s="766"/>
      <c r="Q27" s="766"/>
      <c r="R27" s="766"/>
      <c r="S27" s="766"/>
      <c r="T27" s="766"/>
      <c r="U27" s="766"/>
      <c r="V27" s="758"/>
      <c r="W27" s="767"/>
      <c r="X27" s="803"/>
    </row>
    <row r="28" spans="1:24" ht="16.5" customHeight="1">
      <c r="A28" s="781"/>
      <c r="B28" s="761" t="s">
        <v>1946</v>
      </c>
      <c r="C28" s="762"/>
      <c r="D28" s="762"/>
      <c r="E28" s="762"/>
      <c r="F28" s="762"/>
      <c r="G28" s="761" t="s">
        <v>1947</v>
      </c>
      <c r="H28" s="762"/>
      <c r="I28" s="761" t="s">
        <v>1948</v>
      </c>
      <c r="J28" s="762"/>
      <c r="K28" s="762"/>
      <c r="L28" s="782"/>
      <c r="N28" s="802"/>
      <c r="O28" s="766"/>
      <c r="P28" s="766"/>
      <c r="Q28" s="766"/>
      <c r="R28" s="766"/>
      <c r="S28" s="766"/>
      <c r="T28" s="766"/>
      <c r="U28" s="766"/>
      <c r="V28" s="758"/>
      <c r="W28" s="767"/>
      <c r="X28" s="803"/>
    </row>
    <row r="29" spans="1:24" ht="16.5" customHeight="1">
      <c r="A29" s="781"/>
      <c r="B29" s="761" t="s">
        <v>1949</v>
      </c>
      <c r="C29" s="762"/>
      <c r="D29" s="762"/>
      <c r="E29" s="762"/>
      <c r="F29" s="762"/>
      <c r="G29" s="761" t="s">
        <v>1947</v>
      </c>
      <c r="H29" s="762"/>
      <c r="I29" s="761" t="s">
        <v>1950</v>
      </c>
      <c r="J29" s="762"/>
      <c r="K29" s="762"/>
      <c r="L29" s="782"/>
      <c r="N29" s="1616" t="s">
        <v>1951</v>
      </c>
      <c r="O29" s="1610"/>
      <c r="P29" s="1610"/>
      <c r="Q29" s="1610"/>
      <c r="R29" s="1610"/>
      <c r="S29" s="1610"/>
      <c r="T29" s="1610"/>
      <c r="U29" s="1610"/>
      <c r="V29" s="1610"/>
      <c r="W29" s="1610"/>
      <c r="X29" s="1617"/>
    </row>
    <row r="30" spans="1:24" ht="16.5" customHeight="1">
      <c r="A30" s="781"/>
      <c r="B30" s="762"/>
      <c r="C30" s="762"/>
      <c r="D30" s="762"/>
      <c r="E30" s="762"/>
      <c r="F30" s="762"/>
      <c r="G30" s="762"/>
      <c r="H30" s="762"/>
      <c r="I30" s="762"/>
      <c r="J30" s="762"/>
      <c r="K30" s="762"/>
      <c r="L30" s="782"/>
      <c r="N30" s="1607" t="s">
        <v>1952</v>
      </c>
      <c r="O30" s="1608"/>
      <c r="P30" s="1608"/>
      <c r="Q30" s="1608"/>
      <c r="R30" s="1608"/>
      <c r="S30" s="1608"/>
      <c r="T30" s="1608"/>
      <c r="U30" s="1608"/>
      <c r="V30" s="1608"/>
      <c r="W30" s="1608"/>
      <c r="X30" s="1609"/>
    </row>
    <row r="31" spans="1:24">
      <c r="A31" s="781"/>
      <c r="B31" s="1610" t="s">
        <v>1953</v>
      </c>
      <c r="C31" s="1610"/>
      <c r="D31" s="1610"/>
      <c r="E31" s="1610"/>
      <c r="F31" s="1610"/>
      <c r="G31" s="1610"/>
      <c r="H31" s="1610"/>
      <c r="I31" s="1610"/>
      <c r="J31" s="1610"/>
      <c r="K31" s="1610"/>
      <c r="L31" s="782"/>
      <c r="N31" s="1607"/>
      <c r="O31" s="1608"/>
      <c r="P31" s="1608"/>
      <c r="Q31" s="1608"/>
      <c r="R31" s="1608"/>
      <c r="S31" s="1608"/>
      <c r="T31" s="1608"/>
      <c r="U31" s="1608"/>
      <c r="V31" s="1608"/>
      <c r="W31" s="1608"/>
      <c r="X31" s="1609"/>
    </row>
    <row r="32" spans="1:24" ht="48" customHeight="1">
      <c r="A32" s="781"/>
      <c r="B32" s="1611" t="s">
        <v>1954</v>
      </c>
      <c r="C32" s="1612"/>
      <c r="D32" s="1612"/>
      <c r="E32" s="1612"/>
      <c r="F32" s="1612"/>
      <c r="G32" s="1612"/>
      <c r="H32" s="1612"/>
      <c r="I32" s="1612"/>
      <c r="J32" s="1612"/>
      <c r="K32" s="1612"/>
      <c r="L32" s="782"/>
      <c r="N32" s="1607"/>
      <c r="O32" s="1608"/>
      <c r="P32" s="1608"/>
      <c r="Q32" s="1608"/>
      <c r="R32" s="1608"/>
      <c r="S32" s="1608"/>
      <c r="T32" s="1608"/>
      <c r="U32" s="1608"/>
      <c r="V32" s="1608"/>
      <c r="W32" s="1608"/>
      <c r="X32" s="1609"/>
    </row>
    <row r="33" spans="1:24" ht="86.25" customHeight="1">
      <c r="A33" s="781"/>
      <c r="B33" s="1611" t="s">
        <v>1955</v>
      </c>
      <c r="C33" s="1611"/>
      <c r="D33" s="1611"/>
      <c r="E33" s="1611"/>
      <c r="F33" s="1611"/>
      <c r="G33" s="1611"/>
      <c r="H33" s="1611"/>
      <c r="I33" s="1611"/>
      <c r="J33" s="1611"/>
      <c r="K33" s="1611"/>
      <c r="L33" s="782"/>
      <c r="N33" s="1607"/>
      <c r="O33" s="1608"/>
      <c r="P33" s="1608"/>
      <c r="Q33" s="1608"/>
      <c r="R33" s="1608"/>
      <c r="S33" s="1608"/>
      <c r="T33" s="1608"/>
      <c r="U33" s="1608"/>
      <c r="V33" s="1608"/>
      <c r="W33" s="1608"/>
      <c r="X33" s="1609"/>
    </row>
    <row r="34" spans="1:24">
      <c r="A34" s="781"/>
      <c r="B34" s="766"/>
      <c r="C34" s="766"/>
      <c r="D34" s="766"/>
      <c r="E34" s="766"/>
      <c r="F34" s="766"/>
      <c r="G34" s="766"/>
      <c r="H34" s="766"/>
      <c r="I34" s="766"/>
      <c r="J34" s="766"/>
      <c r="K34" s="766"/>
      <c r="L34" s="782"/>
      <c r="N34" s="1595">
        <f ca="1">TODAY()</f>
        <v>43893</v>
      </c>
      <c r="O34" s="1596"/>
      <c r="P34" s="1596"/>
      <c r="Q34" s="1596"/>
      <c r="R34" s="1596"/>
      <c r="S34" s="1596"/>
      <c r="T34" s="1596"/>
      <c r="U34" s="1596"/>
      <c r="V34" s="1596"/>
      <c r="W34" s="1596"/>
      <c r="X34" s="1597"/>
    </row>
    <row r="35" spans="1:24">
      <c r="A35" s="781"/>
      <c r="B35" s="761" t="s">
        <v>1956</v>
      </c>
      <c r="C35" s="762"/>
      <c r="D35" s="762"/>
      <c r="E35" s="762"/>
      <c r="F35" s="762"/>
      <c r="G35" s="761" t="s">
        <v>1957</v>
      </c>
      <c r="H35" s="762"/>
      <c r="I35" s="761" t="s">
        <v>1950</v>
      </c>
      <c r="J35" s="762"/>
      <c r="K35" s="762"/>
      <c r="L35" s="782"/>
      <c r="N35" s="781"/>
      <c r="O35" s="762"/>
      <c r="P35" s="768"/>
      <c r="Q35" s="768"/>
      <c r="R35" s="768"/>
      <c r="S35" s="769"/>
      <c r="T35" s="769"/>
      <c r="U35" s="769"/>
      <c r="V35" s="769"/>
      <c r="W35" s="769"/>
      <c r="X35" s="782"/>
    </row>
    <row r="36" spans="1:24">
      <c r="A36" s="781"/>
      <c r="B36" s="762"/>
      <c r="C36" s="762"/>
      <c r="D36" s="762"/>
      <c r="E36" s="762"/>
      <c r="F36" s="762"/>
      <c r="G36" s="762"/>
      <c r="H36" s="762"/>
      <c r="I36" s="762"/>
      <c r="J36" s="762"/>
      <c r="K36" s="762"/>
      <c r="L36" s="782"/>
      <c r="N36" s="781" t="s">
        <v>1958</v>
      </c>
      <c r="O36" s="769"/>
      <c r="P36" s="770"/>
      <c r="Q36" s="770"/>
      <c r="R36" s="770"/>
      <c r="S36" s="770"/>
      <c r="T36" s="769"/>
      <c r="U36" s="769"/>
      <c r="V36" s="762"/>
      <c r="W36" s="762"/>
      <c r="X36" s="804"/>
    </row>
    <row r="37" spans="1:24">
      <c r="A37" s="781"/>
      <c r="B37" s="1622">
        <f ca="1">TODAY()</f>
        <v>43893</v>
      </c>
      <c r="C37" s="1622"/>
      <c r="D37" s="1622"/>
      <c r="E37" s="1622"/>
      <c r="F37" s="1622"/>
      <c r="G37" s="1622"/>
      <c r="H37" s="1622"/>
      <c r="I37" s="1622"/>
      <c r="J37" s="1622"/>
      <c r="K37" s="1622"/>
      <c r="L37" s="782"/>
      <c r="N37" s="805"/>
      <c r="O37" s="769"/>
      <c r="P37" s="769"/>
      <c r="Q37" s="769"/>
      <c r="R37" s="769"/>
      <c r="S37" s="769"/>
      <c r="T37" s="769"/>
      <c r="U37" s="769"/>
      <c r="V37" s="769"/>
      <c r="W37" s="769"/>
      <c r="X37" s="804"/>
    </row>
    <row r="38" spans="1:24">
      <c r="A38" s="781"/>
      <c r="B38" s="762"/>
      <c r="C38" s="762"/>
      <c r="D38" s="762"/>
      <c r="E38" s="762"/>
      <c r="F38" s="762"/>
      <c r="G38" s="762"/>
      <c r="H38" s="762"/>
      <c r="I38" s="762"/>
      <c r="J38" s="762"/>
      <c r="K38" s="762"/>
      <c r="L38" s="782"/>
      <c r="N38" s="806" t="s">
        <v>1959</v>
      </c>
      <c r="O38" s="769"/>
      <c r="P38" s="771"/>
      <c r="Q38" s="771"/>
      <c r="R38" s="771"/>
      <c r="S38" s="770"/>
      <c r="T38" s="769"/>
      <c r="U38" s="769"/>
      <c r="V38" s="769"/>
      <c r="W38" s="769"/>
      <c r="X38" s="782"/>
    </row>
    <row r="39" spans="1:24">
      <c r="A39" s="781"/>
      <c r="B39" s="772"/>
      <c r="C39" s="762"/>
      <c r="D39" s="776" t="s">
        <v>1963</v>
      </c>
      <c r="E39" s="1618" t="s">
        <v>1964</v>
      </c>
      <c r="F39" s="1618"/>
      <c r="G39" s="1618" t="s">
        <v>78</v>
      </c>
      <c r="H39" s="1618"/>
      <c r="I39" s="1618" t="s">
        <v>31</v>
      </c>
      <c r="J39" s="1618"/>
      <c r="K39" s="777" t="s">
        <v>1965</v>
      </c>
      <c r="L39" s="782"/>
      <c r="N39" s="807"/>
      <c r="O39" s="769"/>
      <c r="P39" s="769"/>
      <c r="Q39" s="769"/>
      <c r="R39" s="769"/>
      <c r="S39" s="769"/>
      <c r="T39" s="769"/>
      <c r="U39" s="769"/>
      <c r="V39" s="762"/>
      <c r="W39" s="762"/>
      <c r="X39" s="804"/>
    </row>
    <row r="40" spans="1:24" ht="45" customHeight="1">
      <c r="A40" s="781"/>
      <c r="B40" s="769"/>
      <c r="C40" s="769"/>
      <c r="D40" s="769"/>
      <c r="E40" s="1618"/>
      <c r="F40" s="1618"/>
      <c r="G40" s="1618"/>
      <c r="H40" s="1618"/>
      <c r="I40" s="1618"/>
      <c r="J40" s="1618"/>
      <c r="K40" s="1618"/>
      <c r="L40" s="782"/>
      <c r="N40" s="795" t="s">
        <v>1960</v>
      </c>
      <c r="O40" s="762"/>
      <c r="P40" s="773"/>
      <c r="Q40" s="773"/>
      <c r="R40" s="773"/>
      <c r="S40" s="773"/>
      <c r="T40" s="762"/>
      <c r="U40" s="762"/>
      <c r="V40" s="762"/>
      <c r="W40" s="762"/>
      <c r="X40" s="782"/>
    </row>
    <row r="41" spans="1:24" ht="30" customHeight="1">
      <c r="A41" s="781"/>
      <c r="B41" s="769"/>
      <c r="C41" s="769"/>
      <c r="D41" s="769"/>
      <c r="E41" s="1618"/>
      <c r="F41" s="1618"/>
      <c r="G41" s="1618"/>
      <c r="H41" s="1618"/>
      <c r="I41" s="1618"/>
      <c r="J41" s="1618"/>
      <c r="K41" s="1618"/>
      <c r="L41" s="782"/>
      <c r="N41" s="807"/>
      <c r="O41" s="762"/>
      <c r="P41" s="762"/>
      <c r="Q41" s="762"/>
      <c r="R41" s="762"/>
      <c r="S41" s="762"/>
      <c r="T41" s="762"/>
      <c r="U41" s="762"/>
      <c r="V41" s="762"/>
      <c r="W41" s="762"/>
      <c r="X41" s="782"/>
    </row>
    <row r="42" spans="1:24" ht="30" customHeight="1">
      <c r="A42" s="781"/>
      <c r="B42" s="772"/>
      <c r="C42" s="769"/>
      <c r="D42" s="768"/>
      <c r="E42" s="778"/>
      <c r="F42" s="778"/>
      <c r="G42" s="778"/>
      <c r="H42" s="778"/>
      <c r="I42" s="778"/>
      <c r="J42" s="778"/>
      <c r="K42" s="776"/>
      <c r="L42" s="782"/>
      <c r="N42" s="781" t="s">
        <v>1961</v>
      </c>
      <c r="O42" s="774"/>
      <c r="P42" s="775"/>
      <c r="Q42" s="775"/>
      <c r="R42" s="775"/>
      <c r="S42" s="775"/>
      <c r="T42" s="762" t="s">
        <v>1962</v>
      </c>
      <c r="U42" s="775"/>
      <c r="V42" s="775"/>
      <c r="W42" s="775"/>
      <c r="X42" s="789"/>
    </row>
    <row r="43" spans="1:24" ht="30" customHeight="1">
      <c r="A43" s="786"/>
      <c r="B43" s="770"/>
      <c r="C43" s="770"/>
      <c r="D43" s="770"/>
      <c r="E43" s="787"/>
      <c r="F43" s="787"/>
      <c r="G43" s="787"/>
      <c r="H43" s="787"/>
      <c r="I43" s="787"/>
      <c r="J43" s="787"/>
      <c r="K43" s="788"/>
      <c r="L43" s="789"/>
      <c r="N43" s="808"/>
      <c r="O43" s="770"/>
      <c r="P43" s="770"/>
      <c r="Q43" s="770"/>
      <c r="R43" s="770"/>
      <c r="S43" s="770"/>
      <c r="T43" s="770"/>
      <c r="U43" s="770"/>
      <c r="V43" s="770"/>
      <c r="W43" s="770"/>
      <c r="X43" s="789"/>
    </row>
    <row r="44" spans="1:24" ht="9.9499999999999993" customHeight="1">
      <c r="A44" s="762"/>
      <c r="B44" s="762"/>
      <c r="C44" s="762"/>
      <c r="D44" s="762"/>
      <c r="E44" s="778"/>
      <c r="F44" s="778"/>
      <c r="G44" s="778"/>
      <c r="H44" s="778"/>
      <c r="I44" s="778"/>
      <c r="J44" s="778"/>
      <c r="K44" s="776"/>
      <c r="L44" s="762"/>
    </row>
    <row r="45" spans="1:24" ht="30" customHeight="1">
      <c r="E45" s="778"/>
      <c r="F45" s="778"/>
      <c r="G45" s="778"/>
      <c r="H45" s="778"/>
      <c r="I45" s="778"/>
      <c r="J45" s="778"/>
      <c r="K45" s="776"/>
    </row>
    <row r="46" spans="1:24" ht="30" customHeight="1">
      <c r="E46" s="778"/>
      <c r="F46" s="778"/>
      <c r="G46" s="778"/>
      <c r="H46" s="778"/>
      <c r="I46" s="778"/>
      <c r="J46" s="778"/>
      <c r="K46" s="776"/>
    </row>
    <row r="47" spans="1:24" ht="30" customHeight="1">
      <c r="E47" s="778"/>
      <c r="F47" s="778"/>
      <c r="G47" s="778"/>
      <c r="H47" s="778"/>
      <c r="I47" s="778"/>
      <c r="J47" s="778"/>
      <c r="K47" s="776"/>
    </row>
    <row r="48" spans="1:24" ht="30" customHeight="1">
      <c r="E48" s="778"/>
      <c r="F48" s="778"/>
      <c r="G48" s="778"/>
      <c r="H48" s="778"/>
      <c r="I48" s="778"/>
      <c r="J48" s="778"/>
      <c r="K48" s="776"/>
    </row>
    <row r="49" spans="5:11" ht="30" customHeight="1">
      <c r="E49" s="778"/>
      <c r="F49" s="778"/>
      <c r="G49" s="778"/>
      <c r="H49" s="778"/>
      <c r="I49" s="778"/>
      <c r="J49" s="778"/>
      <c r="K49" s="776"/>
    </row>
    <row r="50" spans="5:11">
      <c r="E50" s="762"/>
      <c r="F50" s="762"/>
      <c r="G50" s="762"/>
      <c r="H50" s="762"/>
      <c r="I50" s="762"/>
      <c r="J50" s="762"/>
      <c r="K50" s="762"/>
    </row>
    <row r="51" spans="5:11">
      <c r="E51" s="762"/>
      <c r="F51" s="762"/>
      <c r="G51" s="762"/>
      <c r="H51" s="762"/>
      <c r="I51" s="762"/>
      <c r="J51" s="762"/>
      <c r="K51" s="762"/>
    </row>
    <row r="52" spans="5:11">
      <c r="E52" s="762"/>
      <c r="F52" s="762"/>
      <c r="G52" s="762"/>
      <c r="H52" s="762"/>
      <c r="I52" s="762"/>
      <c r="J52" s="762"/>
      <c r="K52" s="762"/>
    </row>
  </sheetData>
  <mergeCells count="31">
    <mergeCell ref="K40:K41"/>
    <mergeCell ref="I40:J41"/>
    <mergeCell ref="G40:H41"/>
    <mergeCell ref="E40:F41"/>
    <mergeCell ref="A5:L5"/>
    <mergeCell ref="B37:K37"/>
    <mergeCell ref="G39:H39"/>
    <mergeCell ref="I39:J39"/>
    <mergeCell ref="E39:F39"/>
    <mergeCell ref="J1:L1"/>
    <mergeCell ref="B21:K21"/>
    <mergeCell ref="N25:X25"/>
    <mergeCell ref="N26:X26"/>
    <mergeCell ref="N29:X29"/>
    <mergeCell ref="N16:X24"/>
    <mergeCell ref="N34:X34"/>
    <mergeCell ref="N5:X5"/>
    <mergeCell ref="B7:K7"/>
    <mergeCell ref="N7:X7"/>
    <mergeCell ref="N9:X9"/>
    <mergeCell ref="N30:X33"/>
    <mergeCell ref="B31:K31"/>
    <mergeCell ref="B32:K32"/>
    <mergeCell ref="B33:K33"/>
    <mergeCell ref="B10:K10"/>
    <mergeCell ref="B11:K11"/>
    <mergeCell ref="N11:X11"/>
    <mergeCell ref="B12:K12"/>
    <mergeCell ref="N13:X13"/>
    <mergeCell ref="B15:K15"/>
    <mergeCell ref="N15:X15"/>
  </mergeCells>
  <phoneticPr fontId="7" type="noConversion"/>
  <hyperlinks>
    <hyperlink ref="J1" location="목차!A1" display="▶목차바로가기"/>
  </hyperlinks>
  <printOptions horizontalCentered="1"/>
  <pageMargins left="0.70866141732283472" right="0.70866141732283472" top="0.74803149606299213" bottom="0.74803149606299213" header="0.31496062992125984" footer="0.31496062992125984"/>
  <pageSetup paperSize="9" scale="75" orientation="portrait" cellComments="atEnd" r:id="rId1"/>
  <drawing r:id="rId2"/>
  <legacyDrawing r:id="rId3"/>
  <mc:AlternateContent xmlns:mc="http://schemas.openxmlformats.org/markup-compatibility/2006">
    <mc:Choice Requires="x14">
      <controls>
        <mc:AlternateContent xmlns:mc="http://schemas.openxmlformats.org/markup-compatibility/2006">
          <mc:Choice Requires="x14">
            <control shapeId="700417" r:id="rId4" name="Check Box 1">
              <controlPr defaultSize="0" autoFill="0" autoLine="0" autoPict="0">
                <anchor moveWithCells="1">
                  <from>
                    <xdr:col>6</xdr:col>
                    <xdr:colOff>457200</xdr:colOff>
                    <xdr:row>26</xdr:row>
                    <xdr:rowOff>180975</xdr:rowOff>
                  </from>
                  <to>
                    <xdr:col>6</xdr:col>
                    <xdr:colOff>657225</xdr:colOff>
                    <xdr:row>28</xdr:row>
                    <xdr:rowOff>19050</xdr:rowOff>
                  </to>
                </anchor>
              </controlPr>
            </control>
          </mc:Choice>
        </mc:AlternateContent>
        <mc:AlternateContent xmlns:mc="http://schemas.openxmlformats.org/markup-compatibility/2006">
          <mc:Choice Requires="x14">
            <control shapeId="700418" r:id="rId5" name="Check Box 2">
              <controlPr defaultSize="0" autoFill="0" autoLine="0" autoPict="0">
                <anchor moveWithCells="1">
                  <from>
                    <xdr:col>6</xdr:col>
                    <xdr:colOff>447675</xdr:colOff>
                    <xdr:row>33</xdr:row>
                    <xdr:rowOff>180975</xdr:rowOff>
                  </from>
                  <to>
                    <xdr:col>6</xdr:col>
                    <xdr:colOff>647700</xdr:colOff>
                    <xdr:row>35</xdr:row>
                    <xdr:rowOff>19050</xdr:rowOff>
                  </to>
                </anchor>
              </controlPr>
            </control>
          </mc:Choice>
        </mc:AlternateContent>
        <mc:AlternateContent xmlns:mc="http://schemas.openxmlformats.org/markup-compatibility/2006">
          <mc:Choice Requires="x14">
            <control shapeId="700419" r:id="rId6" name="Check Box 3">
              <controlPr defaultSize="0" autoFill="0" autoLine="0" autoPict="0">
                <anchor moveWithCells="1">
                  <from>
                    <xdr:col>6</xdr:col>
                    <xdr:colOff>457200</xdr:colOff>
                    <xdr:row>27</xdr:row>
                    <xdr:rowOff>190500</xdr:rowOff>
                  </from>
                  <to>
                    <xdr:col>6</xdr:col>
                    <xdr:colOff>657225</xdr:colOff>
                    <xdr:row>29</xdr:row>
                    <xdr:rowOff>28575</xdr:rowOff>
                  </to>
                </anchor>
              </controlPr>
            </control>
          </mc:Choice>
        </mc:AlternateContent>
        <mc:AlternateContent xmlns:mc="http://schemas.openxmlformats.org/markup-compatibility/2006">
          <mc:Choice Requires="x14">
            <control shapeId="700420" r:id="rId7" name="Check Box 4">
              <controlPr defaultSize="0" autoFill="0" autoLine="0" autoPict="0">
                <anchor moveWithCells="1">
                  <from>
                    <xdr:col>9</xdr:col>
                    <xdr:colOff>200025</xdr:colOff>
                    <xdr:row>26</xdr:row>
                    <xdr:rowOff>171450</xdr:rowOff>
                  </from>
                  <to>
                    <xdr:col>9</xdr:col>
                    <xdr:colOff>400050</xdr:colOff>
                    <xdr:row>28</xdr:row>
                    <xdr:rowOff>9525</xdr:rowOff>
                  </to>
                </anchor>
              </controlPr>
            </control>
          </mc:Choice>
        </mc:AlternateContent>
        <mc:AlternateContent xmlns:mc="http://schemas.openxmlformats.org/markup-compatibility/2006">
          <mc:Choice Requires="x14">
            <control shapeId="700421" r:id="rId8" name="Check Box 5">
              <controlPr defaultSize="0" autoFill="0" autoLine="0" autoPict="0">
                <anchor moveWithCells="1">
                  <from>
                    <xdr:col>9</xdr:col>
                    <xdr:colOff>200025</xdr:colOff>
                    <xdr:row>27</xdr:row>
                    <xdr:rowOff>171450</xdr:rowOff>
                  </from>
                  <to>
                    <xdr:col>9</xdr:col>
                    <xdr:colOff>400050</xdr:colOff>
                    <xdr:row>29</xdr:row>
                    <xdr:rowOff>9525</xdr:rowOff>
                  </to>
                </anchor>
              </controlPr>
            </control>
          </mc:Choice>
        </mc:AlternateContent>
        <mc:AlternateContent xmlns:mc="http://schemas.openxmlformats.org/markup-compatibility/2006">
          <mc:Choice Requires="x14">
            <control shapeId="700422" r:id="rId9" name="Check Box 6">
              <controlPr defaultSize="0" autoFill="0" autoLine="0" autoPict="0">
                <anchor moveWithCells="1">
                  <from>
                    <xdr:col>9</xdr:col>
                    <xdr:colOff>171450</xdr:colOff>
                    <xdr:row>33</xdr:row>
                    <xdr:rowOff>171450</xdr:rowOff>
                  </from>
                  <to>
                    <xdr:col>9</xdr:col>
                    <xdr:colOff>371475</xdr:colOff>
                    <xdr:row>35</xdr:row>
                    <xdr:rowOff>9525</xdr:rowOff>
                  </to>
                </anchor>
              </controlPr>
            </control>
          </mc:Choice>
        </mc:AlternateContent>
        <mc:AlternateContent xmlns:mc="http://schemas.openxmlformats.org/markup-compatibility/2006">
          <mc:Choice Requires="x14">
            <control shapeId="700423" r:id="rId10" name="Check Box 7">
              <controlPr defaultSize="0" autoFill="0" autoLine="0" autoPict="0">
                <anchor moveWithCells="1">
                  <from>
                    <xdr:col>22</xdr:col>
                    <xdr:colOff>171450</xdr:colOff>
                    <xdr:row>24</xdr:row>
                    <xdr:rowOff>19050</xdr:rowOff>
                  </from>
                  <to>
                    <xdr:col>22</xdr:col>
                    <xdr:colOff>371475</xdr:colOff>
                    <xdr:row>24</xdr:row>
                    <xdr:rowOff>190500</xdr:rowOff>
                  </to>
                </anchor>
              </controlPr>
            </control>
          </mc:Choice>
        </mc:AlternateContent>
        <mc:AlternateContent xmlns:mc="http://schemas.openxmlformats.org/markup-compatibility/2006">
          <mc:Choice Requires="x14">
            <control shapeId="700424" r:id="rId11" name="Check Box 8">
              <controlPr defaultSize="0" autoFill="0" autoLine="0" autoPict="0">
                <anchor moveWithCells="1">
                  <from>
                    <xdr:col>21</xdr:col>
                    <xdr:colOff>104775</xdr:colOff>
                    <xdr:row>24</xdr:row>
                    <xdr:rowOff>9525</xdr:rowOff>
                  </from>
                  <to>
                    <xdr:col>21</xdr:col>
                    <xdr:colOff>333375</xdr:colOff>
                    <xdr:row>24</xdr:row>
                    <xdr:rowOff>200025</xdr:rowOff>
                  </to>
                </anchor>
              </controlPr>
            </control>
          </mc:Choice>
        </mc:AlternateContent>
        <mc:AlternateContent xmlns:mc="http://schemas.openxmlformats.org/markup-compatibility/2006">
          <mc:Choice Requires="x14">
            <control shapeId="700425" r:id="rId12" name="Check Box 9">
              <controlPr defaultSize="0" autoFill="0" autoLine="0" autoPict="0">
                <anchor moveWithCells="1">
                  <from>
                    <xdr:col>22</xdr:col>
                    <xdr:colOff>200025</xdr:colOff>
                    <xdr:row>32</xdr:row>
                    <xdr:rowOff>523875</xdr:rowOff>
                  </from>
                  <to>
                    <xdr:col>22</xdr:col>
                    <xdr:colOff>381000</xdr:colOff>
                    <xdr:row>32</xdr:row>
                    <xdr:rowOff>762000</xdr:rowOff>
                  </to>
                </anchor>
              </controlPr>
            </control>
          </mc:Choice>
        </mc:AlternateContent>
        <mc:AlternateContent xmlns:mc="http://schemas.openxmlformats.org/markup-compatibility/2006">
          <mc:Choice Requires="x14">
            <control shapeId="700426" r:id="rId13" name="Check Box 10">
              <controlPr defaultSize="0" autoFill="0" autoLine="0" autoPict="0">
                <anchor moveWithCells="1">
                  <from>
                    <xdr:col>21</xdr:col>
                    <xdr:colOff>9525</xdr:colOff>
                    <xdr:row>32</xdr:row>
                    <xdr:rowOff>523875</xdr:rowOff>
                  </from>
                  <to>
                    <xdr:col>21</xdr:col>
                    <xdr:colOff>285750</xdr:colOff>
                    <xdr:row>32</xdr:row>
                    <xdr:rowOff>752475</xdr:rowOff>
                  </to>
                </anchor>
              </controlPr>
            </control>
          </mc:Choice>
        </mc:AlternateContent>
        <mc:AlternateContent xmlns:mc="http://schemas.openxmlformats.org/markup-compatibility/2006">
          <mc:Choice Requires="x14">
            <control shapeId="700427" r:id="rId14" name="Check Box 11">
              <controlPr defaultSize="0" autoFill="0" autoLine="0" autoPict="0">
                <anchor moveWithCells="1">
                  <from>
                    <xdr:col>21</xdr:col>
                    <xdr:colOff>114300</xdr:colOff>
                    <xdr:row>25</xdr:row>
                    <xdr:rowOff>0</xdr:rowOff>
                  </from>
                  <to>
                    <xdr:col>21</xdr:col>
                    <xdr:colOff>342900</xdr:colOff>
                    <xdr:row>25</xdr:row>
                    <xdr:rowOff>190500</xdr:rowOff>
                  </to>
                </anchor>
              </controlPr>
            </control>
          </mc:Choice>
        </mc:AlternateContent>
        <mc:AlternateContent xmlns:mc="http://schemas.openxmlformats.org/markup-compatibility/2006">
          <mc:Choice Requires="x14">
            <control shapeId="700428" r:id="rId15" name="Check Box 12">
              <controlPr defaultSize="0" autoFill="0" autoLine="0" autoPict="0">
                <anchor moveWithCells="1">
                  <from>
                    <xdr:col>22</xdr:col>
                    <xdr:colOff>190500</xdr:colOff>
                    <xdr:row>25</xdr:row>
                    <xdr:rowOff>9525</xdr:rowOff>
                  </from>
                  <to>
                    <xdr:col>22</xdr:col>
                    <xdr:colOff>419100</xdr:colOff>
                    <xdr:row>25</xdr:row>
                    <xdr:rowOff>200025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BZ40"/>
  <sheetViews>
    <sheetView zoomScaleNormal="100" workbookViewId="0">
      <selection activeCell="AW2" sqref="AW2:BF2"/>
    </sheetView>
  </sheetViews>
  <sheetFormatPr defaultColWidth="1.77734375" defaultRowHeight="18" customHeight="1"/>
  <cols>
    <col min="1" max="48" width="1.77734375" style="12" customWidth="1"/>
    <col min="49" max="49" width="1.77734375" style="13" customWidth="1"/>
    <col min="50" max="16384" width="1.77734375" style="12"/>
  </cols>
  <sheetData>
    <row r="1" spans="1:78" ht="27" customHeight="1">
      <c r="A1" s="1115" t="s">
        <v>182</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row>
    <row r="2" spans="1:78" s="15" customFormat="1" ht="17.2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914" t="s">
        <v>1120</v>
      </c>
      <c r="AX2" s="914"/>
      <c r="AY2" s="914"/>
      <c r="AZ2" s="914"/>
      <c r="BA2" s="914"/>
      <c r="BB2" s="914"/>
      <c r="BC2" s="914"/>
      <c r="BD2" s="914"/>
      <c r="BE2" s="914"/>
      <c r="BF2" s="914"/>
    </row>
    <row r="3" spans="1:78" s="15" customFormat="1" ht="12.95" customHeight="1">
      <c r="A3" s="1633" t="s">
        <v>467</v>
      </c>
      <c r="B3" s="1633"/>
      <c r="C3" s="1633"/>
      <c r="D3" s="1633"/>
      <c r="E3" s="1633"/>
      <c r="F3" s="1633"/>
      <c r="G3" s="1633"/>
      <c r="H3" s="1633"/>
      <c r="I3" s="1633"/>
      <c r="J3" s="1633"/>
      <c r="K3" s="1633"/>
      <c r="L3" s="1633"/>
      <c r="M3" s="1633"/>
      <c r="N3" s="1633"/>
      <c r="O3" s="1633"/>
      <c r="P3" s="1633"/>
      <c r="Q3" s="1633"/>
      <c r="R3" s="1633"/>
      <c r="S3" s="1633"/>
      <c r="T3" s="1633"/>
      <c r="U3" s="1633"/>
      <c r="V3" s="1633"/>
      <c r="W3" s="1633"/>
      <c r="X3" s="1633"/>
      <c r="Y3" s="1633"/>
      <c r="Z3" s="1633"/>
      <c r="AA3" s="1633"/>
      <c r="AB3" s="1633"/>
      <c r="AC3" s="1633"/>
      <c r="AD3" s="1633"/>
      <c r="AE3" s="1633"/>
      <c r="AF3" s="1633"/>
      <c r="AG3" s="1633"/>
      <c r="AH3" s="1633"/>
      <c r="AI3" s="1633"/>
      <c r="AJ3" s="1633"/>
      <c r="AK3" s="1633"/>
      <c r="AL3" s="1633"/>
      <c r="AM3" s="1633"/>
      <c r="AN3" s="1633"/>
      <c r="AO3" s="1633"/>
      <c r="AP3" s="1633"/>
      <c r="AQ3" s="1633"/>
      <c r="AR3" s="1633"/>
      <c r="AS3" s="1633"/>
      <c r="AT3" s="1633"/>
      <c r="AU3" s="1633"/>
      <c r="AV3" s="1633"/>
      <c r="AW3" s="30"/>
    </row>
    <row r="4" spans="1:78" s="15" customFormat="1" ht="12.95" customHeight="1">
      <c r="A4" s="1634"/>
      <c r="B4" s="1634"/>
      <c r="C4" s="1634"/>
      <c r="D4" s="1634"/>
      <c r="E4" s="1634"/>
      <c r="F4" s="1634"/>
      <c r="G4" s="1634"/>
      <c r="H4" s="1634"/>
      <c r="I4" s="1634"/>
      <c r="J4" s="1634"/>
      <c r="K4" s="1634"/>
      <c r="L4" s="1634"/>
      <c r="M4" s="1634"/>
      <c r="N4" s="1634"/>
      <c r="O4" s="1634"/>
      <c r="P4" s="1634"/>
      <c r="Q4" s="1634"/>
      <c r="R4" s="1634"/>
      <c r="S4" s="1634"/>
      <c r="T4" s="1634"/>
      <c r="U4" s="1634"/>
      <c r="V4" s="1634"/>
      <c r="W4" s="1634"/>
      <c r="X4" s="1634"/>
      <c r="Y4" s="1634"/>
      <c r="Z4" s="1634"/>
      <c r="AA4" s="1634"/>
      <c r="AB4" s="1634"/>
      <c r="AC4" s="1634"/>
      <c r="AD4" s="1634"/>
      <c r="AE4" s="1634"/>
      <c r="AF4" s="1634"/>
      <c r="AG4" s="1634"/>
      <c r="AH4" s="1634"/>
      <c r="AI4" s="1634"/>
      <c r="AJ4" s="1634"/>
      <c r="AK4" s="1634"/>
      <c r="AL4" s="1634"/>
      <c r="AM4" s="1634"/>
      <c r="AN4" s="1634"/>
      <c r="AO4" s="1634"/>
      <c r="AP4" s="1634"/>
      <c r="AQ4" s="1634"/>
      <c r="AR4" s="1634"/>
      <c r="AS4" s="1634"/>
      <c r="AT4" s="1634"/>
      <c r="AU4" s="1634"/>
      <c r="AV4" s="1634"/>
      <c r="AW4" s="30"/>
    </row>
    <row r="5" spans="1:78" s="15" customFormat="1" ht="20.100000000000001" customHeight="1">
      <c r="A5" s="1623" t="s">
        <v>464</v>
      </c>
      <c r="B5" s="1624"/>
      <c r="C5" s="1624"/>
      <c r="D5" s="1624"/>
      <c r="E5" s="1624"/>
      <c r="F5" s="1624"/>
      <c r="G5" s="1625"/>
      <c r="H5" s="1625"/>
      <c r="I5" s="1625"/>
      <c r="J5" s="1626">
        <f>'1'!H3</f>
        <v>0</v>
      </c>
      <c r="K5" s="1627"/>
      <c r="L5" s="1627"/>
      <c r="M5" s="1627"/>
      <c r="N5" s="1627"/>
      <c r="O5" s="1627"/>
      <c r="P5" s="1627"/>
      <c r="Q5" s="1627"/>
      <c r="R5" s="1627"/>
      <c r="S5" s="1627"/>
      <c r="T5" s="1627"/>
      <c r="U5" s="1627"/>
      <c r="V5" s="1627"/>
      <c r="W5" s="1627"/>
      <c r="X5" s="1627"/>
      <c r="Y5" s="1627"/>
      <c r="Z5" s="1627"/>
      <c r="AA5" s="1627"/>
      <c r="AB5" s="1627"/>
      <c r="AC5" s="1627"/>
      <c r="AD5" s="1627"/>
      <c r="AE5" s="1627"/>
      <c r="AF5" s="1627"/>
      <c r="AG5" s="1627"/>
      <c r="AH5" s="1627"/>
      <c r="AI5" s="1627"/>
      <c r="AJ5" s="1627"/>
      <c r="AK5" s="1627"/>
      <c r="AL5" s="1627"/>
      <c r="AM5" s="1627"/>
      <c r="AN5" s="1627"/>
      <c r="AO5" s="1627"/>
      <c r="AP5" s="1627"/>
      <c r="AQ5" s="1627"/>
      <c r="AR5" s="1627"/>
      <c r="AS5" s="1627"/>
      <c r="AT5" s="1627"/>
      <c r="AU5" s="1627"/>
      <c r="AV5" s="1628"/>
      <c r="AW5" s="30"/>
    </row>
    <row r="6" spans="1:78" s="15" customFormat="1" ht="20.100000000000001" customHeight="1">
      <c r="A6" s="1629" t="s">
        <v>465</v>
      </c>
      <c r="B6" s="1630"/>
      <c r="C6" s="1630"/>
      <c r="D6" s="1630"/>
      <c r="E6" s="1630"/>
      <c r="F6" s="1630"/>
      <c r="G6" s="1630"/>
      <c r="H6" s="1630"/>
      <c r="I6" s="1630"/>
      <c r="J6" s="1631"/>
      <c r="K6" s="1631"/>
      <c r="L6" s="1631"/>
      <c r="M6" s="1631"/>
      <c r="N6" s="1631"/>
      <c r="O6" s="1631"/>
      <c r="P6" s="1631"/>
      <c r="Q6" s="1631"/>
      <c r="R6" s="1631"/>
      <c r="S6" s="1631"/>
      <c r="T6" s="1631"/>
      <c r="U6" s="1631"/>
      <c r="V6" s="1631"/>
      <c r="W6" s="1631"/>
      <c r="X6" s="1631"/>
      <c r="Y6" s="1631"/>
      <c r="Z6" s="1631"/>
      <c r="AA6" s="1631"/>
      <c r="AB6" s="1631"/>
      <c r="AC6" s="1631"/>
      <c r="AD6" s="1631"/>
      <c r="AE6" s="1631"/>
      <c r="AF6" s="1631"/>
      <c r="AG6" s="1631"/>
      <c r="AH6" s="1631"/>
      <c r="AI6" s="1631"/>
      <c r="AJ6" s="1631"/>
      <c r="AK6" s="1631"/>
      <c r="AL6" s="1631"/>
      <c r="AM6" s="1631"/>
      <c r="AN6" s="1631"/>
      <c r="AO6" s="1631"/>
      <c r="AP6" s="1631"/>
      <c r="AQ6" s="1631"/>
      <c r="AR6" s="1631"/>
      <c r="AS6" s="1631"/>
      <c r="AT6" s="1631"/>
      <c r="AU6" s="1631"/>
      <c r="AV6" s="1632"/>
      <c r="AW6" s="30"/>
    </row>
    <row r="7" spans="1:78" s="15" customFormat="1" ht="20.100000000000001" customHeight="1">
      <c r="A7" s="1637" t="s">
        <v>148</v>
      </c>
      <c r="B7" s="1055"/>
      <c r="C7" s="1055"/>
      <c r="D7" s="1055" t="e">
        <f t="shared" ref="D7:D12" si="0">INDEX(소속,MATCH(R7,성명,0))</f>
        <v>#N/A</v>
      </c>
      <c r="E7" s="1055"/>
      <c r="F7" s="1055"/>
      <c r="G7" s="1055"/>
      <c r="H7" s="1055"/>
      <c r="I7" s="1055"/>
      <c r="J7" s="1055"/>
      <c r="K7" s="1055"/>
      <c r="L7" s="1055"/>
      <c r="M7" s="1055"/>
      <c r="N7" s="1055"/>
      <c r="O7" s="1055" t="s">
        <v>31</v>
      </c>
      <c r="P7" s="1055"/>
      <c r="Q7" s="1055"/>
      <c r="R7" s="1055"/>
      <c r="S7" s="1055"/>
      <c r="T7" s="1055"/>
      <c r="U7" s="1055"/>
      <c r="V7" s="1055"/>
      <c r="W7" s="1055" t="s">
        <v>78</v>
      </c>
      <c r="X7" s="1055"/>
      <c r="Y7" s="1055"/>
      <c r="Z7" s="1055" t="e">
        <f t="shared" ref="Z7:Z12" si="1">INDEX(직급,MATCH(R7,성명,0))</f>
        <v>#N/A</v>
      </c>
      <c r="AA7" s="1055"/>
      <c r="AB7" s="1055"/>
      <c r="AC7" s="1055"/>
      <c r="AD7" s="1055"/>
      <c r="AE7" s="1055"/>
      <c r="AF7" s="1055" t="s">
        <v>149</v>
      </c>
      <c r="AG7" s="1055"/>
      <c r="AH7" s="1055"/>
      <c r="AI7" s="1055"/>
      <c r="AJ7" s="1055"/>
      <c r="AK7" s="1055"/>
      <c r="AL7" s="1635" t="e">
        <f t="shared" ref="AL7:AL12" si="2">LEFT(INDEX(생년월일,MATCH(R7,성명,0)),2)</f>
        <v>#N/A</v>
      </c>
      <c r="AM7" s="1636"/>
      <c r="AN7" s="1636"/>
      <c r="AO7" s="1636"/>
      <c r="AP7" s="99" t="s">
        <v>36</v>
      </c>
      <c r="AQ7" s="1636" t="e">
        <f t="shared" ref="AQ7:AQ12" si="3">MID(INDEX(생년월일,MATCH(R7,성명,0)),3,2)</f>
        <v>#N/A</v>
      </c>
      <c r="AR7" s="1636"/>
      <c r="AS7" s="99" t="s">
        <v>37</v>
      </c>
      <c r="AT7" s="1636" t="e">
        <f t="shared" ref="AT7:AT12" si="4">MID(INDEX(생년월일,MATCH(R7,성명,0)),5,2)</f>
        <v>#N/A</v>
      </c>
      <c r="AU7" s="1636"/>
      <c r="AV7" s="100" t="s">
        <v>38</v>
      </c>
      <c r="AW7" s="30"/>
      <c r="AX7" s="1638" t="s">
        <v>925</v>
      </c>
      <c r="AY7" s="1638"/>
      <c r="AZ7" s="1638"/>
      <c r="BA7" s="1638"/>
      <c r="BB7" s="1638"/>
      <c r="BC7" s="1638"/>
      <c r="BD7" s="1638"/>
      <c r="BE7" s="1638"/>
      <c r="BF7" s="1638"/>
      <c r="BG7" s="1638"/>
      <c r="BH7" s="1638"/>
      <c r="BI7" s="1638"/>
      <c r="BJ7" s="1638"/>
      <c r="BK7" s="1638"/>
      <c r="BL7" s="1638"/>
      <c r="BM7" s="1638"/>
      <c r="BN7" s="1638"/>
      <c r="BO7" s="1638"/>
      <c r="BP7" s="1638"/>
      <c r="BQ7" s="1638"/>
      <c r="BR7" s="1638"/>
      <c r="BS7" s="1638"/>
      <c r="BT7" s="1638"/>
      <c r="BU7" s="1638"/>
      <c r="BV7" s="1638"/>
      <c r="BW7" s="1638"/>
      <c r="BX7" s="1638"/>
      <c r="BY7" s="1638"/>
      <c r="BZ7" s="1638"/>
    </row>
    <row r="8" spans="1:78" s="15" customFormat="1" ht="20.100000000000001" customHeight="1">
      <c r="A8" s="1637" t="s">
        <v>148</v>
      </c>
      <c r="B8" s="1055"/>
      <c r="C8" s="1055"/>
      <c r="D8" s="1055" t="e">
        <f t="shared" si="0"/>
        <v>#N/A</v>
      </c>
      <c r="E8" s="1055"/>
      <c r="F8" s="1055"/>
      <c r="G8" s="1055"/>
      <c r="H8" s="1055"/>
      <c r="I8" s="1055"/>
      <c r="J8" s="1055"/>
      <c r="K8" s="1055"/>
      <c r="L8" s="1055"/>
      <c r="M8" s="1055"/>
      <c r="N8" s="1055"/>
      <c r="O8" s="1055" t="s">
        <v>31</v>
      </c>
      <c r="P8" s="1055"/>
      <c r="Q8" s="1055"/>
      <c r="R8" s="1055"/>
      <c r="S8" s="1055"/>
      <c r="T8" s="1055"/>
      <c r="U8" s="1055"/>
      <c r="V8" s="1055"/>
      <c r="W8" s="1055" t="s">
        <v>78</v>
      </c>
      <c r="X8" s="1055"/>
      <c r="Y8" s="1055"/>
      <c r="Z8" s="1055" t="e">
        <f t="shared" si="1"/>
        <v>#N/A</v>
      </c>
      <c r="AA8" s="1055"/>
      <c r="AB8" s="1055"/>
      <c r="AC8" s="1055"/>
      <c r="AD8" s="1055"/>
      <c r="AE8" s="1055"/>
      <c r="AF8" s="1055" t="s">
        <v>149</v>
      </c>
      <c r="AG8" s="1055"/>
      <c r="AH8" s="1055"/>
      <c r="AI8" s="1055"/>
      <c r="AJ8" s="1055"/>
      <c r="AK8" s="1055"/>
      <c r="AL8" s="1635" t="e">
        <f t="shared" si="2"/>
        <v>#N/A</v>
      </c>
      <c r="AM8" s="1636"/>
      <c r="AN8" s="1636"/>
      <c r="AO8" s="1636"/>
      <c r="AP8" s="406" t="s">
        <v>36</v>
      </c>
      <c r="AQ8" s="1636" t="e">
        <f t="shared" si="3"/>
        <v>#N/A</v>
      </c>
      <c r="AR8" s="1636"/>
      <c r="AS8" s="406" t="s">
        <v>37</v>
      </c>
      <c r="AT8" s="1636" t="e">
        <f t="shared" si="4"/>
        <v>#N/A</v>
      </c>
      <c r="AU8" s="1636"/>
      <c r="AV8" s="100" t="s">
        <v>38</v>
      </c>
      <c r="AW8" s="30"/>
      <c r="AX8" s="1638"/>
      <c r="AY8" s="1638"/>
      <c r="AZ8" s="1638"/>
      <c r="BA8" s="1638"/>
      <c r="BB8" s="1638"/>
      <c r="BC8" s="1638"/>
      <c r="BD8" s="1638"/>
      <c r="BE8" s="1638"/>
      <c r="BF8" s="1638"/>
      <c r="BG8" s="1638"/>
      <c r="BH8" s="1638"/>
      <c r="BI8" s="1638"/>
      <c r="BJ8" s="1638"/>
      <c r="BK8" s="1638"/>
      <c r="BL8" s="1638"/>
      <c r="BM8" s="1638"/>
      <c r="BN8" s="1638"/>
      <c r="BO8" s="1638"/>
      <c r="BP8" s="1638"/>
      <c r="BQ8" s="1638"/>
      <c r="BR8" s="1638"/>
      <c r="BS8" s="1638"/>
      <c r="BT8" s="1638"/>
      <c r="BU8" s="1638"/>
      <c r="BV8" s="1638"/>
      <c r="BW8" s="1638"/>
      <c r="BX8" s="1638"/>
      <c r="BY8" s="1638"/>
      <c r="BZ8" s="1638"/>
    </row>
    <row r="9" spans="1:78" s="15" customFormat="1" ht="20.100000000000001" customHeight="1">
      <c r="A9" s="1637" t="s">
        <v>148</v>
      </c>
      <c r="B9" s="1055"/>
      <c r="C9" s="1055"/>
      <c r="D9" s="1055" t="e">
        <f t="shared" si="0"/>
        <v>#N/A</v>
      </c>
      <c r="E9" s="1055"/>
      <c r="F9" s="1055"/>
      <c r="G9" s="1055"/>
      <c r="H9" s="1055"/>
      <c r="I9" s="1055"/>
      <c r="J9" s="1055"/>
      <c r="K9" s="1055"/>
      <c r="L9" s="1055"/>
      <c r="M9" s="1055"/>
      <c r="N9" s="1055"/>
      <c r="O9" s="1055" t="s">
        <v>31</v>
      </c>
      <c r="P9" s="1055"/>
      <c r="Q9" s="1055"/>
      <c r="R9" s="1055"/>
      <c r="S9" s="1055"/>
      <c r="T9" s="1055"/>
      <c r="U9" s="1055"/>
      <c r="V9" s="1055"/>
      <c r="W9" s="1055" t="s">
        <v>78</v>
      </c>
      <c r="X9" s="1055"/>
      <c r="Y9" s="1055"/>
      <c r="Z9" s="1055" t="e">
        <f t="shared" si="1"/>
        <v>#N/A</v>
      </c>
      <c r="AA9" s="1055"/>
      <c r="AB9" s="1055"/>
      <c r="AC9" s="1055"/>
      <c r="AD9" s="1055"/>
      <c r="AE9" s="1055"/>
      <c r="AF9" s="1055" t="s">
        <v>149</v>
      </c>
      <c r="AG9" s="1055"/>
      <c r="AH9" s="1055"/>
      <c r="AI9" s="1055"/>
      <c r="AJ9" s="1055"/>
      <c r="AK9" s="1055"/>
      <c r="AL9" s="1635" t="e">
        <f t="shared" si="2"/>
        <v>#N/A</v>
      </c>
      <c r="AM9" s="1636"/>
      <c r="AN9" s="1636"/>
      <c r="AO9" s="1636"/>
      <c r="AP9" s="406" t="s">
        <v>36</v>
      </c>
      <c r="AQ9" s="1636" t="e">
        <f t="shared" si="3"/>
        <v>#N/A</v>
      </c>
      <c r="AR9" s="1636"/>
      <c r="AS9" s="406" t="s">
        <v>37</v>
      </c>
      <c r="AT9" s="1636" t="e">
        <f t="shared" si="4"/>
        <v>#N/A</v>
      </c>
      <c r="AU9" s="1636"/>
      <c r="AV9" s="100" t="s">
        <v>38</v>
      </c>
      <c r="AW9" s="30"/>
    </row>
    <row r="10" spans="1:78" s="15" customFormat="1" ht="20.100000000000001" customHeight="1">
      <c r="A10" s="1637" t="s">
        <v>148</v>
      </c>
      <c r="B10" s="1055"/>
      <c r="C10" s="1055"/>
      <c r="D10" s="1055" t="e">
        <f t="shared" si="0"/>
        <v>#N/A</v>
      </c>
      <c r="E10" s="1055"/>
      <c r="F10" s="1055"/>
      <c r="G10" s="1055"/>
      <c r="H10" s="1055"/>
      <c r="I10" s="1055"/>
      <c r="J10" s="1055"/>
      <c r="K10" s="1055"/>
      <c r="L10" s="1055"/>
      <c r="M10" s="1055"/>
      <c r="N10" s="1055"/>
      <c r="O10" s="1055" t="s">
        <v>31</v>
      </c>
      <c r="P10" s="1055"/>
      <c r="Q10" s="1055"/>
      <c r="R10" s="1055"/>
      <c r="S10" s="1055"/>
      <c r="T10" s="1055"/>
      <c r="U10" s="1055"/>
      <c r="V10" s="1055"/>
      <c r="W10" s="1055" t="s">
        <v>78</v>
      </c>
      <c r="X10" s="1055"/>
      <c r="Y10" s="1055"/>
      <c r="Z10" s="1055" t="e">
        <f t="shared" si="1"/>
        <v>#N/A</v>
      </c>
      <c r="AA10" s="1055"/>
      <c r="AB10" s="1055"/>
      <c r="AC10" s="1055"/>
      <c r="AD10" s="1055"/>
      <c r="AE10" s="1055"/>
      <c r="AF10" s="1055" t="s">
        <v>149</v>
      </c>
      <c r="AG10" s="1055"/>
      <c r="AH10" s="1055"/>
      <c r="AI10" s="1055"/>
      <c r="AJ10" s="1055"/>
      <c r="AK10" s="1055"/>
      <c r="AL10" s="1635" t="e">
        <f t="shared" si="2"/>
        <v>#N/A</v>
      </c>
      <c r="AM10" s="1636"/>
      <c r="AN10" s="1636"/>
      <c r="AO10" s="1636"/>
      <c r="AP10" s="406" t="s">
        <v>36</v>
      </c>
      <c r="AQ10" s="1636" t="e">
        <f t="shared" si="3"/>
        <v>#N/A</v>
      </c>
      <c r="AR10" s="1636"/>
      <c r="AS10" s="406" t="s">
        <v>37</v>
      </c>
      <c r="AT10" s="1636" t="e">
        <f t="shared" si="4"/>
        <v>#N/A</v>
      </c>
      <c r="AU10" s="1636"/>
      <c r="AV10" s="100" t="s">
        <v>38</v>
      </c>
      <c r="AW10" s="30"/>
    </row>
    <row r="11" spans="1:78" s="15" customFormat="1" ht="20.100000000000001" customHeight="1">
      <c r="A11" s="1637" t="s">
        <v>148</v>
      </c>
      <c r="B11" s="1055"/>
      <c r="C11" s="1055"/>
      <c r="D11" s="1055" t="e">
        <f t="shared" si="0"/>
        <v>#N/A</v>
      </c>
      <c r="E11" s="1055"/>
      <c r="F11" s="1055"/>
      <c r="G11" s="1055"/>
      <c r="H11" s="1055"/>
      <c r="I11" s="1055"/>
      <c r="J11" s="1055"/>
      <c r="K11" s="1055"/>
      <c r="L11" s="1055"/>
      <c r="M11" s="1055"/>
      <c r="N11" s="1055"/>
      <c r="O11" s="1055" t="s">
        <v>31</v>
      </c>
      <c r="P11" s="1055"/>
      <c r="Q11" s="1055"/>
      <c r="R11" s="1055"/>
      <c r="S11" s="1055"/>
      <c r="T11" s="1055"/>
      <c r="U11" s="1055"/>
      <c r="V11" s="1055"/>
      <c r="W11" s="1055" t="s">
        <v>78</v>
      </c>
      <c r="X11" s="1055"/>
      <c r="Y11" s="1055"/>
      <c r="Z11" s="1055" t="e">
        <f t="shared" si="1"/>
        <v>#N/A</v>
      </c>
      <c r="AA11" s="1055"/>
      <c r="AB11" s="1055"/>
      <c r="AC11" s="1055"/>
      <c r="AD11" s="1055"/>
      <c r="AE11" s="1055"/>
      <c r="AF11" s="1055" t="s">
        <v>149</v>
      </c>
      <c r="AG11" s="1055"/>
      <c r="AH11" s="1055"/>
      <c r="AI11" s="1055"/>
      <c r="AJ11" s="1055"/>
      <c r="AK11" s="1055"/>
      <c r="AL11" s="1635" t="e">
        <f t="shared" si="2"/>
        <v>#N/A</v>
      </c>
      <c r="AM11" s="1636"/>
      <c r="AN11" s="1636"/>
      <c r="AO11" s="1636"/>
      <c r="AP11" s="406" t="s">
        <v>36</v>
      </c>
      <c r="AQ11" s="1636" t="e">
        <f t="shared" si="3"/>
        <v>#N/A</v>
      </c>
      <c r="AR11" s="1636"/>
      <c r="AS11" s="406" t="s">
        <v>37</v>
      </c>
      <c r="AT11" s="1636" t="e">
        <f t="shared" si="4"/>
        <v>#N/A</v>
      </c>
      <c r="AU11" s="1636"/>
      <c r="AV11" s="100" t="s">
        <v>38</v>
      </c>
      <c r="AW11" s="30"/>
    </row>
    <row r="12" spans="1:78" s="15" customFormat="1" ht="20.100000000000001" customHeight="1">
      <c r="A12" s="1637" t="s">
        <v>148</v>
      </c>
      <c r="B12" s="1055"/>
      <c r="C12" s="1055"/>
      <c r="D12" s="1055" t="e">
        <f t="shared" si="0"/>
        <v>#N/A</v>
      </c>
      <c r="E12" s="1055"/>
      <c r="F12" s="1055"/>
      <c r="G12" s="1055"/>
      <c r="H12" s="1055"/>
      <c r="I12" s="1055"/>
      <c r="J12" s="1055"/>
      <c r="K12" s="1055"/>
      <c r="L12" s="1055"/>
      <c r="M12" s="1055"/>
      <c r="N12" s="1055"/>
      <c r="O12" s="1055" t="s">
        <v>31</v>
      </c>
      <c r="P12" s="1055"/>
      <c r="Q12" s="1055"/>
      <c r="R12" s="1055"/>
      <c r="S12" s="1055"/>
      <c r="T12" s="1055"/>
      <c r="U12" s="1055"/>
      <c r="V12" s="1055"/>
      <c r="W12" s="1055" t="s">
        <v>78</v>
      </c>
      <c r="X12" s="1055"/>
      <c r="Y12" s="1055"/>
      <c r="Z12" s="1055" t="e">
        <f t="shared" si="1"/>
        <v>#N/A</v>
      </c>
      <c r="AA12" s="1055"/>
      <c r="AB12" s="1055"/>
      <c r="AC12" s="1055"/>
      <c r="AD12" s="1055"/>
      <c r="AE12" s="1055"/>
      <c r="AF12" s="1055" t="s">
        <v>149</v>
      </c>
      <c r="AG12" s="1055"/>
      <c r="AH12" s="1055"/>
      <c r="AI12" s="1055"/>
      <c r="AJ12" s="1055"/>
      <c r="AK12" s="1055"/>
      <c r="AL12" s="1635" t="e">
        <f t="shared" si="2"/>
        <v>#N/A</v>
      </c>
      <c r="AM12" s="1636"/>
      <c r="AN12" s="1636"/>
      <c r="AO12" s="1636"/>
      <c r="AP12" s="406" t="s">
        <v>36</v>
      </c>
      <c r="AQ12" s="1636" t="e">
        <f t="shared" si="3"/>
        <v>#N/A</v>
      </c>
      <c r="AR12" s="1636"/>
      <c r="AS12" s="406" t="s">
        <v>37</v>
      </c>
      <c r="AT12" s="1636" t="e">
        <f t="shared" si="4"/>
        <v>#N/A</v>
      </c>
      <c r="AU12" s="1636"/>
      <c r="AV12" s="100" t="s">
        <v>38</v>
      </c>
      <c r="AW12" s="30"/>
    </row>
    <row r="13" spans="1:78" s="15" customFormat="1" ht="20.100000000000001" customHeight="1">
      <c r="A13" s="1640" t="s">
        <v>443</v>
      </c>
      <c r="B13" s="1641"/>
      <c r="C13" s="1641"/>
      <c r="D13" s="1641"/>
      <c r="E13" s="1641"/>
      <c r="F13" s="1641"/>
      <c r="G13" s="1641"/>
      <c r="H13" s="1641"/>
      <c r="I13" s="1641"/>
      <c r="J13" s="1641"/>
      <c r="K13" s="1641"/>
      <c r="L13" s="1641"/>
      <c r="M13" s="1641"/>
      <c r="N13" s="1641"/>
      <c r="O13" s="1641"/>
      <c r="P13" s="1641"/>
      <c r="Q13" s="1641"/>
      <c r="R13" s="1641"/>
      <c r="S13" s="1641"/>
      <c r="T13" s="1641"/>
      <c r="U13" s="1641"/>
      <c r="V13" s="1641"/>
      <c r="W13" s="1641"/>
      <c r="X13" s="1641"/>
      <c r="Y13" s="1641"/>
      <c r="Z13" s="1641"/>
      <c r="AA13" s="1641"/>
      <c r="AB13" s="1641"/>
      <c r="AC13" s="1641"/>
      <c r="AD13" s="1641"/>
      <c r="AE13" s="1641"/>
      <c r="AF13" s="1641"/>
      <c r="AG13" s="1641"/>
      <c r="AH13" s="1641"/>
      <c r="AI13" s="1641"/>
      <c r="AJ13" s="1641"/>
      <c r="AK13" s="1641"/>
      <c r="AL13" s="1641"/>
      <c r="AM13" s="1641"/>
      <c r="AN13" s="1641"/>
      <c r="AO13" s="1641"/>
      <c r="AP13" s="1641"/>
      <c r="AQ13" s="1641"/>
      <c r="AR13" s="1641"/>
      <c r="AS13" s="1641"/>
      <c r="AT13" s="1641"/>
      <c r="AU13" s="1641"/>
      <c r="AV13" s="1642"/>
      <c r="AW13" s="30"/>
      <c r="AX13" s="1639" t="s">
        <v>442</v>
      </c>
      <c r="AY13" s="1639"/>
      <c r="AZ13" s="1639"/>
      <c r="BA13" s="1639"/>
      <c r="BB13" s="1639"/>
      <c r="BC13" s="1639"/>
      <c r="BD13" s="1639"/>
      <c r="BE13" s="1639"/>
      <c r="BF13" s="1639"/>
      <c r="BG13" s="1639"/>
      <c r="BH13" s="1639"/>
      <c r="BI13" s="1639"/>
      <c r="BJ13" s="1639"/>
      <c r="BK13" s="1639"/>
      <c r="BL13" s="1639"/>
      <c r="BM13" s="1639"/>
      <c r="BN13" s="1639"/>
      <c r="BO13" s="1639"/>
      <c r="BP13" s="1639"/>
      <c r="BQ13" s="1639"/>
      <c r="BR13" s="1639"/>
      <c r="BS13" s="1639"/>
      <c r="BT13" s="1639"/>
      <c r="BU13" s="1639"/>
      <c r="BV13" s="1639"/>
      <c r="BW13" s="1639"/>
      <c r="BX13" s="1639"/>
    </row>
    <row r="14" spans="1:78" s="15" customFormat="1" ht="20.100000000000001" customHeight="1">
      <c r="A14" s="1643" t="s">
        <v>217</v>
      </c>
      <c r="B14" s="1644"/>
      <c r="C14" s="1644"/>
      <c r="D14" s="1644"/>
      <c r="E14" s="1644"/>
      <c r="F14" s="1644"/>
      <c r="G14" s="1644"/>
      <c r="H14" s="1644"/>
      <c r="I14" s="1652"/>
      <c r="J14" s="1653"/>
      <c r="K14" s="1653"/>
      <c r="L14" s="1653"/>
      <c r="M14" s="1653"/>
      <c r="N14" s="1653"/>
      <c r="O14" s="1653"/>
      <c r="P14" s="1653"/>
      <c r="Q14" s="1653"/>
      <c r="R14" s="1653"/>
      <c r="S14" s="1653"/>
      <c r="T14" s="1653"/>
      <c r="U14" s="1653"/>
      <c r="V14" s="1653"/>
      <c r="W14" s="1653"/>
      <c r="X14" s="1654" t="s">
        <v>74</v>
      </c>
      <c r="Y14" s="1654"/>
      <c r="Z14" s="1655"/>
      <c r="AA14" s="1655"/>
      <c r="AB14" s="1655"/>
      <c r="AC14" s="1655"/>
      <c r="AD14" s="1655"/>
      <c r="AE14" s="1655"/>
      <c r="AF14" s="1655"/>
      <c r="AG14" s="1655"/>
      <c r="AH14" s="1655"/>
      <c r="AI14" s="1655"/>
      <c r="AJ14" s="1655"/>
      <c r="AK14" s="1655"/>
      <c r="AL14" s="1655"/>
      <c r="AM14" s="1655"/>
      <c r="AN14" s="269" t="s">
        <v>75</v>
      </c>
      <c r="AO14" s="1656">
        <f>IF(COUNT(I14,Z14)=2,Z14-I14,0)</f>
        <v>0</v>
      </c>
      <c r="AP14" s="1656"/>
      <c r="AQ14" s="24" t="s">
        <v>141</v>
      </c>
      <c r="AR14" s="1657">
        <f>IF(COUNT(I14,Z14)=2,Z14-I14,0)+1</f>
        <v>1</v>
      </c>
      <c r="AS14" s="1657"/>
      <c r="AT14" s="1648" t="s">
        <v>99</v>
      </c>
      <c r="AU14" s="1055"/>
      <c r="AV14" s="1056"/>
      <c r="AW14" s="30"/>
      <c r="AX14" s="1649" t="s">
        <v>444</v>
      </c>
      <c r="AY14" s="1650"/>
      <c r="AZ14" s="1650"/>
      <c r="BA14" s="1650"/>
      <c r="BB14" s="1650"/>
      <c r="BC14" s="1650"/>
      <c r="BD14" s="1650"/>
      <c r="BE14" s="1650"/>
      <c r="BF14" s="1650"/>
      <c r="BG14" s="1650"/>
      <c r="BH14" s="1650"/>
      <c r="BI14" s="1650"/>
      <c r="BJ14" s="1650"/>
      <c r="BK14" s="1650"/>
      <c r="BL14" s="1650"/>
      <c r="BM14" s="1650"/>
      <c r="BN14" s="1650"/>
      <c r="BO14" s="1650"/>
      <c r="BP14" s="1650"/>
      <c r="BQ14" s="1650"/>
      <c r="BR14" s="1650"/>
      <c r="BS14" s="1650"/>
      <c r="BT14" s="1650"/>
      <c r="BU14" s="1650"/>
      <c r="BV14" s="1650"/>
      <c r="BW14" s="1650"/>
      <c r="BX14" s="1650"/>
      <c r="BY14" s="1650"/>
      <c r="BZ14" s="1651"/>
    </row>
    <row r="15" spans="1:78" s="15" customFormat="1" ht="20.100000000000001" customHeight="1">
      <c r="A15" s="1643" t="s">
        <v>215</v>
      </c>
      <c r="B15" s="1644"/>
      <c r="C15" s="1644"/>
      <c r="D15" s="1644"/>
      <c r="E15" s="1644"/>
      <c r="F15" s="1644"/>
      <c r="G15" s="1644"/>
      <c r="H15" s="1644"/>
      <c r="I15" s="1050" t="s">
        <v>110</v>
      </c>
      <c r="J15" s="1050"/>
      <c r="K15" s="1050"/>
      <c r="L15" s="1050"/>
      <c r="M15" s="1050"/>
      <c r="N15" s="1050"/>
      <c r="O15" s="1050"/>
      <c r="P15" s="1050"/>
      <c r="Q15" s="1641"/>
      <c r="R15" s="1641"/>
      <c r="S15" s="1641"/>
      <c r="T15" s="1641"/>
      <c r="U15" s="1641"/>
      <c r="V15" s="1641"/>
      <c r="W15" s="1641"/>
      <c r="X15" s="1641"/>
      <c r="Y15" s="1641"/>
      <c r="Z15" s="1641"/>
      <c r="AA15" s="1641"/>
      <c r="AB15" s="1641"/>
      <c r="AC15" s="1641"/>
      <c r="AD15" s="1641"/>
      <c r="AE15" s="1641"/>
      <c r="AF15" s="1641"/>
      <c r="AG15" s="1641"/>
      <c r="AH15" s="1641"/>
      <c r="AI15" s="1641"/>
      <c r="AJ15" s="1641"/>
      <c r="AK15" s="1641"/>
      <c r="AL15" s="1641"/>
      <c r="AM15" s="1641"/>
      <c r="AN15" s="1641"/>
      <c r="AO15" s="1641"/>
      <c r="AP15" s="1641"/>
      <c r="AQ15" s="1641"/>
      <c r="AR15" s="1641"/>
      <c r="AS15" s="1641"/>
      <c r="AT15" s="1641"/>
      <c r="AU15" s="1641"/>
      <c r="AV15" s="1642"/>
      <c r="AW15" s="30"/>
      <c r="AX15" s="1645" t="s">
        <v>445</v>
      </c>
      <c r="AY15" s="1646"/>
      <c r="AZ15" s="1646"/>
      <c r="BA15" s="1646"/>
      <c r="BB15" s="1646"/>
      <c r="BC15" s="1646"/>
      <c r="BD15" s="1646"/>
      <c r="BE15" s="1646"/>
      <c r="BF15" s="1646"/>
      <c r="BG15" s="1646"/>
      <c r="BH15" s="1646"/>
      <c r="BI15" s="1646"/>
      <c r="BJ15" s="1646"/>
      <c r="BK15" s="1646"/>
      <c r="BL15" s="1646"/>
      <c r="BM15" s="1646"/>
      <c r="BN15" s="1646"/>
      <c r="BO15" s="1646"/>
      <c r="BP15" s="1646"/>
      <c r="BQ15" s="1646"/>
      <c r="BR15" s="1646"/>
      <c r="BS15" s="1646"/>
      <c r="BT15" s="1646"/>
      <c r="BU15" s="1646"/>
      <c r="BV15" s="1646"/>
      <c r="BW15" s="1646"/>
      <c r="BX15" s="1646"/>
      <c r="BY15" s="1646"/>
      <c r="BZ15" s="1647"/>
    </row>
    <row r="16" spans="1:78" s="15" customFormat="1" ht="20.100000000000001" customHeight="1">
      <c r="A16" s="1643"/>
      <c r="B16" s="1644"/>
      <c r="C16" s="1644"/>
      <c r="D16" s="1644"/>
      <c r="E16" s="1644"/>
      <c r="F16" s="1644"/>
      <c r="G16" s="1644"/>
      <c r="H16" s="1644"/>
      <c r="I16" s="1050" t="s">
        <v>111</v>
      </c>
      <c r="J16" s="1050"/>
      <c r="K16" s="1050"/>
      <c r="L16" s="1050"/>
      <c r="M16" s="1050"/>
      <c r="N16" s="1050"/>
      <c r="O16" s="1050"/>
      <c r="P16" s="1050"/>
      <c r="Q16" s="1641"/>
      <c r="R16" s="1641"/>
      <c r="S16" s="1641"/>
      <c r="T16" s="1641"/>
      <c r="U16" s="1641"/>
      <c r="V16" s="1641"/>
      <c r="W16" s="1641"/>
      <c r="X16" s="1641"/>
      <c r="Y16" s="1641"/>
      <c r="Z16" s="1641"/>
      <c r="AA16" s="1641"/>
      <c r="AB16" s="1641"/>
      <c r="AC16" s="1641"/>
      <c r="AD16" s="1641"/>
      <c r="AE16" s="1641"/>
      <c r="AF16" s="1641"/>
      <c r="AG16" s="1641"/>
      <c r="AH16" s="1641"/>
      <c r="AI16" s="1641"/>
      <c r="AJ16" s="1641"/>
      <c r="AK16" s="1641"/>
      <c r="AL16" s="1641"/>
      <c r="AM16" s="1641"/>
      <c r="AN16" s="1641"/>
      <c r="AO16" s="1641"/>
      <c r="AP16" s="1641"/>
      <c r="AQ16" s="1641"/>
      <c r="AR16" s="1641"/>
      <c r="AS16" s="1641"/>
      <c r="AT16" s="1641"/>
      <c r="AU16" s="1641"/>
      <c r="AV16" s="1642"/>
      <c r="AW16" s="30"/>
      <c r="AX16" s="1645" t="s">
        <v>446</v>
      </c>
      <c r="AY16" s="1646"/>
      <c r="AZ16" s="1646"/>
      <c r="BA16" s="1646"/>
      <c r="BB16" s="1646"/>
      <c r="BC16" s="1646"/>
      <c r="BD16" s="1646"/>
      <c r="BE16" s="1646"/>
      <c r="BF16" s="1646"/>
      <c r="BG16" s="1646"/>
      <c r="BH16" s="1646"/>
      <c r="BI16" s="1646"/>
      <c r="BJ16" s="1646"/>
      <c r="BK16" s="1646"/>
      <c r="BL16" s="1646"/>
      <c r="BM16" s="1646"/>
      <c r="BN16" s="1646"/>
      <c r="BO16" s="1646"/>
      <c r="BP16" s="1646"/>
      <c r="BQ16" s="1646"/>
      <c r="BR16" s="1646"/>
      <c r="BS16" s="1646"/>
      <c r="BT16" s="1646"/>
      <c r="BU16" s="1646"/>
      <c r="BV16" s="1646"/>
      <c r="BW16" s="1646"/>
      <c r="BX16" s="1646"/>
      <c r="BY16" s="1646"/>
      <c r="BZ16" s="1647"/>
    </row>
    <row r="17" spans="1:78" s="15" customFormat="1" ht="20.100000000000001" customHeight="1">
      <c r="A17" s="1643" t="s">
        <v>219</v>
      </c>
      <c r="B17" s="1644"/>
      <c r="C17" s="1644"/>
      <c r="D17" s="1644"/>
      <c r="E17" s="1644"/>
      <c r="F17" s="1644"/>
      <c r="G17" s="1644"/>
      <c r="H17" s="1644"/>
      <c r="I17" s="1050" t="s">
        <v>112</v>
      </c>
      <c r="J17" s="1050"/>
      <c r="K17" s="1050"/>
      <c r="L17" s="1050"/>
      <c r="M17" s="1050"/>
      <c r="N17" s="1050"/>
      <c r="O17" s="1050"/>
      <c r="P17" s="1050"/>
      <c r="Q17" s="1641"/>
      <c r="R17" s="1641"/>
      <c r="S17" s="1641"/>
      <c r="T17" s="1641"/>
      <c r="U17" s="1641"/>
      <c r="V17" s="1641"/>
      <c r="W17" s="1641"/>
      <c r="X17" s="1641"/>
      <c r="Y17" s="1641"/>
      <c r="Z17" s="1641"/>
      <c r="AA17" s="1641"/>
      <c r="AB17" s="1641"/>
      <c r="AC17" s="1641"/>
      <c r="AD17" s="1641"/>
      <c r="AE17" s="1641"/>
      <c r="AF17" s="1641"/>
      <c r="AG17" s="1641"/>
      <c r="AH17" s="1641"/>
      <c r="AI17" s="1641"/>
      <c r="AJ17" s="1641"/>
      <c r="AK17" s="1641"/>
      <c r="AL17" s="1641"/>
      <c r="AM17" s="1641"/>
      <c r="AN17" s="1641"/>
      <c r="AO17" s="1641"/>
      <c r="AP17" s="1641"/>
      <c r="AQ17" s="1641"/>
      <c r="AR17" s="1641"/>
      <c r="AS17" s="1641"/>
      <c r="AT17" s="1641"/>
      <c r="AU17" s="1641"/>
      <c r="AV17" s="1642"/>
      <c r="AW17" s="30"/>
      <c r="AX17" s="1645" t="s">
        <v>447</v>
      </c>
      <c r="AY17" s="1646"/>
      <c r="AZ17" s="1646"/>
      <c r="BA17" s="1646"/>
      <c r="BB17" s="1646"/>
      <c r="BC17" s="1646"/>
      <c r="BD17" s="1646"/>
      <c r="BE17" s="1646"/>
      <c r="BF17" s="1646"/>
      <c r="BG17" s="1646"/>
      <c r="BH17" s="1646"/>
      <c r="BI17" s="1646"/>
      <c r="BJ17" s="1646"/>
      <c r="BK17" s="1646"/>
      <c r="BL17" s="1646"/>
      <c r="BM17" s="1646"/>
      <c r="BN17" s="1646"/>
      <c r="BO17" s="1646"/>
      <c r="BP17" s="1646"/>
      <c r="BQ17" s="1646"/>
      <c r="BR17" s="1646"/>
      <c r="BS17" s="1646"/>
      <c r="BT17" s="1646"/>
      <c r="BU17" s="1646"/>
      <c r="BV17" s="1646"/>
      <c r="BW17" s="1646"/>
      <c r="BX17" s="1646"/>
      <c r="BY17" s="1646"/>
      <c r="BZ17" s="1647"/>
    </row>
    <row r="18" spans="1:78" s="15" customFormat="1" ht="20.100000000000001" customHeight="1">
      <c r="A18" s="1643"/>
      <c r="B18" s="1644"/>
      <c r="C18" s="1644"/>
      <c r="D18" s="1644"/>
      <c r="E18" s="1644"/>
      <c r="F18" s="1644"/>
      <c r="G18" s="1644"/>
      <c r="H18" s="1644"/>
      <c r="I18" s="1050" t="s">
        <v>113</v>
      </c>
      <c r="J18" s="1050"/>
      <c r="K18" s="1050"/>
      <c r="L18" s="1050"/>
      <c r="M18" s="1050"/>
      <c r="N18" s="1050"/>
      <c r="O18" s="1050"/>
      <c r="P18" s="1050"/>
      <c r="Q18" s="1641"/>
      <c r="R18" s="1641"/>
      <c r="S18" s="1641"/>
      <c r="T18" s="1641"/>
      <c r="U18" s="1641"/>
      <c r="V18" s="1641"/>
      <c r="W18" s="1641"/>
      <c r="X18" s="1641"/>
      <c r="Y18" s="1641"/>
      <c r="Z18" s="1641"/>
      <c r="AA18" s="1641"/>
      <c r="AB18" s="1641"/>
      <c r="AC18" s="1641"/>
      <c r="AD18" s="1641"/>
      <c r="AE18" s="1641"/>
      <c r="AF18" s="1641"/>
      <c r="AG18" s="1641"/>
      <c r="AH18" s="1641"/>
      <c r="AI18" s="1641"/>
      <c r="AJ18" s="1641"/>
      <c r="AK18" s="1641"/>
      <c r="AL18" s="1641"/>
      <c r="AM18" s="1641"/>
      <c r="AN18" s="1641"/>
      <c r="AO18" s="1641"/>
      <c r="AP18" s="1641"/>
      <c r="AQ18" s="1641"/>
      <c r="AR18" s="1641"/>
      <c r="AS18" s="1641"/>
      <c r="AT18" s="1641"/>
      <c r="AU18" s="1641"/>
      <c r="AV18" s="1642"/>
      <c r="AW18" s="30"/>
      <c r="AX18" s="1645" t="s">
        <v>448</v>
      </c>
      <c r="AY18" s="1646"/>
      <c r="AZ18" s="1646"/>
      <c r="BA18" s="1646"/>
      <c r="BB18" s="1646"/>
      <c r="BC18" s="1646"/>
      <c r="BD18" s="1646"/>
      <c r="BE18" s="1646"/>
      <c r="BF18" s="1646"/>
      <c r="BG18" s="1646"/>
      <c r="BH18" s="1646"/>
      <c r="BI18" s="1646"/>
      <c r="BJ18" s="1646"/>
      <c r="BK18" s="1646"/>
      <c r="BL18" s="1646"/>
      <c r="BM18" s="1646"/>
      <c r="BN18" s="1646"/>
      <c r="BO18" s="1646"/>
      <c r="BP18" s="1646"/>
      <c r="BQ18" s="1646"/>
      <c r="BR18" s="1646"/>
      <c r="BS18" s="1646"/>
      <c r="BT18" s="1646"/>
      <c r="BU18" s="1646"/>
      <c r="BV18" s="1646"/>
      <c r="BW18" s="1646"/>
      <c r="BX18" s="1646"/>
      <c r="BY18" s="1646"/>
      <c r="BZ18" s="1647"/>
    </row>
    <row r="19" spans="1:78" s="15" customFormat="1" ht="20.100000000000001" customHeight="1">
      <c r="A19" s="1661" t="s">
        <v>449</v>
      </c>
      <c r="B19" s="1662"/>
      <c r="C19" s="1662"/>
      <c r="D19" s="1662"/>
      <c r="E19" s="1662"/>
      <c r="F19" s="1662"/>
      <c r="G19" s="1662"/>
      <c r="H19" s="1663"/>
      <c r="I19" s="1668"/>
      <c r="J19" s="1668"/>
      <c r="K19" s="1668"/>
      <c r="L19" s="1668"/>
      <c r="M19" s="1668"/>
      <c r="N19" s="1668"/>
      <c r="O19" s="1668"/>
      <c r="P19" s="1668"/>
      <c r="Q19" s="1668"/>
      <c r="R19" s="1668"/>
      <c r="S19" s="1668"/>
      <c r="T19" s="1668"/>
      <c r="U19" s="1668"/>
      <c r="V19" s="1668"/>
      <c r="W19" s="1668"/>
      <c r="X19" s="1668"/>
      <c r="Y19" s="1668"/>
      <c r="Z19" s="1668"/>
      <c r="AA19" s="1668"/>
      <c r="AB19" s="1668"/>
      <c r="AC19" s="1668"/>
      <c r="AD19" s="1668"/>
      <c r="AE19" s="1668"/>
      <c r="AF19" s="1668"/>
      <c r="AG19" s="1668"/>
      <c r="AH19" s="1668"/>
      <c r="AI19" s="1668"/>
      <c r="AJ19" s="1668"/>
      <c r="AK19" s="1668"/>
      <c r="AL19" s="1668"/>
      <c r="AM19" s="1668"/>
      <c r="AN19" s="1668"/>
      <c r="AO19" s="1668"/>
      <c r="AP19" s="1668"/>
      <c r="AQ19" s="1668"/>
      <c r="AR19" s="1668"/>
      <c r="AS19" s="1668"/>
      <c r="AT19" s="1668"/>
      <c r="AU19" s="1668"/>
      <c r="AV19" s="1669"/>
      <c r="AW19" s="30"/>
      <c r="AX19" s="1658" t="s">
        <v>996</v>
      </c>
      <c r="AY19" s="1659"/>
      <c r="AZ19" s="1659"/>
      <c r="BA19" s="1659"/>
      <c r="BB19" s="1659"/>
      <c r="BC19" s="1659"/>
      <c r="BD19" s="1659"/>
      <c r="BE19" s="1659"/>
      <c r="BF19" s="1659"/>
      <c r="BG19" s="1659"/>
      <c r="BH19" s="1659"/>
      <c r="BI19" s="1659"/>
      <c r="BJ19" s="1659"/>
      <c r="BK19" s="1659"/>
      <c r="BL19" s="1659"/>
      <c r="BM19" s="1659"/>
      <c r="BN19" s="1659"/>
      <c r="BO19" s="1659"/>
      <c r="BP19" s="1659"/>
      <c r="BQ19" s="1659"/>
      <c r="BR19" s="1659"/>
      <c r="BS19" s="1659"/>
      <c r="BT19" s="1659"/>
      <c r="BU19" s="1659"/>
      <c r="BV19" s="1659"/>
      <c r="BW19" s="1659"/>
      <c r="BX19" s="1659"/>
      <c r="BY19" s="1659"/>
      <c r="BZ19" s="1660"/>
    </row>
    <row r="20" spans="1:78" s="15" customFormat="1" ht="20.100000000000001" customHeight="1">
      <c r="A20" s="1249"/>
      <c r="B20" s="1250"/>
      <c r="C20" s="1250"/>
      <c r="D20" s="1250"/>
      <c r="E20" s="1250"/>
      <c r="F20" s="1250"/>
      <c r="G20" s="1250"/>
      <c r="H20" s="1664"/>
      <c r="I20" s="1668"/>
      <c r="J20" s="1668"/>
      <c r="K20" s="1668"/>
      <c r="L20" s="1668"/>
      <c r="M20" s="1668"/>
      <c r="N20" s="1668"/>
      <c r="O20" s="1668"/>
      <c r="P20" s="1648"/>
      <c r="Q20" s="1670"/>
      <c r="R20" s="1671"/>
      <c r="S20" s="1671"/>
      <c r="T20" s="1671"/>
      <c r="U20" s="1671"/>
      <c r="V20" s="1671"/>
      <c r="W20" s="1671"/>
      <c r="X20" s="1671"/>
      <c r="Y20" s="1671"/>
      <c r="Z20" s="1671"/>
      <c r="AA20" s="1671"/>
      <c r="AB20" s="1671"/>
      <c r="AC20" s="1671"/>
      <c r="AD20" s="1671"/>
      <c r="AE20" s="1671"/>
      <c r="AF20" s="1671"/>
      <c r="AG20" s="1671"/>
      <c r="AH20" s="1671"/>
      <c r="AI20" s="1671"/>
      <c r="AJ20" s="1671"/>
      <c r="AK20" s="1671"/>
      <c r="AL20" s="1671"/>
      <c r="AM20" s="1671"/>
      <c r="AN20" s="1671"/>
      <c r="AO20" s="1671"/>
      <c r="AP20" s="1671"/>
      <c r="AQ20" s="1671"/>
      <c r="AR20" s="1671"/>
      <c r="AS20" s="1671"/>
      <c r="AT20" s="1671"/>
      <c r="AU20" s="1671"/>
      <c r="AV20" s="1672"/>
      <c r="AW20" s="30"/>
    </row>
    <row r="21" spans="1:78" s="15" customFormat="1" ht="20.100000000000001" customHeight="1">
      <c r="A21" s="1665"/>
      <c r="B21" s="1666"/>
      <c r="C21" s="1666"/>
      <c r="D21" s="1666"/>
      <c r="E21" s="1666"/>
      <c r="F21" s="1666"/>
      <c r="G21" s="1666"/>
      <c r="H21" s="1667"/>
      <c r="I21" s="1668"/>
      <c r="J21" s="1668"/>
      <c r="K21" s="1668"/>
      <c r="L21" s="1668"/>
      <c r="M21" s="1668"/>
      <c r="N21" s="1668"/>
      <c r="O21" s="1668"/>
      <c r="P21" s="1648"/>
      <c r="Q21" s="1670"/>
      <c r="R21" s="1671"/>
      <c r="S21" s="1671"/>
      <c r="T21" s="1671"/>
      <c r="U21" s="1671"/>
      <c r="V21" s="1671"/>
      <c r="W21" s="1671"/>
      <c r="X21" s="1671"/>
      <c r="Y21" s="1671"/>
      <c r="Z21" s="1671"/>
      <c r="AA21" s="1671"/>
      <c r="AB21" s="1671"/>
      <c r="AC21" s="1671"/>
      <c r="AD21" s="1671"/>
      <c r="AE21" s="1671"/>
      <c r="AF21" s="1671"/>
      <c r="AG21" s="1671"/>
      <c r="AH21" s="1671"/>
      <c r="AI21" s="1671"/>
      <c r="AJ21" s="1671"/>
      <c r="AK21" s="1671"/>
      <c r="AL21" s="1671"/>
      <c r="AM21" s="1671"/>
      <c r="AN21" s="1671"/>
      <c r="AO21" s="1671"/>
      <c r="AP21" s="1671"/>
      <c r="AQ21" s="1671"/>
      <c r="AR21" s="1671"/>
      <c r="AS21" s="1671"/>
      <c r="AT21" s="1671"/>
      <c r="AU21" s="1671"/>
      <c r="AV21" s="1672"/>
      <c r="AW21" s="30"/>
    </row>
    <row r="22" spans="1:78" s="15" customFormat="1" ht="20.100000000000001" customHeight="1">
      <c r="A22" s="1640" t="s">
        <v>450</v>
      </c>
      <c r="B22" s="1641"/>
      <c r="C22" s="1641"/>
      <c r="D22" s="1641"/>
      <c r="E22" s="1641"/>
      <c r="F22" s="1641"/>
      <c r="G22" s="1641"/>
      <c r="H22" s="1641"/>
      <c r="I22" s="1641"/>
      <c r="J22" s="1641"/>
      <c r="K22" s="1641"/>
      <c r="L22" s="1641"/>
      <c r="M22" s="1641"/>
      <c r="N22" s="1641"/>
      <c r="O22" s="1641"/>
      <c r="P22" s="1641"/>
      <c r="Q22" s="1641"/>
      <c r="R22" s="1641"/>
      <c r="S22" s="1641"/>
      <c r="T22" s="1641"/>
      <c r="U22" s="1641"/>
      <c r="V22" s="1641"/>
      <c r="W22" s="1641"/>
      <c r="X22" s="1641"/>
      <c r="Y22" s="1641"/>
      <c r="Z22" s="1641"/>
      <c r="AA22" s="1641"/>
      <c r="AB22" s="1641"/>
      <c r="AC22" s="1641"/>
      <c r="AD22" s="1641"/>
      <c r="AE22" s="1641"/>
      <c r="AF22" s="1641"/>
      <c r="AG22" s="1641"/>
      <c r="AH22" s="1641"/>
      <c r="AI22" s="1641"/>
      <c r="AJ22" s="1641"/>
      <c r="AK22" s="1641"/>
      <c r="AL22" s="1641"/>
      <c r="AM22" s="1641"/>
      <c r="AN22" s="1641"/>
      <c r="AO22" s="1641"/>
      <c r="AP22" s="1641"/>
      <c r="AQ22" s="1641"/>
      <c r="AR22" s="1641"/>
      <c r="AS22" s="1641"/>
      <c r="AT22" s="1641"/>
      <c r="AU22" s="1641"/>
      <c r="AV22" s="1642"/>
      <c r="AW22" s="30"/>
    </row>
    <row r="23" spans="1:78" s="15" customFormat="1" ht="20.100000000000001" customHeight="1">
      <c r="A23" s="1675" t="s">
        <v>258</v>
      </c>
      <c r="B23" s="1676"/>
      <c r="C23" s="1676"/>
      <c r="D23" s="1676"/>
      <c r="E23" s="1676"/>
      <c r="F23" s="1676"/>
      <c r="G23" s="1676"/>
      <c r="H23" s="1676"/>
      <c r="I23" s="1676"/>
      <c r="J23" s="1676"/>
      <c r="K23" s="1676"/>
      <c r="L23" s="1676"/>
      <c r="M23" s="1676"/>
      <c r="N23" s="1676"/>
      <c r="O23" s="1677"/>
      <c r="P23" s="1678" t="s">
        <v>713</v>
      </c>
      <c r="Q23" s="1678"/>
      <c r="R23" s="1678"/>
      <c r="S23" s="1678"/>
      <c r="T23" s="1678"/>
      <c r="U23" s="1678"/>
      <c r="V23" s="1678"/>
      <c r="W23" s="1678"/>
      <c r="X23" s="1678"/>
      <c r="Y23" s="1678"/>
      <c r="Z23" s="1678"/>
      <c r="AA23" s="1678"/>
      <c r="AB23" s="1678"/>
      <c r="AC23" s="1678"/>
      <c r="AD23" s="1678"/>
      <c r="AE23" s="1678"/>
      <c r="AF23" s="1678" t="s">
        <v>452</v>
      </c>
      <c r="AG23" s="1678"/>
      <c r="AH23" s="1678"/>
      <c r="AI23" s="1678"/>
      <c r="AJ23" s="1678"/>
      <c r="AK23" s="1678"/>
      <c r="AL23" s="1678"/>
      <c r="AM23" s="1678"/>
      <c r="AN23" s="1678"/>
      <c r="AO23" s="1678"/>
      <c r="AP23" s="1678"/>
      <c r="AQ23" s="1678"/>
      <c r="AR23" s="1678"/>
      <c r="AS23" s="1678"/>
      <c r="AT23" s="1678"/>
      <c r="AU23" s="1678"/>
      <c r="AV23" s="1679"/>
      <c r="AW23" s="30"/>
      <c r="AX23" s="177" t="s">
        <v>459</v>
      </c>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row>
    <row r="24" spans="1:78" s="15" customFormat="1" ht="20.100000000000001" customHeight="1">
      <c r="A24" s="1673"/>
      <c r="B24" s="1674"/>
      <c r="C24" s="1674"/>
      <c r="D24" s="1674"/>
      <c r="E24" s="1674"/>
      <c r="F24" s="1674"/>
      <c r="G24" s="1674"/>
      <c r="H24" s="1674"/>
      <c r="I24" s="1674"/>
      <c r="J24" s="1674"/>
      <c r="K24" s="1674"/>
      <c r="L24" s="1674"/>
      <c r="M24" s="1674"/>
      <c r="N24" s="1674"/>
      <c r="O24" s="1674"/>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6"/>
      <c r="AW24" s="30"/>
      <c r="AX24" s="1649" t="s">
        <v>451</v>
      </c>
      <c r="AY24" s="1650"/>
      <c r="AZ24" s="1650"/>
      <c r="BA24" s="1650"/>
      <c r="BB24" s="1650"/>
      <c r="BC24" s="1650"/>
      <c r="BD24" s="1650"/>
      <c r="BE24" s="1650"/>
      <c r="BF24" s="1650"/>
      <c r="BG24" s="1650"/>
      <c r="BH24" s="1650"/>
      <c r="BI24" s="1650"/>
      <c r="BJ24" s="1650"/>
      <c r="BK24" s="1650"/>
      <c r="BL24" s="1650"/>
      <c r="BM24" s="1650"/>
      <c r="BN24" s="1650"/>
      <c r="BO24" s="1650"/>
      <c r="BP24" s="1650"/>
      <c r="BQ24" s="1650"/>
      <c r="BR24" s="1650"/>
      <c r="BS24" s="1650"/>
      <c r="BT24" s="1650"/>
      <c r="BU24" s="1650"/>
      <c r="BV24" s="1650"/>
      <c r="BW24" s="1650"/>
      <c r="BX24" s="1650"/>
      <c r="BY24" s="1650"/>
      <c r="BZ24" s="1651"/>
    </row>
    <row r="25" spans="1:78" s="15" customFormat="1" ht="20.100000000000001" customHeight="1">
      <c r="A25" s="1673"/>
      <c r="B25" s="1674"/>
      <c r="C25" s="1674"/>
      <c r="D25" s="1674"/>
      <c r="E25" s="1674"/>
      <c r="F25" s="1674"/>
      <c r="G25" s="1674"/>
      <c r="H25" s="1674"/>
      <c r="I25" s="1674"/>
      <c r="J25" s="1674"/>
      <c r="K25" s="1674"/>
      <c r="L25" s="1674"/>
      <c r="M25" s="1674"/>
      <c r="N25" s="1674"/>
      <c r="O25" s="1674"/>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6"/>
      <c r="AW25" s="30"/>
      <c r="AX25" s="1645" t="s">
        <v>453</v>
      </c>
      <c r="AY25" s="1646"/>
      <c r="AZ25" s="1646"/>
      <c r="BA25" s="1646"/>
      <c r="BB25" s="1646"/>
      <c r="BC25" s="1646"/>
      <c r="BD25" s="1646"/>
      <c r="BE25" s="1646"/>
      <c r="BF25" s="1646"/>
      <c r="BG25" s="1646"/>
      <c r="BH25" s="1646"/>
      <c r="BI25" s="1646"/>
      <c r="BJ25" s="1646"/>
      <c r="BK25" s="1646"/>
      <c r="BL25" s="1646"/>
      <c r="BM25" s="1646"/>
      <c r="BN25" s="1646"/>
      <c r="BO25" s="1646"/>
      <c r="BP25" s="1646"/>
      <c r="BQ25" s="1646"/>
      <c r="BR25" s="1646"/>
      <c r="BS25" s="1646"/>
      <c r="BT25" s="1646"/>
      <c r="BU25" s="1646"/>
      <c r="BV25" s="1646"/>
      <c r="BW25" s="1646"/>
      <c r="BX25" s="1646"/>
      <c r="BY25" s="1646"/>
      <c r="BZ25" s="1647"/>
    </row>
    <row r="26" spans="1:78" s="15" customFormat="1" ht="20.100000000000001" customHeight="1">
      <c r="A26" s="1673"/>
      <c r="B26" s="1674"/>
      <c r="C26" s="1674"/>
      <c r="D26" s="1674"/>
      <c r="E26" s="1674"/>
      <c r="F26" s="1674"/>
      <c r="G26" s="1674"/>
      <c r="H26" s="1674"/>
      <c r="I26" s="1674"/>
      <c r="J26" s="1674"/>
      <c r="K26" s="1674"/>
      <c r="L26" s="1674"/>
      <c r="M26" s="1674"/>
      <c r="N26" s="1674"/>
      <c r="O26" s="1674"/>
      <c r="P26" s="1055"/>
      <c r="Q26" s="1055"/>
      <c r="R26" s="1055"/>
      <c r="S26" s="1055"/>
      <c r="T26" s="1055"/>
      <c r="U26" s="1055"/>
      <c r="V26" s="1055"/>
      <c r="W26" s="1055"/>
      <c r="X26" s="1055"/>
      <c r="Y26" s="1055"/>
      <c r="Z26" s="1055"/>
      <c r="AA26" s="1055"/>
      <c r="AB26" s="1055"/>
      <c r="AC26" s="1055"/>
      <c r="AD26" s="1055"/>
      <c r="AE26" s="1055"/>
      <c r="AF26" s="1055"/>
      <c r="AG26" s="1055"/>
      <c r="AH26" s="1055"/>
      <c r="AI26" s="1055"/>
      <c r="AJ26" s="1055"/>
      <c r="AK26" s="1055"/>
      <c r="AL26" s="1055"/>
      <c r="AM26" s="1055"/>
      <c r="AN26" s="1055"/>
      <c r="AO26" s="1055"/>
      <c r="AP26" s="1055"/>
      <c r="AQ26" s="1055"/>
      <c r="AR26" s="1055"/>
      <c r="AS26" s="1055"/>
      <c r="AT26" s="1055"/>
      <c r="AU26" s="1055"/>
      <c r="AV26" s="1056"/>
      <c r="AW26" s="30"/>
      <c r="AX26" s="1645" t="s">
        <v>454</v>
      </c>
      <c r="AY26" s="1646"/>
      <c r="AZ26" s="1646"/>
      <c r="BA26" s="1646"/>
      <c r="BB26" s="1646"/>
      <c r="BC26" s="1646"/>
      <c r="BD26" s="1646"/>
      <c r="BE26" s="1646"/>
      <c r="BF26" s="1646"/>
      <c r="BG26" s="1646"/>
      <c r="BH26" s="1646"/>
      <c r="BI26" s="1646"/>
      <c r="BJ26" s="1646"/>
      <c r="BK26" s="1646"/>
      <c r="BL26" s="1646"/>
      <c r="BM26" s="1646"/>
      <c r="BN26" s="1646"/>
      <c r="BO26" s="1646"/>
      <c r="BP26" s="1646"/>
      <c r="BQ26" s="1646"/>
      <c r="BR26" s="1646"/>
      <c r="BS26" s="1646"/>
      <c r="BT26" s="1646"/>
      <c r="BU26" s="1646"/>
      <c r="BV26" s="1646"/>
      <c r="BW26" s="1646"/>
      <c r="BX26" s="1646"/>
      <c r="BY26" s="1646"/>
      <c r="BZ26" s="1647"/>
    </row>
    <row r="27" spans="1:78" s="15" customFormat="1" ht="20.100000000000001" customHeight="1">
      <c r="A27" s="1673"/>
      <c r="B27" s="1674"/>
      <c r="C27" s="1674"/>
      <c r="D27" s="1674"/>
      <c r="E27" s="1674"/>
      <c r="F27" s="1674"/>
      <c r="G27" s="1674"/>
      <c r="H27" s="1674"/>
      <c r="I27" s="1674"/>
      <c r="J27" s="1674"/>
      <c r="K27" s="1674"/>
      <c r="L27" s="1674"/>
      <c r="M27" s="1674"/>
      <c r="N27" s="1674"/>
      <c r="O27" s="1674"/>
      <c r="P27" s="1055"/>
      <c r="Q27" s="1055"/>
      <c r="R27" s="1055"/>
      <c r="S27" s="1055"/>
      <c r="T27" s="1055"/>
      <c r="U27" s="1055"/>
      <c r="V27" s="1055"/>
      <c r="W27" s="1055"/>
      <c r="X27" s="1055"/>
      <c r="Y27" s="1055"/>
      <c r="Z27" s="1055"/>
      <c r="AA27" s="1055"/>
      <c r="AB27" s="1055"/>
      <c r="AC27" s="1055"/>
      <c r="AD27" s="1055"/>
      <c r="AE27" s="1055"/>
      <c r="AF27" s="1055"/>
      <c r="AG27" s="1055"/>
      <c r="AH27" s="1055"/>
      <c r="AI27" s="1055"/>
      <c r="AJ27" s="1055"/>
      <c r="AK27" s="1055"/>
      <c r="AL27" s="1055"/>
      <c r="AM27" s="1055"/>
      <c r="AN27" s="1055"/>
      <c r="AO27" s="1055"/>
      <c r="AP27" s="1055"/>
      <c r="AQ27" s="1055"/>
      <c r="AR27" s="1055"/>
      <c r="AS27" s="1055"/>
      <c r="AT27" s="1055"/>
      <c r="AU27" s="1055"/>
      <c r="AV27" s="1056"/>
      <c r="AW27" s="30"/>
      <c r="AX27" s="1645" t="s">
        <v>455</v>
      </c>
      <c r="AY27" s="1646"/>
      <c r="AZ27" s="1646"/>
      <c r="BA27" s="1646"/>
      <c r="BB27" s="1646"/>
      <c r="BC27" s="1646"/>
      <c r="BD27" s="1646"/>
      <c r="BE27" s="1646"/>
      <c r="BF27" s="1646"/>
      <c r="BG27" s="1646"/>
      <c r="BH27" s="1646"/>
      <c r="BI27" s="1646"/>
      <c r="BJ27" s="1646"/>
      <c r="BK27" s="1646"/>
      <c r="BL27" s="1646"/>
      <c r="BM27" s="1646"/>
      <c r="BN27" s="1646"/>
      <c r="BO27" s="1646"/>
      <c r="BP27" s="1646"/>
      <c r="BQ27" s="1646"/>
      <c r="BR27" s="1646"/>
      <c r="BS27" s="1646"/>
      <c r="BT27" s="1646"/>
      <c r="BU27" s="1646"/>
      <c r="BV27" s="1646"/>
      <c r="BW27" s="1646"/>
      <c r="BX27" s="1646"/>
      <c r="BY27" s="1646"/>
      <c r="BZ27" s="1647"/>
    </row>
    <row r="28" spans="1:78" s="15" customFormat="1" ht="20.100000000000001" customHeight="1">
      <c r="A28" s="1673"/>
      <c r="B28" s="1674"/>
      <c r="C28" s="1674"/>
      <c r="D28" s="1674"/>
      <c r="E28" s="1674"/>
      <c r="F28" s="1674"/>
      <c r="G28" s="1674"/>
      <c r="H28" s="1674"/>
      <c r="I28" s="1674"/>
      <c r="J28" s="1674"/>
      <c r="K28" s="1674"/>
      <c r="L28" s="1674"/>
      <c r="M28" s="1674"/>
      <c r="N28" s="1674"/>
      <c r="O28" s="1674"/>
      <c r="P28" s="1055"/>
      <c r="Q28" s="1055"/>
      <c r="R28" s="1055"/>
      <c r="S28" s="1055"/>
      <c r="T28" s="1055"/>
      <c r="U28" s="1055"/>
      <c r="V28" s="1055"/>
      <c r="W28" s="1055"/>
      <c r="X28" s="1055"/>
      <c r="Y28" s="1055"/>
      <c r="Z28" s="1055"/>
      <c r="AA28" s="1055"/>
      <c r="AB28" s="1055"/>
      <c r="AC28" s="1055"/>
      <c r="AD28" s="1055"/>
      <c r="AE28" s="1055"/>
      <c r="AF28" s="1055"/>
      <c r="AG28" s="1055"/>
      <c r="AH28" s="1055"/>
      <c r="AI28" s="1055"/>
      <c r="AJ28" s="1055"/>
      <c r="AK28" s="1055"/>
      <c r="AL28" s="1055"/>
      <c r="AM28" s="1055"/>
      <c r="AN28" s="1055"/>
      <c r="AO28" s="1055"/>
      <c r="AP28" s="1055"/>
      <c r="AQ28" s="1055"/>
      <c r="AR28" s="1055"/>
      <c r="AS28" s="1055"/>
      <c r="AT28" s="1055"/>
      <c r="AU28" s="1055"/>
      <c r="AV28" s="1056"/>
      <c r="AW28" s="30"/>
      <c r="AX28" s="1645" t="s">
        <v>456</v>
      </c>
      <c r="AY28" s="1646"/>
      <c r="AZ28" s="1646"/>
      <c r="BA28" s="1646"/>
      <c r="BB28" s="1646"/>
      <c r="BC28" s="1646"/>
      <c r="BD28" s="1646"/>
      <c r="BE28" s="1646"/>
      <c r="BF28" s="1646"/>
      <c r="BG28" s="1646"/>
      <c r="BH28" s="1646"/>
      <c r="BI28" s="1646"/>
      <c r="BJ28" s="1646"/>
      <c r="BK28" s="1646"/>
      <c r="BL28" s="1646"/>
      <c r="BM28" s="1646"/>
      <c r="BN28" s="1646"/>
      <c r="BO28" s="1646"/>
      <c r="BP28" s="1646"/>
      <c r="BQ28" s="1646"/>
      <c r="BR28" s="1646"/>
      <c r="BS28" s="1646"/>
      <c r="BT28" s="1646"/>
      <c r="BU28" s="1646"/>
      <c r="BV28" s="1646"/>
      <c r="BW28" s="1646"/>
      <c r="BX28" s="1646"/>
      <c r="BY28" s="1646"/>
      <c r="BZ28" s="1647"/>
    </row>
    <row r="29" spans="1:78" s="15" customFormat="1" ht="20.100000000000001" customHeight="1">
      <c r="A29" s="1673"/>
      <c r="B29" s="1674"/>
      <c r="C29" s="1674"/>
      <c r="D29" s="1674"/>
      <c r="E29" s="1674"/>
      <c r="F29" s="1674"/>
      <c r="G29" s="1674"/>
      <c r="H29" s="1674"/>
      <c r="I29" s="1674"/>
      <c r="J29" s="1674"/>
      <c r="K29" s="1674"/>
      <c r="L29" s="1674"/>
      <c r="M29" s="1674"/>
      <c r="N29" s="1674"/>
      <c r="O29" s="1674"/>
      <c r="P29" s="1055"/>
      <c r="Q29" s="1055"/>
      <c r="R29" s="1055"/>
      <c r="S29" s="1055"/>
      <c r="T29" s="1055"/>
      <c r="U29" s="1055"/>
      <c r="V29" s="1055"/>
      <c r="W29" s="1055"/>
      <c r="X29" s="1055"/>
      <c r="Y29" s="1055"/>
      <c r="Z29" s="1055"/>
      <c r="AA29" s="1055"/>
      <c r="AB29" s="1055"/>
      <c r="AC29" s="1055"/>
      <c r="AD29" s="1055"/>
      <c r="AE29" s="1055"/>
      <c r="AF29" s="1055"/>
      <c r="AG29" s="1055"/>
      <c r="AH29" s="1055"/>
      <c r="AI29" s="1055"/>
      <c r="AJ29" s="1055"/>
      <c r="AK29" s="1055"/>
      <c r="AL29" s="1055"/>
      <c r="AM29" s="1055"/>
      <c r="AN29" s="1055"/>
      <c r="AO29" s="1055"/>
      <c r="AP29" s="1055"/>
      <c r="AQ29" s="1055"/>
      <c r="AR29" s="1055"/>
      <c r="AS29" s="1055"/>
      <c r="AT29" s="1055"/>
      <c r="AU29" s="1055"/>
      <c r="AV29" s="1056"/>
      <c r="AW29" s="30"/>
      <c r="AX29" s="1690" t="s">
        <v>457</v>
      </c>
      <c r="AY29" s="1691"/>
      <c r="AZ29" s="1691"/>
      <c r="BA29" s="1691"/>
      <c r="BB29" s="1691"/>
      <c r="BC29" s="1691"/>
      <c r="BD29" s="1691"/>
      <c r="BE29" s="1691"/>
      <c r="BF29" s="1691"/>
      <c r="BG29" s="1691"/>
      <c r="BH29" s="1691"/>
      <c r="BI29" s="1691"/>
      <c r="BJ29" s="1691"/>
      <c r="BK29" s="1691"/>
      <c r="BL29" s="1691"/>
      <c r="BM29" s="1691"/>
      <c r="BN29" s="1691"/>
      <c r="BO29" s="1691"/>
      <c r="BP29" s="1691"/>
      <c r="BQ29" s="1691"/>
      <c r="BR29" s="1691"/>
      <c r="BS29" s="1691"/>
      <c r="BT29" s="1691"/>
      <c r="BU29" s="1691"/>
      <c r="BV29" s="1691"/>
      <c r="BW29" s="1691"/>
      <c r="BX29" s="1691"/>
      <c r="BY29" s="1691"/>
      <c r="BZ29" s="1692"/>
    </row>
    <row r="30" spans="1:78" s="15" customFormat="1" ht="20.100000000000001" customHeight="1">
      <c r="A30" s="1673"/>
      <c r="B30" s="1674"/>
      <c r="C30" s="1674"/>
      <c r="D30" s="1674"/>
      <c r="E30" s="1674"/>
      <c r="F30" s="1674"/>
      <c r="G30" s="1674"/>
      <c r="H30" s="1674"/>
      <c r="I30" s="1674"/>
      <c r="J30" s="1674"/>
      <c r="K30" s="1674"/>
      <c r="L30" s="1674"/>
      <c r="M30" s="1674"/>
      <c r="N30" s="1674"/>
      <c r="O30" s="1674"/>
      <c r="P30" s="1055"/>
      <c r="Q30" s="1055"/>
      <c r="R30" s="1055"/>
      <c r="S30" s="1055"/>
      <c r="T30" s="1055"/>
      <c r="U30" s="1055"/>
      <c r="V30" s="1055"/>
      <c r="W30" s="1055"/>
      <c r="X30" s="1055"/>
      <c r="Y30" s="1055"/>
      <c r="Z30" s="1055"/>
      <c r="AA30" s="1055"/>
      <c r="AB30" s="1055"/>
      <c r="AC30" s="1055"/>
      <c r="AD30" s="1055"/>
      <c r="AE30" s="1055"/>
      <c r="AF30" s="1055"/>
      <c r="AG30" s="1055"/>
      <c r="AH30" s="1055"/>
      <c r="AI30" s="1055"/>
      <c r="AJ30" s="1055"/>
      <c r="AK30" s="1055"/>
      <c r="AL30" s="1055"/>
      <c r="AM30" s="1055"/>
      <c r="AN30" s="1055"/>
      <c r="AO30" s="1055"/>
      <c r="AP30" s="1055"/>
      <c r="AQ30" s="1055"/>
      <c r="AR30" s="1055"/>
      <c r="AS30" s="1055"/>
      <c r="AT30" s="1055"/>
      <c r="AU30" s="1055"/>
      <c r="AV30" s="1056"/>
      <c r="AW30" s="30"/>
      <c r="AX30" s="1658"/>
      <c r="AY30" s="1659"/>
      <c r="AZ30" s="1659"/>
      <c r="BA30" s="1659"/>
      <c r="BB30" s="1659"/>
      <c r="BC30" s="1659"/>
      <c r="BD30" s="1659"/>
      <c r="BE30" s="1659"/>
      <c r="BF30" s="1659"/>
      <c r="BG30" s="1659"/>
      <c r="BH30" s="1659"/>
      <c r="BI30" s="1659"/>
      <c r="BJ30" s="1659"/>
      <c r="BK30" s="1659"/>
      <c r="BL30" s="1659"/>
      <c r="BM30" s="1659"/>
      <c r="BN30" s="1659"/>
      <c r="BO30" s="1659"/>
      <c r="BP30" s="1659"/>
      <c r="BQ30" s="1659"/>
      <c r="BR30" s="1659"/>
      <c r="BS30" s="1659"/>
      <c r="BT30" s="1659"/>
      <c r="BU30" s="1659"/>
      <c r="BV30" s="1659"/>
      <c r="BW30" s="1659"/>
      <c r="BX30" s="1659"/>
      <c r="BY30" s="1659"/>
      <c r="BZ30" s="1660"/>
    </row>
    <row r="31" spans="1:78" ht="12.95" customHeight="1">
      <c r="A31" s="8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8"/>
    </row>
    <row r="32" spans="1:78" ht="18" customHeight="1">
      <c r="A32" s="1681" t="s">
        <v>458</v>
      </c>
      <c r="B32" s="1244"/>
      <c r="C32" s="1244"/>
      <c r="D32" s="1244"/>
      <c r="E32" s="1244"/>
      <c r="F32" s="1244"/>
      <c r="G32" s="1244"/>
      <c r="H32" s="1244"/>
      <c r="I32" s="1244"/>
      <c r="J32" s="1244"/>
      <c r="K32" s="1244"/>
      <c r="L32" s="1244"/>
      <c r="M32" s="1244"/>
      <c r="N32" s="1244"/>
      <c r="O32" s="1244"/>
      <c r="P32" s="1244"/>
      <c r="Q32" s="1244"/>
      <c r="R32" s="1244"/>
      <c r="S32" s="1244"/>
      <c r="T32" s="1244"/>
      <c r="U32" s="1244"/>
      <c r="V32" s="1244"/>
      <c r="W32" s="1244"/>
      <c r="X32" s="1244"/>
      <c r="Y32" s="1244"/>
      <c r="Z32" s="1244"/>
      <c r="AA32" s="1244"/>
      <c r="AB32" s="1244"/>
      <c r="AC32" s="1244"/>
      <c r="AD32" s="1244"/>
      <c r="AE32" s="1244"/>
      <c r="AF32" s="1244"/>
      <c r="AG32" s="1244"/>
      <c r="AH32" s="1244"/>
      <c r="AI32" s="1244"/>
      <c r="AJ32" s="1244"/>
      <c r="AK32" s="1244"/>
      <c r="AL32" s="1244"/>
      <c r="AM32" s="1244"/>
      <c r="AN32" s="1244"/>
      <c r="AO32" s="1244"/>
      <c r="AP32" s="1244"/>
      <c r="AQ32" s="1244"/>
      <c r="AR32" s="1244"/>
      <c r="AS32" s="1244"/>
      <c r="AT32" s="1244"/>
      <c r="AU32" s="1244"/>
      <c r="AV32" s="1682"/>
    </row>
    <row r="33" spans="1:49" ht="12.95" customHeight="1">
      <c r="A33" s="4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48"/>
    </row>
    <row r="34" spans="1:49" ht="18" customHeight="1">
      <c r="A34" s="60"/>
      <c r="B34" s="49"/>
      <c r="C34" s="49"/>
      <c r="D34" s="49"/>
      <c r="E34" s="49"/>
      <c r="F34" s="49"/>
      <c r="G34" s="49"/>
      <c r="H34" s="49"/>
      <c r="I34" s="49"/>
      <c r="J34" s="49"/>
      <c r="K34" s="49"/>
      <c r="L34" s="49"/>
      <c r="M34" s="49"/>
      <c r="N34" s="49"/>
      <c r="O34" s="49"/>
      <c r="P34" s="49"/>
      <c r="Q34" s="49"/>
      <c r="R34" s="49"/>
      <c r="S34" s="49"/>
      <c r="T34" s="1686"/>
      <c r="U34" s="1686"/>
      <c r="V34" s="1686"/>
      <c r="W34" s="1686"/>
      <c r="X34" s="1686"/>
      <c r="Y34" s="1683" t="s">
        <v>36</v>
      </c>
      <c r="Z34" s="1683"/>
      <c r="AA34" s="1684"/>
      <c r="AB34" s="1684"/>
      <c r="AC34" s="1684"/>
      <c r="AD34" s="1683" t="s">
        <v>37</v>
      </c>
      <c r="AE34" s="1683"/>
      <c r="AF34" s="1684"/>
      <c r="AG34" s="1684"/>
      <c r="AH34" s="1684"/>
      <c r="AI34" s="1684"/>
      <c r="AJ34" s="1683" t="s">
        <v>38</v>
      </c>
      <c r="AK34" s="1683"/>
      <c r="AL34" s="52"/>
      <c r="AM34" s="49"/>
      <c r="AN34" s="49"/>
      <c r="AO34" s="49"/>
      <c r="AP34" s="49"/>
      <c r="AQ34" s="49"/>
      <c r="AR34" s="49"/>
      <c r="AS34" s="49"/>
      <c r="AT34" s="49"/>
      <c r="AU34" s="49"/>
      <c r="AV34" s="61"/>
    </row>
    <row r="35" spans="1:49" ht="12.95" customHeight="1">
      <c r="A35" s="60"/>
      <c r="B35" s="49"/>
      <c r="C35" s="49"/>
      <c r="D35" s="49"/>
      <c r="E35" s="49"/>
      <c r="F35" s="49"/>
      <c r="G35" s="49"/>
      <c r="H35" s="49"/>
      <c r="I35" s="49"/>
      <c r="J35" s="49"/>
      <c r="K35" s="49"/>
      <c r="L35" s="49"/>
      <c r="M35" s="49"/>
      <c r="N35" s="49"/>
      <c r="O35" s="49"/>
      <c r="P35" s="49"/>
      <c r="Q35" s="49"/>
      <c r="R35" s="49"/>
      <c r="S35" s="49"/>
      <c r="T35" s="49"/>
      <c r="U35" s="49"/>
      <c r="V35" s="49"/>
      <c r="W35" s="49"/>
      <c r="X35" s="49"/>
      <c r="Y35" s="52"/>
      <c r="Z35" s="52"/>
      <c r="AA35" s="52"/>
      <c r="AB35" s="52"/>
      <c r="AC35" s="52"/>
      <c r="AD35" s="52"/>
      <c r="AE35" s="52"/>
      <c r="AF35" s="52"/>
      <c r="AG35" s="52"/>
      <c r="AH35" s="52"/>
      <c r="AI35" s="52"/>
      <c r="AJ35" s="52"/>
      <c r="AK35" s="52"/>
      <c r="AL35" s="52"/>
      <c r="AM35" s="49"/>
      <c r="AN35" s="49"/>
      <c r="AO35" s="49"/>
      <c r="AP35" s="49"/>
      <c r="AQ35" s="49"/>
      <c r="AR35" s="49"/>
      <c r="AS35" s="49"/>
      <c r="AT35" s="49"/>
      <c r="AU35" s="49"/>
      <c r="AV35" s="61"/>
    </row>
    <row r="36" spans="1:49" ht="24.95" customHeight="1">
      <c r="A36" s="54"/>
      <c r="B36" s="19"/>
      <c r="C36" s="19"/>
      <c r="D36" s="19"/>
      <c r="E36" s="19"/>
      <c r="F36" s="19"/>
      <c r="G36" s="19"/>
      <c r="H36" s="19"/>
      <c r="I36" s="19"/>
      <c r="J36" s="19"/>
      <c r="K36" s="19"/>
      <c r="L36" s="19"/>
      <c r="M36" s="19"/>
      <c r="N36" s="19"/>
      <c r="O36" s="19"/>
      <c r="P36" s="19"/>
      <c r="Q36" s="19"/>
      <c r="R36" s="19"/>
      <c r="S36" s="19"/>
      <c r="T36" s="19"/>
      <c r="U36" s="19"/>
      <c r="V36" s="19"/>
      <c r="W36" s="178"/>
      <c r="X36" s="178"/>
      <c r="Y36" s="178"/>
      <c r="Z36" s="178"/>
      <c r="AA36" s="1687" t="s">
        <v>24</v>
      </c>
      <c r="AB36" s="1687"/>
      <c r="AC36" s="1687"/>
      <c r="AD36" s="1687"/>
      <c r="AE36" s="1687"/>
      <c r="AF36" s="1687"/>
      <c r="AG36" s="1687"/>
      <c r="AH36" s="1687"/>
      <c r="AI36" s="1687"/>
      <c r="AJ36" s="1688">
        <f>'1'!$AJ$26:$AR$26</f>
        <v>0</v>
      </c>
      <c r="AK36" s="1688"/>
      <c r="AL36" s="1688"/>
      <c r="AM36" s="1688"/>
      <c r="AN36" s="1688"/>
      <c r="AO36" s="1688"/>
      <c r="AP36" s="1688"/>
      <c r="AQ36" s="1688"/>
      <c r="AR36" s="1688"/>
      <c r="AS36" s="1687" t="s">
        <v>16</v>
      </c>
      <c r="AT36" s="1687"/>
      <c r="AU36" s="1687"/>
      <c r="AV36" s="1689"/>
    </row>
    <row r="37" spans="1:49" s="400" customFormat="1" ht="24.95" hidden="1" customHeight="1">
      <c r="A37" s="54"/>
      <c r="B37" s="19"/>
      <c r="C37" s="19"/>
      <c r="D37" s="19"/>
      <c r="E37" s="19"/>
      <c r="F37" s="19"/>
      <c r="G37" s="19"/>
      <c r="H37" s="19"/>
      <c r="I37" s="19"/>
      <c r="J37" s="19"/>
      <c r="K37" s="19"/>
      <c r="L37" s="19"/>
      <c r="M37" s="19"/>
      <c r="N37" s="19"/>
      <c r="O37" s="19"/>
      <c r="P37" s="19"/>
      <c r="Q37" s="19"/>
      <c r="R37" s="19"/>
      <c r="S37" s="19"/>
      <c r="T37" s="19"/>
      <c r="U37" s="19"/>
      <c r="V37" s="19"/>
      <c r="W37" s="555"/>
      <c r="X37" s="555"/>
      <c r="Y37" s="555"/>
      <c r="Z37" s="555"/>
      <c r="AA37" s="1685" t="s">
        <v>1728</v>
      </c>
      <c r="AB37" s="1687"/>
      <c r="AC37" s="1687"/>
      <c r="AD37" s="1687"/>
      <c r="AE37" s="1687"/>
      <c r="AF37" s="1687"/>
      <c r="AG37" s="1687"/>
      <c r="AH37" s="1687"/>
      <c r="AI37" s="1687"/>
      <c r="AJ37" s="1688">
        <f>'1'!AJ27</f>
        <v>0</v>
      </c>
      <c r="AK37" s="1688"/>
      <c r="AL37" s="1688"/>
      <c r="AM37" s="1688"/>
      <c r="AN37" s="1688"/>
      <c r="AO37" s="1688"/>
      <c r="AP37" s="1688"/>
      <c r="AQ37" s="1688"/>
      <c r="AR37" s="1688"/>
      <c r="AS37" s="1687" t="s">
        <v>16</v>
      </c>
      <c r="AT37" s="1687"/>
      <c r="AU37" s="1687"/>
      <c r="AV37" s="1689"/>
      <c r="AW37" s="405"/>
    </row>
    <row r="38" spans="1:49" ht="12.95" customHeight="1">
      <c r="A38" s="53"/>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50"/>
    </row>
    <row r="39" spans="1:49" ht="18" customHeight="1">
      <c r="A39" s="1681" t="s">
        <v>2089</v>
      </c>
      <c r="B39" s="1244"/>
      <c r="C39" s="1244"/>
      <c r="D39" s="1244"/>
      <c r="E39" s="1244"/>
      <c r="F39" s="1244"/>
      <c r="G39" s="1244"/>
      <c r="H39" s="1244"/>
      <c r="I39" s="1244"/>
      <c r="J39" s="1244"/>
      <c r="K39" s="1244"/>
      <c r="L39" s="1244"/>
      <c r="M39" s="1685" t="s">
        <v>23</v>
      </c>
      <c r="N39" s="1685"/>
      <c r="O39" s="1685"/>
      <c r="P39" s="1685"/>
      <c r="Q39" s="1685"/>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26"/>
      <c r="AS39" s="26"/>
      <c r="AT39" s="26"/>
      <c r="AU39" s="26"/>
      <c r="AV39" s="50"/>
    </row>
    <row r="40" spans="1:49" ht="13.5">
      <c r="A40" s="1340"/>
      <c r="B40" s="1398"/>
      <c r="C40" s="1398"/>
      <c r="D40" s="1398"/>
      <c r="E40" s="1398"/>
      <c r="F40" s="1398"/>
      <c r="G40" s="1398"/>
      <c r="H40" s="1398"/>
      <c r="I40" s="1398"/>
      <c r="J40" s="1398"/>
      <c r="K40" s="1398"/>
      <c r="L40" s="1398"/>
      <c r="M40" s="1398"/>
      <c r="N40" s="1398"/>
      <c r="O40" s="1398"/>
      <c r="P40" s="1398"/>
      <c r="Q40" s="1398"/>
      <c r="R40" s="1398"/>
      <c r="S40" s="1398"/>
      <c r="T40" s="1398"/>
      <c r="U40" s="1398"/>
      <c r="V40" s="1398"/>
      <c r="W40" s="1398"/>
      <c r="X40" s="1398"/>
      <c r="Y40" s="1398"/>
      <c r="Z40" s="1398"/>
      <c r="AA40" s="1398"/>
      <c r="AB40" s="1398"/>
      <c r="AC40" s="1398"/>
      <c r="AD40" s="1398"/>
      <c r="AE40" s="1398"/>
      <c r="AF40" s="1398"/>
      <c r="AG40" s="1398"/>
      <c r="AH40" s="1398"/>
      <c r="AI40" s="1398"/>
      <c r="AJ40" s="1398"/>
      <c r="AK40" s="1398"/>
      <c r="AL40" s="1398"/>
      <c r="AM40" s="1398"/>
      <c r="AN40" s="1398"/>
      <c r="AO40" s="1398"/>
      <c r="AP40" s="1398"/>
      <c r="AQ40" s="1398"/>
      <c r="AR40" s="1398"/>
      <c r="AS40" s="1398"/>
      <c r="AT40" s="1398"/>
      <c r="AU40" s="1398"/>
      <c r="AV40" s="1680"/>
    </row>
  </sheetData>
  <sheetProtection insertColumns="0" deleteColumns="0"/>
  <protectedRanges>
    <protectedRange sqref="AB34" name="범위1_1_1_2"/>
  </protectedRanges>
  <mergeCells count="146">
    <mergeCell ref="AA37:AI37"/>
    <mergeCell ref="AJ37:AR37"/>
    <mergeCell ref="AS37:AV37"/>
    <mergeCell ref="AS36:AV36"/>
    <mergeCell ref="AX27:BZ27"/>
    <mergeCell ref="AX29:BZ30"/>
    <mergeCell ref="AX24:BZ24"/>
    <mergeCell ref="P29:AE29"/>
    <mergeCell ref="AF29:AV29"/>
    <mergeCell ref="AF28:AV28"/>
    <mergeCell ref="P24:AE24"/>
    <mergeCell ref="AF24:AV24"/>
    <mergeCell ref="A40:AV40"/>
    <mergeCell ref="A30:O30"/>
    <mergeCell ref="P30:AE30"/>
    <mergeCell ref="AF30:AV30"/>
    <mergeCell ref="A32:AV32"/>
    <mergeCell ref="AD34:AE34"/>
    <mergeCell ref="AF34:AI34"/>
    <mergeCell ref="A29:O29"/>
    <mergeCell ref="A26:O26"/>
    <mergeCell ref="P26:AE26"/>
    <mergeCell ref="AF26:AV26"/>
    <mergeCell ref="A27:O27"/>
    <mergeCell ref="P27:AE27"/>
    <mergeCell ref="AF27:AV27"/>
    <mergeCell ref="A39:L39"/>
    <mergeCell ref="M39:Q39"/>
    <mergeCell ref="AJ34:AK34"/>
    <mergeCell ref="T34:X34"/>
    <mergeCell ref="Y34:Z34"/>
    <mergeCell ref="AA34:AC34"/>
    <mergeCell ref="AA36:AI36"/>
    <mergeCell ref="AJ36:AR36"/>
    <mergeCell ref="A28:O28"/>
    <mergeCell ref="P28:AE28"/>
    <mergeCell ref="AX19:BZ19"/>
    <mergeCell ref="A19:H21"/>
    <mergeCell ref="I19:AV19"/>
    <mergeCell ref="I20:P20"/>
    <mergeCell ref="Q20:AV20"/>
    <mergeCell ref="A25:O25"/>
    <mergeCell ref="P25:AE25"/>
    <mergeCell ref="AF25:AV25"/>
    <mergeCell ref="AX28:BZ28"/>
    <mergeCell ref="I21:P21"/>
    <mergeCell ref="Q21:AV21"/>
    <mergeCell ref="A22:AV22"/>
    <mergeCell ref="AX25:BZ25"/>
    <mergeCell ref="A23:O23"/>
    <mergeCell ref="P23:AE23"/>
    <mergeCell ref="AF23:AV23"/>
    <mergeCell ref="AX26:BZ26"/>
    <mergeCell ref="A24:O24"/>
    <mergeCell ref="A17:H18"/>
    <mergeCell ref="I17:P17"/>
    <mergeCell ref="Q17:AV17"/>
    <mergeCell ref="AX17:BZ17"/>
    <mergeCell ref="I18:P18"/>
    <mergeCell ref="Q18:AV18"/>
    <mergeCell ref="AX18:BZ18"/>
    <mergeCell ref="AT14:AV14"/>
    <mergeCell ref="AX14:BZ14"/>
    <mergeCell ref="A15:H16"/>
    <mergeCell ref="I15:P15"/>
    <mergeCell ref="Q15:AV15"/>
    <mergeCell ref="AX15:BZ15"/>
    <mergeCell ref="I16:P16"/>
    <mergeCell ref="Q16:AV16"/>
    <mergeCell ref="AX16:BZ16"/>
    <mergeCell ref="A14:H14"/>
    <mergeCell ref="I14:W14"/>
    <mergeCell ref="X14:Y14"/>
    <mergeCell ref="Z14:AM14"/>
    <mergeCell ref="AO14:AP14"/>
    <mergeCell ref="AR14:AS14"/>
    <mergeCell ref="AX13:BX13"/>
    <mergeCell ref="A13:AV13"/>
    <mergeCell ref="AF11:AK11"/>
    <mergeCell ref="AL11:AO11"/>
    <mergeCell ref="AQ11:AR11"/>
    <mergeCell ref="AT11:AU11"/>
    <mergeCell ref="A12:C12"/>
    <mergeCell ref="D12:N12"/>
    <mergeCell ref="O12:Q12"/>
    <mergeCell ref="Z12:AE12"/>
    <mergeCell ref="AF12:AK12"/>
    <mergeCell ref="AL12:AO12"/>
    <mergeCell ref="AQ12:AR12"/>
    <mergeCell ref="R12:V12"/>
    <mergeCell ref="W12:Y12"/>
    <mergeCell ref="AT12:AU12"/>
    <mergeCell ref="A11:C11"/>
    <mergeCell ref="D11:N11"/>
    <mergeCell ref="O11:Q11"/>
    <mergeCell ref="R11:V11"/>
    <mergeCell ref="W11:Y11"/>
    <mergeCell ref="Z11:AE11"/>
    <mergeCell ref="A10:C10"/>
    <mergeCell ref="D10:N10"/>
    <mergeCell ref="O10:Q10"/>
    <mergeCell ref="R10:V10"/>
    <mergeCell ref="W10:Y10"/>
    <mergeCell ref="Z10:AE10"/>
    <mergeCell ref="AF10:AK10"/>
    <mergeCell ref="AL10:AO10"/>
    <mergeCell ref="AX7:BZ8"/>
    <mergeCell ref="AF8:AK8"/>
    <mergeCell ref="AL8:AO8"/>
    <mergeCell ref="AQ8:AR8"/>
    <mergeCell ref="AT8:AU8"/>
    <mergeCell ref="A9:C9"/>
    <mergeCell ref="D9:N9"/>
    <mergeCell ref="O9:Q9"/>
    <mergeCell ref="R9:V9"/>
    <mergeCell ref="W9:Y9"/>
    <mergeCell ref="Z9:AE9"/>
    <mergeCell ref="AF9:AK9"/>
    <mergeCell ref="AL9:AO9"/>
    <mergeCell ref="AQ9:AR9"/>
    <mergeCell ref="AQ10:AR10"/>
    <mergeCell ref="AT10:AU10"/>
    <mergeCell ref="AW2:BF2"/>
    <mergeCell ref="AT9:AU9"/>
    <mergeCell ref="A8:C8"/>
    <mergeCell ref="D8:N8"/>
    <mergeCell ref="O8:Q8"/>
    <mergeCell ref="R8:V8"/>
    <mergeCell ref="W8:Y8"/>
    <mergeCell ref="Z8:AE8"/>
    <mergeCell ref="A7:C7"/>
    <mergeCell ref="D7:N7"/>
    <mergeCell ref="O7:Q7"/>
    <mergeCell ref="R7:V7"/>
    <mergeCell ref="W7:Y7"/>
    <mergeCell ref="Z7:AE7"/>
    <mergeCell ref="A1:AV1"/>
    <mergeCell ref="A5:I5"/>
    <mergeCell ref="J5:AV5"/>
    <mergeCell ref="A6:I6"/>
    <mergeCell ref="J6:AV6"/>
    <mergeCell ref="A3:AV4"/>
    <mergeCell ref="AF7:AK7"/>
    <mergeCell ref="AL7:AO7"/>
    <mergeCell ref="AQ7:AR7"/>
    <mergeCell ref="AT7:AU7"/>
  </mergeCells>
  <phoneticPr fontId="7" type="noConversion"/>
  <dataValidations count="1">
    <dataValidation allowBlank="1" showInputMessage="1" showErrorMessage="1" prompt="출장기간 및 수행일정표에 연구비 청구 기준이 아닌 출장기간으로 기재 요망_x000a_(연구비 미청구 기간도 기재)" sqref="I14:W14 Z14:AM14 A24:O30"/>
  </dataValidations>
  <hyperlinks>
    <hyperlink ref="AW2"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headerFooter alignWithMargins="0">
    <oddFooter>&amp;C&amp;"맑은 고딕,보통"&amp;9&amp;P / &amp;N</oddFooter>
  </headerFooter>
  <colBreaks count="1" manualBreakCount="1">
    <brk id="4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7292" r:id="rId4" name="Check Box 12">
              <controlPr defaultSize="0" autoFill="0" autoLine="0" autoPict="0" altText="대중교통 이용">
                <anchor>
                  <from>
                    <xdr:col>8</xdr:col>
                    <xdr:colOff>76200</xdr:colOff>
                    <xdr:row>18</xdr:row>
                    <xdr:rowOff>95250</xdr:rowOff>
                  </from>
                  <to>
                    <xdr:col>13</xdr:col>
                    <xdr:colOff>38100</xdr:colOff>
                    <xdr:row>18</xdr:row>
                    <xdr:rowOff>209550</xdr:rowOff>
                  </to>
                </anchor>
              </controlPr>
            </control>
          </mc:Choice>
        </mc:AlternateContent>
        <mc:AlternateContent xmlns:mc="http://schemas.openxmlformats.org/markup-compatibility/2006">
          <mc:Choice Requires="x14">
            <control shapeId="97293" r:id="rId5" name="Check Box 13">
              <controlPr defaultSize="0" autoFill="0" autoLine="0" autoPict="0" altText="자가용 이용">
                <anchor>
                  <from>
                    <xdr:col>8</xdr:col>
                    <xdr:colOff>76200</xdr:colOff>
                    <xdr:row>19</xdr:row>
                    <xdr:rowOff>66675</xdr:rowOff>
                  </from>
                  <to>
                    <xdr:col>13</xdr:col>
                    <xdr:colOff>38100</xdr:colOff>
                    <xdr:row>19</xdr:row>
                    <xdr:rowOff>190500</xdr:rowOff>
                  </to>
                </anchor>
              </controlPr>
            </control>
          </mc:Choice>
        </mc:AlternateContent>
        <mc:AlternateContent xmlns:mc="http://schemas.openxmlformats.org/markup-compatibility/2006">
          <mc:Choice Requires="x14">
            <control shapeId="97294" r:id="rId6" name="Check Box 14">
              <controlPr defaultSize="0" autoFill="0" autoLine="0" autoPict="0" altText="항공기 이용">
                <anchor>
                  <from>
                    <xdr:col>8</xdr:col>
                    <xdr:colOff>76200</xdr:colOff>
                    <xdr:row>20</xdr:row>
                    <xdr:rowOff>66675</xdr:rowOff>
                  </from>
                  <to>
                    <xdr:col>13</xdr:col>
                    <xdr:colOff>38100</xdr:colOff>
                    <xdr:row>20</xdr:row>
                    <xdr:rowOff>180975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CO44"/>
  <sheetViews>
    <sheetView zoomScaleNormal="100" workbookViewId="0">
      <selection activeCell="AX9" sqref="AX9:CO30"/>
    </sheetView>
  </sheetViews>
  <sheetFormatPr defaultColWidth="1.77734375" defaultRowHeight="18" customHeight="1"/>
  <cols>
    <col min="1" max="48" width="1.77734375" style="313" customWidth="1"/>
    <col min="49" max="49" width="1.77734375" style="314" customWidth="1"/>
    <col min="50" max="51" width="1.77734375" style="313"/>
    <col min="52" max="52" width="6.6640625" style="313" bestFit="1" customWidth="1"/>
    <col min="53" max="16384" width="1.77734375" style="313"/>
  </cols>
  <sheetData>
    <row r="1" spans="1:93" s="314" customFormat="1" ht="31.5">
      <c r="A1" s="1115" t="s">
        <v>264</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row>
    <row r="2" spans="1:93" ht="13.5">
      <c r="A2" s="1411" t="s">
        <v>265</v>
      </c>
      <c r="B2" s="1412"/>
      <c r="C2" s="1412"/>
      <c r="D2" s="1412"/>
      <c r="E2" s="1412"/>
      <c r="F2" s="1412"/>
      <c r="G2" s="1412"/>
      <c r="H2" s="1412"/>
      <c r="I2" s="1412"/>
      <c r="J2" s="1412"/>
      <c r="K2" s="1412"/>
      <c r="L2" s="1412"/>
      <c r="M2" s="1412"/>
      <c r="N2" s="1412"/>
      <c r="O2" s="1412"/>
      <c r="P2" s="1412"/>
      <c r="Q2" s="1412"/>
      <c r="R2" s="1412"/>
      <c r="S2" s="1412"/>
      <c r="T2" s="1412"/>
      <c r="U2" s="1412"/>
      <c r="V2" s="1412"/>
      <c r="W2" s="1412"/>
      <c r="X2" s="1412"/>
      <c r="Y2" s="1412"/>
      <c r="Z2" s="1412"/>
      <c r="AA2" s="1412"/>
      <c r="AB2" s="1412"/>
      <c r="AC2" s="1412"/>
      <c r="AD2" s="1412"/>
      <c r="AE2" s="1412"/>
      <c r="AF2" s="1412"/>
      <c r="AG2" s="1412"/>
      <c r="AH2" s="1412"/>
      <c r="AI2" s="1412"/>
      <c r="AJ2" s="1412"/>
      <c r="AK2" s="1412"/>
      <c r="AL2" s="1412"/>
      <c r="AM2" s="1412"/>
      <c r="AN2" s="1412"/>
      <c r="AO2" s="1412"/>
      <c r="AP2" s="1412"/>
      <c r="AQ2" s="1412"/>
      <c r="AR2" s="1412"/>
      <c r="AS2" s="1412"/>
      <c r="AT2" s="1412"/>
      <c r="AU2" s="1412"/>
      <c r="AV2" s="1412"/>
      <c r="AW2" s="1412"/>
    </row>
    <row r="3" spans="1:93" ht="18" customHeight="1">
      <c r="AX3" s="914" t="s">
        <v>1120</v>
      </c>
      <c r="AY3" s="914"/>
      <c r="AZ3" s="914"/>
      <c r="BA3" s="914"/>
      <c r="BB3" s="914"/>
      <c r="BC3" s="914"/>
      <c r="BD3" s="914"/>
      <c r="BE3" s="914"/>
      <c r="BF3" s="914"/>
      <c r="BG3" s="914"/>
    </row>
    <row r="4" spans="1:93" s="309" customFormat="1" ht="18" customHeight="1">
      <c r="A4" s="1092" t="s">
        <v>135</v>
      </c>
      <c r="B4" s="1092"/>
      <c r="C4" s="1092"/>
      <c r="D4" s="1092"/>
      <c r="E4" s="1092"/>
      <c r="F4" s="1092"/>
      <c r="G4" s="1131"/>
      <c r="H4" s="1092">
        <f>'1'!$H$3:$V$3</f>
        <v>0</v>
      </c>
      <c r="I4" s="1092"/>
      <c r="J4" s="1092"/>
      <c r="K4" s="1092"/>
      <c r="L4" s="1092"/>
      <c r="M4" s="1092"/>
      <c r="N4" s="1092"/>
      <c r="O4" s="1092"/>
      <c r="P4" s="1092"/>
      <c r="Q4" s="1092"/>
      <c r="R4" s="1092"/>
      <c r="S4" s="1092"/>
      <c r="T4" s="1092"/>
      <c r="U4" s="1092"/>
      <c r="V4" s="1092"/>
      <c r="W4" s="1092" t="s">
        <v>1125</v>
      </c>
      <c r="X4" s="1092"/>
      <c r="Y4" s="1092"/>
      <c r="Z4" s="1092"/>
      <c r="AA4" s="1092"/>
      <c r="AB4" s="1092"/>
      <c r="AC4" s="1092">
        <f>'1'!$AC$3:$AI$3</f>
        <v>0</v>
      </c>
      <c r="AD4" s="1092"/>
      <c r="AE4" s="1092"/>
      <c r="AF4" s="1092"/>
      <c r="AG4" s="1092"/>
      <c r="AH4" s="1092"/>
      <c r="AI4" s="1092"/>
      <c r="AJ4" s="1092" t="s">
        <v>32</v>
      </c>
      <c r="AK4" s="1131"/>
      <c r="AL4" s="1131"/>
      <c r="AM4" s="1131"/>
      <c r="AN4" s="1131"/>
      <c r="AO4" s="422" t="s">
        <v>134</v>
      </c>
      <c r="AP4" s="1132">
        <f>'1'!$AP$3:$AV$3</f>
        <v>0</v>
      </c>
      <c r="AQ4" s="1131"/>
      <c r="AR4" s="1131"/>
      <c r="AS4" s="1131"/>
      <c r="AT4" s="1131"/>
      <c r="AU4" s="1131"/>
      <c r="AV4" s="1131"/>
      <c r="AW4" s="423"/>
      <c r="AX4" s="1080" t="s">
        <v>266</v>
      </c>
      <c r="AY4" s="1080"/>
      <c r="AZ4" s="1080"/>
      <c r="BA4" s="1080"/>
      <c r="BB4" s="1080"/>
      <c r="BC4" s="1080"/>
      <c r="BD4" s="1080"/>
      <c r="BE4" s="1080"/>
      <c r="BF4" s="1080"/>
      <c r="BG4" s="1080"/>
      <c r="BH4" s="1080"/>
      <c r="BI4" s="1080"/>
      <c r="BJ4" s="1080"/>
      <c r="BK4" s="1080"/>
      <c r="BL4" s="1885" t="s">
        <v>788</v>
      </c>
      <c r="BM4" s="1885"/>
      <c r="BN4" s="1885"/>
      <c r="BO4" s="1885"/>
      <c r="BP4" s="1885"/>
      <c r="BQ4" s="1885"/>
      <c r="BR4" s="1885"/>
      <c r="BS4" s="1885"/>
      <c r="BT4" s="1885"/>
      <c r="BU4" s="1885"/>
      <c r="BV4" s="1885"/>
      <c r="BW4" s="1885"/>
      <c r="BX4" s="312"/>
      <c r="BY4" s="312"/>
      <c r="BZ4" s="312"/>
      <c r="CA4" s="312"/>
      <c r="CB4" s="312"/>
      <c r="CC4" s="312"/>
      <c r="CD4" s="312"/>
      <c r="CE4" s="312"/>
      <c r="CF4" s="312"/>
      <c r="CG4" s="312"/>
      <c r="CH4" s="312"/>
      <c r="CI4" s="312"/>
      <c r="CJ4" s="312"/>
      <c r="CK4" s="312"/>
      <c r="CL4" s="312"/>
      <c r="CM4" s="312"/>
      <c r="CN4" s="312"/>
      <c r="CO4" s="312"/>
    </row>
    <row r="5" spans="1:93" s="309" customFormat="1" ht="18" customHeight="1">
      <c r="A5" s="1092" t="s">
        <v>136</v>
      </c>
      <c r="B5" s="1092"/>
      <c r="C5" s="1092"/>
      <c r="D5" s="1092"/>
      <c r="E5" s="1092"/>
      <c r="F5" s="1092"/>
      <c r="G5" s="1131"/>
      <c r="H5" s="1092">
        <f>'1'!$H$4:$Y$4</f>
        <v>0</v>
      </c>
      <c r="I5" s="1092"/>
      <c r="J5" s="1092"/>
      <c r="K5" s="1092"/>
      <c r="L5" s="1092"/>
      <c r="M5" s="1092"/>
      <c r="N5" s="1092"/>
      <c r="O5" s="1092"/>
      <c r="P5" s="1092"/>
      <c r="Q5" s="1092"/>
      <c r="R5" s="1092"/>
      <c r="S5" s="1092"/>
      <c r="T5" s="1092"/>
      <c r="U5" s="1092"/>
      <c r="V5" s="1092"/>
      <c r="W5" s="1092" t="s">
        <v>137</v>
      </c>
      <c r="X5" s="1092"/>
      <c r="Y5" s="1092"/>
      <c r="Z5" s="1092"/>
      <c r="AA5" s="1092"/>
      <c r="AB5" s="1092"/>
      <c r="AC5" s="1092">
        <f>'1'!$AC$4:$AV$4</f>
        <v>0</v>
      </c>
      <c r="AD5" s="1092"/>
      <c r="AE5" s="1092"/>
      <c r="AF5" s="1092"/>
      <c r="AG5" s="1092"/>
      <c r="AH5" s="1092"/>
      <c r="AI5" s="1092"/>
      <c r="AJ5" s="1131"/>
      <c r="AK5" s="1131"/>
      <c r="AL5" s="1131"/>
      <c r="AM5" s="1131"/>
      <c r="AN5" s="1131"/>
      <c r="AO5" s="1131"/>
      <c r="AP5" s="1131"/>
      <c r="AQ5" s="1131"/>
      <c r="AR5" s="1131"/>
      <c r="AS5" s="1131"/>
      <c r="AT5" s="1131"/>
      <c r="AU5" s="1131"/>
      <c r="AV5" s="1131"/>
      <c r="AW5" s="424"/>
      <c r="AX5" s="1080" t="s">
        <v>267</v>
      </c>
      <c r="AY5" s="1080"/>
      <c r="AZ5" s="1080"/>
      <c r="BA5" s="1080"/>
      <c r="BB5" s="1080"/>
      <c r="BC5" s="1080"/>
      <c r="BD5" s="1080"/>
      <c r="BE5" s="1080"/>
      <c r="BF5" s="1080"/>
      <c r="BG5" s="1080"/>
      <c r="BH5" s="1080"/>
      <c r="BI5" s="1080"/>
      <c r="BJ5" s="1080"/>
      <c r="BK5" s="1080"/>
      <c r="BL5" s="1885" t="s">
        <v>787</v>
      </c>
      <c r="BM5" s="1885"/>
      <c r="BN5" s="1885"/>
      <c r="BO5" s="1885"/>
      <c r="BP5" s="1885"/>
      <c r="BQ5" s="1885"/>
      <c r="BR5" s="1885"/>
      <c r="BS5" s="1885"/>
      <c r="BT5" s="1885"/>
      <c r="BU5" s="1885"/>
      <c r="BV5" s="1885"/>
      <c r="BW5" s="1885"/>
      <c r="BX5" s="312"/>
      <c r="BY5" s="312"/>
      <c r="BZ5" s="312"/>
      <c r="CA5" s="312"/>
      <c r="CB5" s="312"/>
      <c r="CC5" s="312"/>
      <c r="CD5" s="312"/>
      <c r="CE5" s="312"/>
      <c r="CF5" s="312"/>
      <c r="CG5" s="312"/>
      <c r="CH5" s="312"/>
      <c r="CI5" s="312"/>
      <c r="CJ5" s="312"/>
      <c r="CK5" s="312"/>
      <c r="CL5" s="312"/>
      <c r="CM5" s="312"/>
      <c r="CN5" s="312"/>
      <c r="CO5" s="312"/>
    </row>
    <row r="6" spans="1:93" s="309" customFormat="1" ht="18" customHeight="1">
      <c r="A6" s="1092" t="s">
        <v>133</v>
      </c>
      <c r="B6" s="1092"/>
      <c r="C6" s="1092"/>
      <c r="D6" s="1092"/>
      <c r="E6" s="1092"/>
      <c r="F6" s="1092"/>
      <c r="G6" s="1131"/>
      <c r="H6" s="1092">
        <f>'1'!$H$5:$AV$5</f>
        <v>0</v>
      </c>
      <c r="I6" s="1133"/>
      <c r="J6" s="1133"/>
      <c r="K6" s="1133"/>
      <c r="L6" s="1133"/>
      <c r="M6" s="1133"/>
      <c r="N6" s="1133"/>
      <c r="O6" s="1133"/>
      <c r="P6" s="1133"/>
      <c r="Q6" s="1133"/>
      <c r="R6" s="1133"/>
      <c r="S6" s="1133"/>
      <c r="T6" s="1133"/>
      <c r="U6" s="1133"/>
      <c r="V6" s="1133"/>
      <c r="W6" s="1133"/>
      <c r="X6" s="1133"/>
      <c r="Y6" s="1133"/>
      <c r="Z6" s="1133"/>
      <c r="AA6" s="1133"/>
      <c r="AB6" s="1133"/>
      <c r="AC6" s="1133"/>
      <c r="AD6" s="1133"/>
      <c r="AE6" s="1133"/>
      <c r="AF6" s="1133"/>
      <c r="AG6" s="1133"/>
      <c r="AH6" s="1133"/>
      <c r="AI6" s="1133"/>
      <c r="AJ6" s="1133"/>
      <c r="AK6" s="1133"/>
      <c r="AL6" s="1133"/>
      <c r="AM6" s="1133"/>
      <c r="AN6" s="1133"/>
      <c r="AO6" s="1133"/>
      <c r="AP6" s="1133"/>
      <c r="AQ6" s="1133"/>
      <c r="AR6" s="1133"/>
      <c r="AS6" s="1133"/>
      <c r="AT6" s="1133"/>
      <c r="AU6" s="1133"/>
      <c r="AV6" s="1133"/>
      <c r="AW6" s="424"/>
      <c r="AX6" s="312"/>
      <c r="AY6" s="312"/>
      <c r="AZ6" s="312"/>
      <c r="BA6" s="312"/>
      <c r="BB6" s="312"/>
      <c r="BC6" s="312"/>
      <c r="BD6" s="312"/>
      <c r="BE6" s="312"/>
      <c r="BF6" s="312"/>
      <c r="BG6" s="312"/>
      <c r="BH6" s="312"/>
      <c r="BI6" s="312"/>
      <c r="BJ6" s="312"/>
      <c r="BK6" s="312"/>
      <c r="BL6" s="312"/>
      <c r="BM6" s="312"/>
      <c r="BN6" s="312"/>
      <c r="BO6" s="312"/>
      <c r="BP6" s="312"/>
      <c r="BQ6" s="312"/>
      <c r="BR6" s="312"/>
      <c r="BS6" s="312"/>
      <c r="BT6" s="312"/>
      <c r="BU6" s="312"/>
      <c r="BV6" s="312"/>
      <c r="BW6" s="312"/>
      <c r="BX6" s="312"/>
      <c r="BY6" s="312"/>
      <c r="BZ6" s="312"/>
      <c r="CA6" s="312"/>
      <c r="CB6" s="312"/>
      <c r="CC6" s="312"/>
      <c r="CD6" s="312"/>
      <c r="CE6" s="312"/>
      <c r="CF6" s="312"/>
      <c r="CG6" s="312"/>
      <c r="CH6" s="312"/>
      <c r="CI6" s="312"/>
      <c r="CJ6" s="312"/>
      <c r="CK6" s="312"/>
      <c r="CL6" s="312"/>
      <c r="CM6" s="312"/>
      <c r="CN6" s="312"/>
      <c r="CO6" s="312"/>
    </row>
    <row r="7" spans="1:93" s="312" customFormat="1" ht="12.95" customHeight="1">
      <c r="A7" s="317"/>
      <c r="B7" s="309"/>
      <c r="C7" s="309"/>
      <c r="D7" s="309"/>
      <c r="E7" s="309"/>
      <c r="F7" s="309"/>
      <c r="G7" s="317"/>
      <c r="H7" s="309"/>
      <c r="I7" s="309"/>
      <c r="J7" s="316"/>
      <c r="K7" s="316"/>
      <c r="L7" s="316"/>
      <c r="M7" s="316"/>
      <c r="N7" s="316"/>
      <c r="AW7" s="309"/>
      <c r="AX7" s="1915" t="s">
        <v>789</v>
      </c>
      <c r="AY7" s="1915"/>
      <c r="AZ7" s="1915"/>
      <c r="BA7" s="1915"/>
      <c r="BB7" s="1915"/>
      <c r="BC7" s="1915"/>
      <c r="BD7" s="1915"/>
      <c r="BE7" s="1915"/>
      <c r="BF7" s="1915"/>
      <c r="BG7" s="1915"/>
      <c r="BH7" s="1915"/>
      <c r="BI7" s="1915"/>
      <c r="BJ7" s="1915"/>
      <c r="BK7" s="1915"/>
      <c r="BL7" s="1915"/>
      <c r="BM7" s="1915"/>
      <c r="BN7" s="1915"/>
      <c r="BO7" s="1915"/>
      <c r="BP7" s="1915"/>
      <c r="BQ7" s="1915"/>
      <c r="BR7" s="1915"/>
      <c r="BS7" s="1915"/>
      <c r="BT7" s="1915"/>
      <c r="BU7" s="1915"/>
      <c r="BV7" s="1915"/>
      <c r="BW7" s="1915"/>
      <c r="BX7" s="1915"/>
      <c r="BY7" s="1915"/>
      <c r="BZ7" s="1915"/>
      <c r="CA7" s="1915"/>
      <c r="CB7" s="1915"/>
      <c r="CC7" s="1915"/>
      <c r="CD7" s="1915"/>
      <c r="CE7" s="1915"/>
      <c r="CF7" s="1915"/>
      <c r="CG7" s="1915"/>
      <c r="CH7" s="1915"/>
      <c r="CI7" s="1915"/>
      <c r="CJ7" s="1915"/>
      <c r="CK7" s="1915"/>
      <c r="CL7" s="1915"/>
      <c r="CM7" s="1915"/>
      <c r="CN7" s="1915"/>
      <c r="CO7" s="1915"/>
    </row>
    <row r="8" spans="1:93" s="312" customFormat="1" ht="24.95" customHeight="1">
      <c r="A8" s="1916" t="s">
        <v>268</v>
      </c>
      <c r="B8" s="1770"/>
      <c r="C8" s="1770"/>
      <c r="D8" s="1770"/>
      <c r="E8" s="1770"/>
      <c r="F8" s="1911"/>
      <c r="AW8" s="309"/>
      <c r="AX8" s="1915" t="s">
        <v>790</v>
      </c>
      <c r="AY8" s="1915"/>
      <c r="AZ8" s="1915"/>
      <c r="BA8" s="1915"/>
      <c r="BB8" s="1915"/>
      <c r="BC8" s="1915"/>
      <c r="BD8" s="1915"/>
      <c r="BE8" s="1915"/>
      <c r="BF8" s="1915"/>
      <c r="BG8" s="1915"/>
      <c r="BH8" s="1915"/>
      <c r="BI8" s="1915"/>
      <c r="BJ8" s="1915"/>
      <c r="BK8" s="1915"/>
      <c r="BL8" s="1915"/>
      <c r="BM8" s="1915"/>
      <c r="BN8" s="1915"/>
      <c r="BO8" s="1915"/>
      <c r="BP8" s="1915"/>
      <c r="BQ8" s="1915"/>
      <c r="BR8" s="1915"/>
      <c r="BS8" s="1915"/>
      <c r="BT8" s="1915"/>
      <c r="BU8" s="1915"/>
      <c r="BV8" s="1915"/>
      <c r="BW8" s="1915"/>
      <c r="BX8" s="1915"/>
      <c r="BY8" s="1915"/>
      <c r="BZ8" s="1915"/>
      <c r="CA8" s="1915"/>
      <c r="CB8" s="1915"/>
      <c r="CC8" s="1915"/>
      <c r="CD8" s="1915"/>
      <c r="CE8" s="1915"/>
      <c r="CF8" s="1915"/>
      <c r="CG8" s="1915"/>
      <c r="CH8" s="1915"/>
      <c r="CI8" s="1915"/>
      <c r="CJ8" s="1915"/>
      <c r="CK8" s="1915"/>
      <c r="CL8" s="1915"/>
      <c r="CM8" s="1915"/>
      <c r="CN8" s="1915"/>
      <c r="CO8" s="1915"/>
    </row>
    <row r="9" spans="1:93" s="312" customFormat="1" ht="20.100000000000001" customHeight="1">
      <c r="B9" s="1917" t="s">
        <v>269</v>
      </c>
      <c r="C9" s="1918"/>
      <c r="D9" s="1918"/>
      <c r="E9" s="1918"/>
      <c r="F9" s="1918"/>
      <c r="G9" s="1918"/>
      <c r="H9" s="1918"/>
      <c r="I9" s="1918"/>
      <c r="J9" s="1918"/>
      <c r="K9" s="1919"/>
      <c r="L9" s="1920"/>
      <c r="M9" s="1921"/>
      <c r="N9" s="1921"/>
      <c r="O9" s="1921"/>
      <c r="P9" s="1921"/>
      <c r="Q9" s="1921"/>
      <c r="R9" s="1921"/>
      <c r="S9" s="1921"/>
      <c r="T9" s="1921"/>
      <c r="U9" s="1921"/>
      <c r="V9" s="1921"/>
      <c r="W9" s="1348"/>
      <c r="X9" s="1922" t="s">
        <v>31</v>
      </c>
      <c r="Y9" s="1918"/>
      <c r="Z9" s="1918"/>
      <c r="AA9" s="1918"/>
      <c r="AB9" s="1918"/>
      <c r="AC9" s="1918"/>
      <c r="AD9" s="1918"/>
      <c r="AE9" s="1918"/>
      <c r="AF9" s="1919"/>
      <c r="AG9" s="1923" t="str">
        <f>'4'!R7&amp;","&amp;'4'!R8&amp;","&amp;'4'!R9&amp;","&amp;'4'!R10&amp;","&amp;'4'!R11&amp;","&amp;'4'!R12</f>
        <v>,,,,,</v>
      </c>
      <c r="AH9" s="1924"/>
      <c r="AI9" s="1924"/>
      <c r="AJ9" s="1924"/>
      <c r="AK9" s="1924"/>
      <c r="AL9" s="1924"/>
      <c r="AM9" s="1924"/>
      <c r="AN9" s="1924"/>
      <c r="AO9" s="1924"/>
      <c r="AP9" s="1924"/>
      <c r="AQ9" s="1924"/>
      <c r="AR9" s="1924"/>
      <c r="AS9" s="1924"/>
      <c r="AT9" s="1924"/>
      <c r="AU9" s="1924"/>
      <c r="AV9" s="1925"/>
      <c r="AW9" s="309"/>
      <c r="AX9" s="1926" t="s">
        <v>1045</v>
      </c>
      <c r="AY9" s="1926"/>
      <c r="AZ9" s="1926"/>
      <c r="BA9" s="1926"/>
      <c r="BB9" s="1926"/>
      <c r="BC9" s="1926"/>
      <c r="BD9" s="1926"/>
      <c r="BE9" s="1926"/>
      <c r="BF9" s="1926"/>
      <c r="BG9" s="1926"/>
      <c r="BH9" s="1926"/>
      <c r="BI9" s="1926"/>
      <c r="BJ9" s="1926"/>
      <c r="BK9" s="1926"/>
      <c r="BL9" s="1926"/>
      <c r="BM9" s="1926"/>
      <c r="BN9" s="1926"/>
      <c r="BO9" s="1926"/>
      <c r="BP9" s="1926"/>
      <c r="BQ9" s="1926"/>
      <c r="BR9" s="1926"/>
      <c r="BS9" s="1926"/>
      <c r="BT9" s="1926"/>
      <c r="BU9" s="1926"/>
      <c r="BV9" s="1926"/>
      <c r="BW9" s="1926"/>
      <c r="BX9" s="1926"/>
      <c r="BY9" s="1926"/>
      <c r="BZ9" s="1926"/>
      <c r="CA9" s="1926"/>
      <c r="CB9" s="1926"/>
      <c r="CC9" s="1926"/>
      <c r="CD9" s="1926"/>
      <c r="CE9" s="1926"/>
      <c r="CF9" s="1926"/>
      <c r="CG9" s="1926"/>
      <c r="CH9" s="1926"/>
      <c r="CI9" s="1926"/>
      <c r="CJ9" s="1926"/>
      <c r="CK9" s="1926"/>
      <c r="CL9" s="1926"/>
      <c r="CM9" s="1926"/>
      <c r="CN9" s="1926"/>
      <c r="CO9" s="1926"/>
    </row>
    <row r="10" spans="1:93" s="312" customFormat="1" ht="24.95" customHeight="1">
      <c r="B10" s="1899" t="s">
        <v>1584</v>
      </c>
      <c r="C10" s="1900"/>
      <c r="D10" s="1900"/>
      <c r="E10" s="1900"/>
      <c r="F10" s="1900"/>
      <c r="G10" s="1900"/>
      <c r="H10" s="1900"/>
      <c r="I10" s="1900"/>
      <c r="J10" s="1900"/>
      <c r="K10" s="1900"/>
      <c r="L10" s="1712" t="s">
        <v>1251</v>
      </c>
      <c r="M10" s="1713"/>
      <c r="N10" s="1713"/>
      <c r="O10" s="1713"/>
      <c r="P10" s="1713"/>
      <c r="Q10" s="1295"/>
      <c r="R10" s="1714" t="s">
        <v>1730</v>
      </c>
      <c r="S10" s="1714"/>
      <c r="T10" s="1714"/>
      <c r="U10" s="1714"/>
      <c r="V10" s="1714"/>
      <c r="W10" s="1714"/>
      <c r="X10" s="1714" t="s">
        <v>1173</v>
      </c>
      <c r="Y10" s="1714"/>
      <c r="Z10" s="1714"/>
      <c r="AA10" s="1714"/>
      <c r="AB10" s="1714"/>
      <c r="AC10" s="1714"/>
      <c r="AD10" s="1715" t="s">
        <v>1585</v>
      </c>
      <c r="AE10" s="1702"/>
      <c r="AF10" s="1702"/>
      <c r="AG10" s="1702"/>
      <c r="AH10" s="1702"/>
      <c r="AI10" s="1702"/>
      <c r="AJ10" s="1702">
        <f>'4'!Q15</f>
        <v>0</v>
      </c>
      <c r="AK10" s="1702"/>
      <c r="AL10" s="1702"/>
      <c r="AM10" s="1702"/>
      <c r="AN10" s="1702"/>
      <c r="AO10" s="1702"/>
      <c r="AP10" s="1702"/>
      <c r="AQ10" s="1702"/>
      <c r="AR10" s="1702"/>
      <c r="AS10" s="1702"/>
      <c r="AT10" s="1702"/>
      <c r="AU10" s="1702"/>
      <c r="AV10" s="1703"/>
      <c r="AW10" s="309"/>
      <c r="AX10" s="1926"/>
      <c r="AY10" s="1926"/>
      <c r="AZ10" s="1926"/>
      <c r="BA10" s="1926"/>
      <c r="BB10" s="1926"/>
      <c r="BC10" s="1926"/>
      <c r="BD10" s="1926"/>
      <c r="BE10" s="1926"/>
      <c r="BF10" s="1926"/>
      <c r="BG10" s="1926"/>
      <c r="BH10" s="1926"/>
      <c r="BI10" s="1926"/>
      <c r="BJ10" s="1926"/>
      <c r="BK10" s="1926"/>
      <c r="BL10" s="1926"/>
      <c r="BM10" s="1926"/>
      <c r="BN10" s="1926"/>
      <c r="BO10" s="1926"/>
      <c r="BP10" s="1926"/>
      <c r="BQ10" s="1926"/>
      <c r="BR10" s="1926"/>
      <c r="BS10" s="1926"/>
      <c r="BT10" s="1926"/>
      <c r="BU10" s="1926"/>
      <c r="BV10" s="1926"/>
      <c r="BW10" s="1926"/>
      <c r="BX10" s="1926"/>
      <c r="BY10" s="1926"/>
      <c r="BZ10" s="1926"/>
      <c r="CA10" s="1926"/>
      <c r="CB10" s="1926"/>
      <c r="CC10" s="1926"/>
      <c r="CD10" s="1926"/>
      <c r="CE10" s="1926"/>
      <c r="CF10" s="1926"/>
      <c r="CG10" s="1926"/>
      <c r="CH10" s="1926"/>
      <c r="CI10" s="1926"/>
      <c r="CJ10" s="1926"/>
      <c r="CK10" s="1926"/>
      <c r="CL10" s="1926"/>
      <c r="CM10" s="1926"/>
      <c r="CN10" s="1926"/>
      <c r="CO10" s="1926"/>
    </row>
    <row r="11" spans="1:93" s="312" customFormat="1" ht="20.100000000000001" customHeight="1">
      <c r="B11" s="1901"/>
      <c r="C11" s="1902"/>
      <c r="D11" s="1902"/>
      <c r="E11" s="1902"/>
      <c r="F11" s="1902"/>
      <c r="G11" s="1902"/>
      <c r="H11" s="1902"/>
      <c r="I11" s="1902"/>
      <c r="J11" s="1902"/>
      <c r="K11" s="1903"/>
      <c r="L11" s="1724" t="s">
        <v>1586</v>
      </c>
      <c r="M11" s="1939"/>
      <c r="N11" s="1939"/>
      <c r="O11" s="1939"/>
      <c r="P11" s="1939"/>
      <c r="Q11" s="1366"/>
      <c r="R11" s="1940" t="s">
        <v>1548</v>
      </c>
      <c r="S11" s="1940"/>
      <c r="T11" s="1940"/>
      <c r="U11" s="1940"/>
      <c r="V11" s="1724" t="s">
        <v>1587</v>
      </c>
      <c r="W11" s="1939"/>
      <c r="X11" s="1713"/>
      <c r="Y11" s="1713"/>
      <c r="Z11" s="1295"/>
      <c r="AA11" s="1941"/>
      <c r="AB11" s="1942"/>
      <c r="AC11" s="1942"/>
      <c r="AD11" s="1942"/>
      <c r="AE11" s="1942"/>
      <c r="AF11" s="491" t="s">
        <v>1588</v>
      </c>
      <c r="AG11" s="1941"/>
      <c r="AH11" s="1942"/>
      <c r="AI11" s="1942"/>
      <c r="AJ11" s="1942"/>
      <c r="AK11" s="1942"/>
      <c r="AL11" s="492" t="s">
        <v>1589</v>
      </c>
      <c r="AM11" s="491" t="s">
        <v>1590</v>
      </c>
      <c r="AN11" s="1938">
        <f>AG11-AA11</f>
        <v>0</v>
      </c>
      <c r="AO11" s="1938"/>
      <c r="AP11" s="1938"/>
      <c r="AQ11" s="1713" t="s">
        <v>1591</v>
      </c>
      <c r="AR11" s="1713"/>
      <c r="AS11" s="1713"/>
      <c r="AT11" s="493" t="s">
        <v>1592</v>
      </c>
      <c r="AU11" s="491"/>
      <c r="AV11" s="494"/>
      <c r="AW11" s="309"/>
      <c r="AX11" s="1926"/>
      <c r="AY11" s="1926"/>
      <c r="AZ11" s="1926"/>
      <c r="BA11" s="1926"/>
      <c r="BB11" s="1926"/>
      <c r="BC11" s="1926"/>
      <c r="BD11" s="1926"/>
      <c r="BE11" s="1926"/>
      <c r="BF11" s="1926"/>
      <c r="BG11" s="1926"/>
      <c r="BH11" s="1926"/>
      <c r="BI11" s="1926"/>
      <c r="BJ11" s="1926"/>
      <c r="BK11" s="1926"/>
      <c r="BL11" s="1926"/>
      <c r="BM11" s="1926"/>
      <c r="BN11" s="1926"/>
      <c r="BO11" s="1926"/>
      <c r="BP11" s="1926"/>
      <c r="BQ11" s="1926"/>
      <c r="BR11" s="1926"/>
      <c r="BS11" s="1926"/>
      <c r="BT11" s="1926"/>
      <c r="BU11" s="1926"/>
      <c r="BV11" s="1926"/>
      <c r="BW11" s="1926"/>
      <c r="BX11" s="1926"/>
      <c r="BY11" s="1926"/>
      <c r="BZ11" s="1926"/>
      <c r="CA11" s="1926"/>
      <c r="CB11" s="1926"/>
      <c r="CC11" s="1926"/>
      <c r="CD11" s="1926"/>
      <c r="CE11" s="1926"/>
      <c r="CF11" s="1926"/>
      <c r="CG11" s="1926"/>
      <c r="CH11" s="1926"/>
      <c r="CI11" s="1926"/>
      <c r="CJ11" s="1926"/>
      <c r="CK11" s="1926"/>
      <c r="CL11" s="1926"/>
      <c r="CM11" s="1926"/>
      <c r="CN11" s="1926"/>
      <c r="CO11" s="1926"/>
    </row>
    <row r="12" spans="1:93" s="312" customFormat="1" ht="20.100000000000001" customHeight="1">
      <c r="B12" s="1929" t="s">
        <v>217</v>
      </c>
      <c r="C12" s="1930"/>
      <c r="D12" s="1930"/>
      <c r="E12" s="1930"/>
      <c r="F12" s="1930"/>
      <c r="G12" s="1930"/>
      <c r="H12" s="1930"/>
      <c r="I12" s="1930"/>
      <c r="J12" s="1930"/>
      <c r="K12" s="1931"/>
      <c r="L12" s="1932"/>
      <c r="M12" s="1933"/>
      <c r="N12" s="1933"/>
      <c r="O12" s="1933"/>
      <c r="P12" s="1933"/>
      <c r="Q12" s="1933"/>
      <c r="R12" s="1933"/>
      <c r="S12" s="1933"/>
      <c r="T12" s="1933"/>
      <c r="U12" s="1933"/>
      <c r="V12" s="1933"/>
      <c r="W12" s="1933"/>
      <c r="X12" s="1933"/>
      <c r="Y12" s="1933"/>
      <c r="Z12" s="318" t="s">
        <v>218</v>
      </c>
      <c r="AA12" s="1933"/>
      <c r="AB12" s="1933"/>
      <c r="AC12" s="1933"/>
      <c r="AD12" s="1933"/>
      <c r="AE12" s="1933"/>
      <c r="AF12" s="1933"/>
      <c r="AG12" s="1933"/>
      <c r="AH12" s="1933"/>
      <c r="AI12" s="1933"/>
      <c r="AJ12" s="1933"/>
      <c r="AK12" s="1933"/>
      <c r="AL12" s="1933"/>
      <c r="AM12" s="1933"/>
      <c r="AN12" s="318" t="s">
        <v>102</v>
      </c>
      <c r="AO12" s="1934">
        <f>IF(COUNT(L12,AA12)=2,AA12-L12,0)</f>
        <v>0</v>
      </c>
      <c r="AP12" s="1934"/>
      <c r="AQ12" s="436" t="s">
        <v>141</v>
      </c>
      <c r="AR12" s="1927">
        <f>IF(COUNT(L12,AA12)=2,AA12-L12,0)+1</f>
        <v>1</v>
      </c>
      <c r="AS12" s="1927"/>
      <c r="AT12" s="1713" t="s">
        <v>99</v>
      </c>
      <c r="AU12" s="1713"/>
      <c r="AV12" s="1928"/>
      <c r="AW12" s="309"/>
      <c r="AX12" s="1926"/>
      <c r="AY12" s="1926"/>
      <c r="AZ12" s="1926"/>
      <c r="BA12" s="1926"/>
      <c r="BB12" s="1926"/>
      <c r="BC12" s="1926"/>
      <c r="BD12" s="1926"/>
      <c r="BE12" s="1926"/>
      <c r="BF12" s="1926"/>
      <c r="BG12" s="1926"/>
      <c r="BH12" s="1926"/>
      <c r="BI12" s="1926"/>
      <c r="BJ12" s="1926"/>
      <c r="BK12" s="1926"/>
      <c r="BL12" s="1926"/>
      <c r="BM12" s="1926"/>
      <c r="BN12" s="1926"/>
      <c r="BO12" s="1926"/>
      <c r="BP12" s="1926"/>
      <c r="BQ12" s="1926"/>
      <c r="BR12" s="1926"/>
      <c r="BS12" s="1926"/>
      <c r="BT12" s="1926"/>
      <c r="BU12" s="1926"/>
      <c r="BV12" s="1926"/>
      <c r="BW12" s="1926"/>
      <c r="BX12" s="1926"/>
      <c r="BY12" s="1926"/>
      <c r="BZ12" s="1926"/>
      <c r="CA12" s="1926"/>
      <c r="CB12" s="1926"/>
      <c r="CC12" s="1926"/>
      <c r="CD12" s="1926"/>
      <c r="CE12" s="1926"/>
      <c r="CF12" s="1926"/>
      <c r="CG12" s="1926"/>
      <c r="CH12" s="1926"/>
      <c r="CI12" s="1926"/>
      <c r="CJ12" s="1926"/>
      <c r="CK12" s="1926"/>
      <c r="CL12" s="1926"/>
      <c r="CM12" s="1926"/>
      <c r="CN12" s="1926"/>
      <c r="CO12" s="1926"/>
    </row>
    <row r="13" spans="1:93" s="312" customFormat="1" ht="20.100000000000001" customHeight="1">
      <c r="B13" s="1929" t="s">
        <v>1005</v>
      </c>
      <c r="C13" s="1930"/>
      <c r="D13" s="1930"/>
      <c r="E13" s="1930"/>
      <c r="F13" s="1930"/>
      <c r="G13" s="1930"/>
      <c r="H13" s="1930"/>
      <c r="I13" s="1930"/>
      <c r="J13" s="1930"/>
      <c r="K13" s="1931"/>
      <c r="L13" s="1932"/>
      <c r="M13" s="1933"/>
      <c r="N13" s="1933"/>
      <c r="O13" s="1933"/>
      <c r="P13" s="1933"/>
      <c r="Q13" s="1933"/>
      <c r="R13" s="1933"/>
      <c r="S13" s="1933"/>
      <c r="T13" s="1933"/>
      <c r="U13" s="1933"/>
      <c r="V13" s="1933"/>
      <c r="W13" s="1933"/>
      <c r="X13" s="1933"/>
      <c r="Y13" s="1933"/>
      <c r="Z13" s="318" t="s">
        <v>1006</v>
      </c>
      <c r="AA13" s="1933"/>
      <c r="AB13" s="1933"/>
      <c r="AC13" s="1933"/>
      <c r="AD13" s="1933"/>
      <c r="AE13" s="1933"/>
      <c r="AF13" s="1933"/>
      <c r="AG13" s="1933"/>
      <c r="AH13" s="1933"/>
      <c r="AI13" s="1933"/>
      <c r="AJ13" s="1933"/>
      <c r="AK13" s="1933"/>
      <c r="AL13" s="1933"/>
      <c r="AM13" s="1933"/>
      <c r="AN13" s="318" t="s">
        <v>1007</v>
      </c>
      <c r="AO13" s="1934">
        <f>IF(COUNT(L13,AA13)=2,AA13-L13,0)</f>
        <v>0</v>
      </c>
      <c r="AP13" s="1934"/>
      <c r="AQ13" s="436" t="s">
        <v>1008</v>
      </c>
      <c r="AR13" s="1927">
        <f>IF(COUNT(L13,AA13)=2,AA13-L13,0)+1</f>
        <v>1</v>
      </c>
      <c r="AS13" s="1927"/>
      <c r="AT13" s="1713" t="s">
        <v>1009</v>
      </c>
      <c r="AU13" s="1713"/>
      <c r="AV13" s="1928"/>
      <c r="AW13" s="309"/>
      <c r="AX13" s="1926"/>
      <c r="AY13" s="1926"/>
      <c r="AZ13" s="1926"/>
      <c r="BA13" s="1926"/>
      <c r="BB13" s="1926"/>
      <c r="BC13" s="1926"/>
      <c r="BD13" s="1926"/>
      <c r="BE13" s="1926"/>
      <c r="BF13" s="1926"/>
      <c r="BG13" s="1926"/>
      <c r="BH13" s="1926"/>
      <c r="BI13" s="1926"/>
      <c r="BJ13" s="1926"/>
      <c r="BK13" s="1926"/>
      <c r="BL13" s="1926"/>
      <c r="BM13" s="1926"/>
      <c r="BN13" s="1926"/>
      <c r="BO13" s="1926"/>
      <c r="BP13" s="1926"/>
      <c r="BQ13" s="1926"/>
      <c r="BR13" s="1926"/>
      <c r="BS13" s="1926"/>
      <c r="BT13" s="1926"/>
      <c r="BU13" s="1926"/>
      <c r="BV13" s="1926"/>
      <c r="BW13" s="1926"/>
      <c r="BX13" s="1926"/>
      <c r="BY13" s="1926"/>
      <c r="BZ13" s="1926"/>
      <c r="CA13" s="1926"/>
      <c r="CB13" s="1926"/>
      <c r="CC13" s="1926"/>
      <c r="CD13" s="1926"/>
      <c r="CE13" s="1926"/>
      <c r="CF13" s="1926"/>
      <c r="CG13" s="1926"/>
      <c r="CH13" s="1926"/>
      <c r="CI13" s="1926"/>
      <c r="CJ13" s="1926"/>
      <c r="CK13" s="1926"/>
      <c r="CL13" s="1926"/>
      <c r="CM13" s="1926"/>
      <c r="CN13" s="1926"/>
      <c r="CO13" s="1926"/>
    </row>
    <row r="14" spans="1:93" s="310" customFormat="1" ht="20.100000000000001" customHeight="1">
      <c r="B14" s="1904" t="s">
        <v>1010</v>
      </c>
      <c r="C14" s="1905"/>
      <c r="D14" s="1905"/>
      <c r="E14" s="1905"/>
      <c r="F14" s="1905"/>
      <c r="G14" s="1905"/>
      <c r="H14" s="1905"/>
      <c r="I14" s="1905"/>
      <c r="J14" s="1905"/>
      <c r="K14" s="1906"/>
      <c r="L14" s="1716"/>
      <c r="M14" s="1717"/>
      <c r="N14" s="1717"/>
      <c r="O14" s="1717"/>
      <c r="P14" s="1717"/>
      <c r="Q14" s="1717"/>
      <c r="R14" s="1717"/>
      <c r="S14" s="1717"/>
      <c r="T14" s="1717"/>
      <c r="U14" s="1717"/>
      <c r="V14" s="1717"/>
      <c r="W14" s="1717"/>
      <c r="X14" s="1717"/>
      <c r="Y14" s="1717"/>
      <c r="Z14" s="1717"/>
      <c r="AA14" s="1717"/>
      <c r="AB14" s="1717"/>
      <c r="AC14" s="1717"/>
      <c r="AD14" s="1717"/>
      <c r="AE14" s="1717"/>
      <c r="AF14" s="1717"/>
      <c r="AG14" s="1717"/>
      <c r="AH14" s="1717"/>
      <c r="AI14" s="1717"/>
      <c r="AJ14" s="1717"/>
      <c r="AK14" s="1717"/>
      <c r="AL14" s="1717"/>
      <c r="AM14" s="1717"/>
      <c r="AN14" s="1717"/>
      <c r="AO14" s="1717"/>
      <c r="AP14" s="1717"/>
      <c r="AQ14" s="1717"/>
      <c r="AR14" s="1717"/>
      <c r="AS14" s="1717"/>
      <c r="AT14" s="1717"/>
      <c r="AU14" s="1717"/>
      <c r="AV14" s="1718"/>
      <c r="AW14" s="309"/>
      <c r="AX14" s="1926"/>
      <c r="AY14" s="1926"/>
      <c r="AZ14" s="1926"/>
      <c r="BA14" s="1926"/>
      <c r="BB14" s="1926"/>
      <c r="BC14" s="1926"/>
      <c r="BD14" s="1926"/>
      <c r="BE14" s="1926"/>
      <c r="BF14" s="1926"/>
      <c r="BG14" s="1926"/>
      <c r="BH14" s="1926"/>
      <c r="BI14" s="1926"/>
      <c r="BJ14" s="1926"/>
      <c r="BK14" s="1926"/>
      <c r="BL14" s="1926"/>
      <c r="BM14" s="1926"/>
      <c r="BN14" s="1926"/>
      <c r="BO14" s="1926"/>
      <c r="BP14" s="1926"/>
      <c r="BQ14" s="1926"/>
      <c r="BR14" s="1926"/>
      <c r="BS14" s="1926"/>
      <c r="BT14" s="1926"/>
      <c r="BU14" s="1926"/>
      <c r="BV14" s="1926"/>
      <c r="BW14" s="1926"/>
      <c r="BX14" s="1926"/>
      <c r="BY14" s="1926"/>
      <c r="BZ14" s="1926"/>
      <c r="CA14" s="1926"/>
      <c r="CB14" s="1926"/>
      <c r="CC14" s="1926"/>
      <c r="CD14" s="1926"/>
      <c r="CE14" s="1926"/>
      <c r="CF14" s="1926"/>
      <c r="CG14" s="1926"/>
      <c r="CH14" s="1926"/>
      <c r="CI14" s="1926"/>
      <c r="CJ14" s="1926"/>
      <c r="CK14" s="1926"/>
      <c r="CL14" s="1926"/>
      <c r="CM14" s="1926"/>
      <c r="CN14" s="1926"/>
      <c r="CO14" s="1926"/>
    </row>
    <row r="15" spans="1:93" s="310" customFormat="1" ht="20.100000000000001" customHeight="1">
      <c r="B15" s="1907"/>
      <c r="C15" s="1908"/>
      <c r="D15" s="1908"/>
      <c r="E15" s="1908"/>
      <c r="F15" s="1908"/>
      <c r="G15" s="1908"/>
      <c r="H15" s="1908"/>
      <c r="I15" s="1908"/>
      <c r="J15" s="1908"/>
      <c r="K15" s="1909"/>
      <c r="L15" s="1719"/>
      <c r="M15" s="1405"/>
      <c r="N15" s="1405"/>
      <c r="O15" s="1405"/>
      <c r="P15" s="1405"/>
      <c r="Q15" s="1405"/>
      <c r="R15" s="1405"/>
      <c r="S15" s="1405"/>
      <c r="T15" s="1405"/>
      <c r="U15" s="1405"/>
      <c r="V15" s="1405"/>
      <c r="W15" s="1405"/>
      <c r="X15" s="1405"/>
      <c r="Y15" s="1405"/>
      <c r="Z15" s="1405"/>
      <c r="AA15" s="1405"/>
      <c r="AB15" s="1405"/>
      <c r="AC15" s="1405"/>
      <c r="AD15" s="1405"/>
      <c r="AE15" s="1405"/>
      <c r="AF15" s="1405"/>
      <c r="AG15" s="1405"/>
      <c r="AH15" s="1405"/>
      <c r="AI15" s="1405"/>
      <c r="AJ15" s="1405"/>
      <c r="AK15" s="1405"/>
      <c r="AL15" s="1405"/>
      <c r="AM15" s="1405"/>
      <c r="AN15" s="1405"/>
      <c r="AO15" s="1405"/>
      <c r="AP15" s="1405"/>
      <c r="AQ15" s="1405"/>
      <c r="AR15" s="1405"/>
      <c r="AS15" s="1405"/>
      <c r="AT15" s="1405"/>
      <c r="AU15" s="1405"/>
      <c r="AV15" s="1720"/>
      <c r="AW15" s="309"/>
      <c r="AX15" s="1926"/>
      <c r="AY15" s="1926"/>
      <c r="AZ15" s="1926"/>
      <c r="BA15" s="1926"/>
      <c r="BB15" s="1926"/>
      <c r="BC15" s="1926"/>
      <c r="BD15" s="1926"/>
      <c r="BE15" s="1926"/>
      <c r="BF15" s="1926"/>
      <c r="BG15" s="1926"/>
      <c r="BH15" s="1926"/>
      <c r="BI15" s="1926"/>
      <c r="BJ15" s="1926"/>
      <c r="BK15" s="1926"/>
      <c r="BL15" s="1926"/>
      <c r="BM15" s="1926"/>
      <c r="BN15" s="1926"/>
      <c r="BO15" s="1926"/>
      <c r="BP15" s="1926"/>
      <c r="BQ15" s="1926"/>
      <c r="BR15" s="1926"/>
      <c r="BS15" s="1926"/>
      <c r="BT15" s="1926"/>
      <c r="BU15" s="1926"/>
      <c r="BV15" s="1926"/>
      <c r="BW15" s="1926"/>
      <c r="BX15" s="1926"/>
      <c r="BY15" s="1926"/>
      <c r="BZ15" s="1926"/>
      <c r="CA15" s="1926"/>
      <c r="CB15" s="1926"/>
      <c r="CC15" s="1926"/>
      <c r="CD15" s="1926"/>
      <c r="CE15" s="1926"/>
      <c r="CF15" s="1926"/>
      <c r="CG15" s="1926"/>
      <c r="CH15" s="1926"/>
      <c r="CI15" s="1926"/>
      <c r="CJ15" s="1926"/>
      <c r="CK15" s="1926"/>
      <c r="CL15" s="1926"/>
      <c r="CM15" s="1926"/>
      <c r="CN15" s="1926"/>
      <c r="CO15" s="1926"/>
    </row>
    <row r="16" spans="1:93" s="312" customFormat="1" ht="18" customHeight="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W16" s="309"/>
      <c r="AX16" s="1926"/>
      <c r="AY16" s="1926"/>
      <c r="AZ16" s="1926"/>
      <c r="BA16" s="1926"/>
      <c r="BB16" s="1926"/>
      <c r="BC16" s="1926"/>
      <c r="BD16" s="1926"/>
      <c r="BE16" s="1926"/>
      <c r="BF16" s="1926"/>
      <c r="BG16" s="1926"/>
      <c r="BH16" s="1926"/>
      <c r="BI16" s="1926"/>
      <c r="BJ16" s="1926"/>
      <c r="BK16" s="1926"/>
      <c r="BL16" s="1926"/>
      <c r="BM16" s="1926"/>
      <c r="BN16" s="1926"/>
      <c r="BO16" s="1926"/>
      <c r="BP16" s="1926"/>
      <c r="BQ16" s="1926"/>
      <c r="BR16" s="1926"/>
      <c r="BS16" s="1926"/>
      <c r="BT16" s="1926"/>
      <c r="BU16" s="1926"/>
      <c r="BV16" s="1926"/>
      <c r="BW16" s="1926"/>
      <c r="BX16" s="1926"/>
      <c r="BY16" s="1926"/>
      <c r="BZ16" s="1926"/>
      <c r="CA16" s="1926"/>
      <c r="CB16" s="1926"/>
      <c r="CC16" s="1926"/>
      <c r="CD16" s="1926"/>
      <c r="CE16" s="1926"/>
      <c r="CF16" s="1926"/>
      <c r="CG16" s="1926"/>
      <c r="CH16" s="1926"/>
      <c r="CI16" s="1926"/>
      <c r="CJ16" s="1926"/>
      <c r="CK16" s="1926"/>
      <c r="CL16" s="1926"/>
      <c r="CM16" s="1926"/>
      <c r="CN16" s="1926"/>
      <c r="CO16" s="1926"/>
    </row>
    <row r="17" spans="1:93" s="312" customFormat="1" ht="24.95" customHeight="1">
      <c r="A17" s="1910" t="s">
        <v>1023</v>
      </c>
      <c r="B17" s="1770"/>
      <c r="C17" s="1770"/>
      <c r="D17" s="1770"/>
      <c r="E17" s="1770"/>
      <c r="F17" s="1911"/>
      <c r="L17" s="71"/>
      <c r="M17" s="71"/>
      <c r="N17" s="71"/>
      <c r="O17" s="71"/>
      <c r="P17" s="71"/>
      <c r="Q17" s="71"/>
      <c r="R17" s="71"/>
      <c r="S17" s="319"/>
      <c r="T17" s="319"/>
      <c r="U17" s="71"/>
      <c r="V17" s="71"/>
      <c r="W17" s="71"/>
      <c r="X17" s="71"/>
      <c r="Y17" s="71"/>
      <c r="Z17" s="319"/>
      <c r="AA17" s="319"/>
      <c r="AB17" s="72"/>
      <c r="AC17" s="72"/>
      <c r="AD17" s="1912" t="s">
        <v>1024</v>
      </c>
      <c r="AE17" s="1913"/>
      <c r="AF17" s="1913"/>
      <c r="AG17" s="1913"/>
      <c r="AH17" s="1913"/>
      <c r="AI17" s="1913"/>
      <c r="AJ17" s="1913" t="s">
        <v>1025</v>
      </c>
      <c r="AK17" s="1913"/>
      <c r="AL17" s="1913"/>
      <c r="AM17" s="1913"/>
      <c r="AN17" s="1913"/>
      <c r="AO17" s="1913"/>
      <c r="AP17" s="1436" t="s">
        <v>1026</v>
      </c>
      <c r="AQ17" s="1436"/>
      <c r="AR17" s="1436"/>
      <c r="AS17" s="1436"/>
      <c r="AT17" s="1436"/>
      <c r="AU17" s="1436"/>
      <c r="AV17" s="1914"/>
      <c r="AW17" s="309"/>
      <c r="AX17" s="1926"/>
      <c r="AY17" s="1926"/>
      <c r="AZ17" s="1926"/>
      <c r="BA17" s="1926"/>
      <c r="BB17" s="1926"/>
      <c r="BC17" s="1926"/>
      <c r="BD17" s="1926"/>
      <c r="BE17" s="1926"/>
      <c r="BF17" s="1926"/>
      <c r="BG17" s="1926"/>
      <c r="BH17" s="1926"/>
      <c r="BI17" s="1926"/>
      <c r="BJ17" s="1926"/>
      <c r="BK17" s="1926"/>
      <c r="BL17" s="1926"/>
      <c r="BM17" s="1926"/>
      <c r="BN17" s="1926"/>
      <c r="BO17" s="1926"/>
      <c r="BP17" s="1926"/>
      <c r="BQ17" s="1926"/>
      <c r="BR17" s="1926"/>
      <c r="BS17" s="1926"/>
      <c r="BT17" s="1926"/>
      <c r="BU17" s="1926"/>
      <c r="BV17" s="1926"/>
      <c r="BW17" s="1926"/>
      <c r="BX17" s="1926"/>
      <c r="BY17" s="1926"/>
      <c r="BZ17" s="1926"/>
      <c r="CA17" s="1926"/>
      <c r="CB17" s="1926"/>
      <c r="CC17" s="1926"/>
      <c r="CD17" s="1926"/>
      <c r="CE17" s="1926"/>
      <c r="CF17" s="1926"/>
      <c r="CG17" s="1926"/>
      <c r="CH17" s="1926"/>
      <c r="CI17" s="1926"/>
      <c r="CJ17" s="1926"/>
      <c r="CK17" s="1926"/>
      <c r="CL17" s="1926"/>
      <c r="CM17" s="1926"/>
      <c r="CN17" s="1926"/>
      <c r="CO17" s="1926"/>
    </row>
    <row r="18" spans="1:93" s="312" customFormat="1" ht="20.100000000000001" customHeight="1">
      <c r="B18" s="1782" t="s">
        <v>1550</v>
      </c>
      <c r="C18" s="1783"/>
      <c r="D18" s="1783"/>
      <c r="E18" s="1783"/>
      <c r="F18" s="1783"/>
      <c r="G18" s="1784" t="s">
        <v>1131</v>
      </c>
      <c r="H18" s="1785"/>
      <c r="I18" s="1785"/>
      <c r="J18" s="1785"/>
      <c r="K18" s="1786"/>
      <c r="L18" s="1790"/>
      <c r="M18" s="1726"/>
      <c r="N18" s="1726" t="s">
        <v>1551</v>
      </c>
      <c r="O18" s="1727"/>
      <c r="P18" s="1693" t="str">
        <f>IF($R$11="시 내",IF($AN$11&gt;=4,30000,20000),IF($R$11="시 외",IF(OR(G18="교수"),"40,000",IF(OR(G18="조교수"),"30,000","30,000"))))</f>
        <v>40,000</v>
      </c>
      <c r="Q18" s="1694"/>
      <c r="R18" s="1694"/>
      <c r="S18" s="1694"/>
      <c r="T18" s="1695" t="s">
        <v>1552</v>
      </c>
      <c r="U18" s="1695"/>
      <c r="V18" s="498" t="s">
        <v>1553</v>
      </c>
      <c r="W18" s="1711">
        <f>AR13</f>
        <v>1</v>
      </c>
      <c r="X18" s="1711"/>
      <c r="Y18" s="1711"/>
      <c r="Z18" s="1695" t="s">
        <v>1554</v>
      </c>
      <c r="AA18" s="1695"/>
      <c r="AB18" s="499"/>
      <c r="AC18" s="499" t="s">
        <v>1555</v>
      </c>
      <c r="AD18" s="1704">
        <f>L18*P18*W18*L18</f>
        <v>0</v>
      </c>
      <c r="AE18" s="1705"/>
      <c r="AF18" s="1705"/>
      <c r="AG18" s="1705"/>
      <c r="AH18" s="1705"/>
      <c r="AI18" s="1705"/>
      <c r="AJ18" s="1706">
        <f>AD18</f>
        <v>0</v>
      </c>
      <c r="AK18" s="1707"/>
      <c r="AL18" s="1707"/>
      <c r="AM18" s="1707"/>
      <c r="AN18" s="1707"/>
      <c r="AO18" s="1708"/>
      <c r="AP18" s="1709"/>
      <c r="AQ18" s="1709"/>
      <c r="AR18" s="1709"/>
      <c r="AS18" s="1709"/>
      <c r="AT18" s="1709"/>
      <c r="AU18" s="1709"/>
      <c r="AV18" s="1710"/>
      <c r="AW18" s="309"/>
      <c r="AX18" s="1926"/>
      <c r="AY18" s="1926"/>
      <c r="AZ18" s="1926"/>
      <c r="BA18" s="1926"/>
      <c r="BB18" s="1926"/>
      <c r="BC18" s="1926"/>
      <c r="BD18" s="1926"/>
      <c r="BE18" s="1926"/>
      <c r="BF18" s="1926"/>
      <c r="BG18" s="1926"/>
      <c r="BH18" s="1926"/>
      <c r="BI18" s="1926"/>
      <c r="BJ18" s="1926"/>
      <c r="BK18" s="1926"/>
      <c r="BL18" s="1926"/>
      <c r="BM18" s="1926"/>
      <c r="BN18" s="1926"/>
      <c r="BO18" s="1926"/>
      <c r="BP18" s="1926"/>
      <c r="BQ18" s="1926"/>
      <c r="BR18" s="1926"/>
      <c r="BS18" s="1926"/>
      <c r="BT18" s="1926"/>
      <c r="BU18" s="1926"/>
      <c r="BV18" s="1926"/>
      <c r="BW18" s="1926"/>
      <c r="BX18" s="1926"/>
      <c r="BY18" s="1926"/>
      <c r="BZ18" s="1926"/>
      <c r="CA18" s="1926"/>
      <c r="CB18" s="1926"/>
      <c r="CC18" s="1926"/>
      <c r="CD18" s="1926"/>
      <c r="CE18" s="1926"/>
      <c r="CF18" s="1926"/>
      <c r="CG18" s="1926"/>
      <c r="CH18" s="1926"/>
      <c r="CI18" s="1926"/>
      <c r="CJ18" s="1926"/>
      <c r="CK18" s="1926"/>
      <c r="CL18" s="1926"/>
      <c r="CM18" s="1926"/>
      <c r="CN18" s="1926"/>
      <c r="CO18" s="1926"/>
    </row>
    <row r="19" spans="1:93" s="312" customFormat="1" ht="20.100000000000001" customHeight="1">
      <c r="B19" s="1811" t="s">
        <v>1556</v>
      </c>
      <c r="C19" s="1812"/>
      <c r="D19" s="1812"/>
      <c r="E19" s="1812"/>
      <c r="F19" s="1812"/>
      <c r="G19" s="1787"/>
      <c r="H19" s="1788"/>
      <c r="I19" s="1788"/>
      <c r="J19" s="1788"/>
      <c r="K19" s="1789"/>
      <c r="L19" s="1791"/>
      <c r="M19" s="1728"/>
      <c r="N19" s="1728"/>
      <c r="O19" s="1729"/>
      <c r="P19" s="1813" t="str">
        <f>IF($R$11="시 내",0,IF($R$11="시 외",IF(OR(G18="교수"),"120,000",IF(OR(G18="조교수"),"80,000","80,000"))))</f>
        <v>120,000</v>
      </c>
      <c r="Q19" s="1814"/>
      <c r="R19" s="1814"/>
      <c r="S19" s="1814"/>
      <c r="T19" s="1815" t="s">
        <v>1552</v>
      </c>
      <c r="U19" s="1815"/>
      <c r="V19" s="500" t="s">
        <v>1553</v>
      </c>
      <c r="W19" s="1816">
        <f>AO13</f>
        <v>0</v>
      </c>
      <c r="X19" s="1816"/>
      <c r="Y19" s="1816"/>
      <c r="Z19" s="1815" t="s">
        <v>1557</v>
      </c>
      <c r="AA19" s="1815"/>
      <c r="AB19" s="501"/>
      <c r="AC19" s="501" t="s">
        <v>1558</v>
      </c>
      <c r="AD19" s="1817">
        <f>L18*P19*W19</f>
        <v>0</v>
      </c>
      <c r="AE19" s="1818"/>
      <c r="AF19" s="1818"/>
      <c r="AG19" s="1818"/>
      <c r="AH19" s="1818"/>
      <c r="AI19" s="1818"/>
      <c r="AJ19" s="1817">
        <f>AD19</f>
        <v>0</v>
      </c>
      <c r="AK19" s="1818"/>
      <c r="AL19" s="1818"/>
      <c r="AM19" s="1818"/>
      <c r="AN19" s="1818"/>
      <c r="AO19" s="1819"/>
      <c r="AP19" s="1820"/>
      <c r="AQ19" s="1820"/>
      <c r="AR19" s="1820"/>
      <c r="AS19" s="1820"/>
      <c r="AT19" s="1820"/>
      <c r="AU19" s="1820"/>
      <c r="AV19" s="1821"/>
      <c r="AW19" s="309"/>
      <c r="AX19" s="1926"/>
      <c r="AY19" s="1926"/>
      <c r="AZ19" s="1926"/>
      <c r="BA19" s="1926"/>
      <c r="BB19" s="1926"/>
      <c r="BC19" s="1926"/>
      <c r="BD19" s="1926"/>
      <c r="BE19" s="1926"/>
      <c r="BF19" s="1926"/>
      <c r="BG19" s="1926"/>
      <c r="BH19" s="1926"/>
      <c r="BI19" s="1926"/>
      <c r="BJ19" s="1926"/>
      <c r="BK19" s="1926"/>
      <c r="BL19" s="1926"/>
      <c r="BM19" s="1926"/>
      <c r="BN19" s="1926"/>
      <c r="BO19" s="1926"/>
      <c r="BP19" s="1926"/>
      <c r="BQ19" s="1926"/>
      <c r="BR19" s="1926"/>
      <c r="BS19" s="1926"/>
      <c r="BT19" s="1926"/>
      <c r="BU19" s="1926"/>
      <c r="BV19" s="1926"/>
      <c r="BW19" s="1926"/>
      <c r="BX19" s="1926"/>
      <c r="BY19" s="1926"/>
      <c r="BZ19" s="1926"/>
      <c r="CA19" s="1926"/>
      <c r="CB19" s="1926"/>
      <c r="CC19" s="1926"/>
      <c r="CD19" s="1926"/>
      <c r="CE19" s="1926"/>
      <c r="CF19" s="1926"/>
      <c r="CG19" s="1926"/>
      <c r="CH19" s="1926"/>
      <c r="CI19" s="1926"/>
      <c r="CJ19" s="1926"/>
      <c r="CK19" s="1926"/>
      <c r="CL19" s="1926"/>
      <c r="CM19" s="1926"/>
      <c r="CN19" s="1926"/>
      <c r="CO19" s="1926"/>
    </row>
    <row r="20" spans="1:93" s="312" customFormat="1" ht="20.100000000000001" customHeight="1">
      <c r="B20" s="1850" t="s">
        <v>1559</v>
      </c>
      <c r="C20" s="1851"/>
      <c r="D20" s="1851"/>
      <c r="E20" s="1851"/>
      <c r="F20" s="1852"/>
      <c r="G20" s="1741" t="str">
        <f>IF(G18="교수","(제2호 나)",IF(G18="조교수","(제3호 가)", "(제3호 나)"))</f>
        <v>(제2호 나)</v>
      </c>
      <c r="H20" s="1742"/>
      <c r="I20" s="1742"/>
      <c r="J20" s="1742"/>
      <c r="K20" s="1743"/>
      <c r="L20" s="1791"/>
      <c r="M20" s="1728"/>
      <c r="N20" s="1728"/>
      <c r="O20" s="1729"/>
      <c r="P20" s="1747" t="str">
        <f>IF($R$11="시 내",0,IF($R$11="시 외",IF(OR(G18="교수"),"30,000",IF(OR(G18="조교수"),"20,000","20,000"))))</f>
        <v>30,000</v>
      </c>
      <c r="Q20" s="1748"/>
      <c r="R20" s="1748"/>
      <c r="S20" s="1748"/>
      <c r="T20" s="1751" t="s">
        <v>1552</v>
      </c>
      <c r="U20" s="1751"/>
      <c r="V20" s="1753" t="s">
        <v>1553</v>
      </c>
      <c r="W20" s="1755">
        <f>AR13</f>
        <v>1</v>
      </c>
      <c r="X20" s="1755"/>
      <c r="Y20" s="1755"/>
      <c r="Z20" s="1751" t="s">
        <v>1560</v>
      </c>
      <c r="AA20" s="1751"/>
      <c r="AB20" s="502"/>
      <c r="AC20" s="1824" t="s">
        <v>1561</v>
      </c>
      <c r="AD20" s="1826">
        <f>L18*P20*W20*L18</f>
        <v>0</v>
      </c>
      <c r="AE20" s="1827"/>
      <c r="AF20" s="1827"/>
      <c r="AG20" s="1827"/>
      <c r="AH20" s="1827"/>
      <c r="AI20" s="1828"/>
      <c r="AJ20" s="1826">
        <f>ROUNDDOWN(AD20-(((AD20/W20)/3)*AP21),0)</f>
        <v>0</v>
      </c>
      <c r="AK20" s="1827"/>
      <c r="AL20" s="1827"/>
      <c r="AM20" s="1827"/>
      <c r="AN20" s="1827"/>
      <c r="AO20" s="1828"/>
      <c r="AP20" s="1830" t="s">
        <v>1029</v>
      </c>
      <c r="AQ20" s="1830"/>
      <c r="AR20" s="1830"/>
      <c r="AS20" s="1830"/>
      <c r="AT20" s="1830"/>
      <c r="AU20" s="1830"/>
      <c r="AV20" s="1831"/>
      <c r="AW20" s="309"/>
      <c r="AX20" s="1926"/>
      <c r="AY20" s="1926"/>
      <c r="AZ20" s="1926"/>
      <c r="BA20" s="1926"/>
      <c r="BB20" s="1926"/>
      <c r="BC20" s="1926"/>
      <c r="BD20" s="1926"/>
      <c r="BE20" s="1926"/>
      <c r="BF20" s="1926"/>
      <c r="BG20" s="1926"/>
      <c r="BH20" s="1926"/>
      <c r="BI20" s="1926"/>
      <c r="BJ20" s="1926"/>
      <c r="BK20" s="1926"/>
      <c r="BL20" s="1926"/>
      <c r="BM20" s="1926"/>
      <c r="BN20" s="1926"/>
      <c r="BO20" s="1926"/>
      <c r="BP20" s="1926"/>
      <c r="BQ20" s="1926"/>
      <c r="BR20" s="1926"/>
      <c r="BS20" s="1926"/>
      <c r="BT20" s="1926"/>
      <c r="BU20" s="1926"/>
      <c r="BV20" s="1926"/>
      <c r="BW20" s="1926"/>
      <c r="BX20" s="1926"/>
      <c r="BY20" s="1926"/>
      <c r="BZ20" s="1926"/>
      <c r="CA20" s="1926"/>
      <c r="CB20" s="1926"/>
      <c r="CC20" s="1926"/>
      <c r="CD20" s="1926"/>
      <c r="CE20" s="1926"/>
      <c r="CF20" s="1926"/>
      <c r="CG20" s="1926"/>
      <c r="CH20" s="1926"/>
      <c r="CI20" s="1926"/>
      <c r="CJ20" s="1926"/>
      <c r="CK20" s="1926"/>
      <c r="CL20" s="1926"/>
      <c r="CM20" s="1926"/>
      <c r="CN20" s="1926"/>
      <c r="CO20" s="1926"/>
    </row>
    <row r="21" spans="1:93" s="312" customFormat="1" ht="20.100000000000001" customHeight="1">
      <c r="B21" s="1853"/>
      <c r="C21" s="1854"/>
      <c r="D21" s="1854"/>
      <c r="E21" s="1854"/>
      <c r="F21" s="1855"/>
      <c r="G21" s="1744"/>
      <c r="H21" s="1745"/>
      <c r="I21" s="1745"/>
      <c r="J21" s="1745"/>
      <c r="K21" s="1746"/>
      <c r="L21" s="1791"/>
      <c r="M21" s="1728"/>
      <c r="N21" s="1728"/>
      <c r="O21" s="1729"/>
      <c r="P21" s="1749"/>
      <c r="Q21" s="1750"/>
      <c r="R21" s="1750"/>
      <c r="S21" s="1750"/>
      <c r="T21" s="1752"/>
      <c r="U21" s="1752"/>
      <c r="V21" s="1754"/>
      <c r="W21" s="1756"/>
      <c r="X21" s="1756"/>
      <c r="Y21" s="1756"/>
      <c r="Z21" s="1752"/>
      <c r="AA21" s="1752"/>
      <c r="AB21" s="503"/>
      <c r="AC21" s="1825"/>
      <c r="AD21" s="1704"/>
      <c r="AE21" s="1705"/>
      <c r="AF21" s="1705"/>
      <c r="AG21" s="1705"/>
      <c r="AH21" s="1705"/>
      <c r="AI21" s="1829"/>
      <c r="AJ21" s="1704"/>
      <c r="AK21" s="1705"/>
      <c r="AL21" s="1705"/>
      <c r="AM21" s="1705"/>
      <c r="AN21" s="1705"/>
      <c r="AO21" s="1829"/>
      <c r="AP21" s="1935">
        <v>0</v>
      </c>
      <c r="AQ21" s="1936"/>
      <c r="AR21" s="1936"/>
      <c r="AS21" s="1936"/>
      <c r="AT21" s="1936"/>
      <c r="AU21" s="1936"/>
      <c r="AV21" s="1937"/>
      <c r="AW21" s="309"/>
      <c r="AX21" s="1926"/>
      <c r="AY21" s="1926"/>
      <c r="AZ21" s="1926"/>
      <c r="BA21" s="1926"/>
      <c r="BB21" s="1926"/>
      <c r="BC21" s="1926"/>
      <c r="BD21" s="1926"/>
      <c r="BE21" s="1926"/>
      <c r="BF21" s="1926"/>
      <c r="BG21" s="1926"/>
      <c r="BH21" s="1926"/>
      <c r="BI21" s="1926"/>
      <c r="BJ21" s="1926"/>
      <c r="BK21" s="1926"/>
      <c r="BL21" s="1926"/>
      <c r="BM21" s="1926"/>
      <c r="BN21" s="1926"/>
      <c r="BO21" s="1926"/>
      <c r="BP21" s="1926"/>
      <c r="BQ21" s="1926"/>
      <c r="BR21" s="1926"/>
      <c r="BS21" s="1926"/>
      <c r="BT21" s="1926"/>
      <c r="BU21" s="1926"/>
      <c r="BV21" s="1926"/>
      <c r="BW21" s="1926"/>
      <c r="BX21" s="1926"/>
      <c r="BY21" s="1926"/>
      <c r="BZ21" s="1926"/>
      <c r="CA21" s="1926"/>
      <c r="CB21" s="1926"/>
      <c r="CC21" s="1926"/>
      <c r="CD21" s="1926"/>
      <c r="CE21" s="1926"/>
      <c r="CF21" s="1926"/>
      <c r="CG21" s="1926"/>
      <c r="CH21" s="1926"/>
      <c r="CI21" s="1926"/>
      <c r="CJ21" s="1926"/>
      <c r="CK21" s="1926"/>
      <c r="CL21" s="1926"/>
      <c r="CM21" s="1926"/>
      <c r="CN21" s="1926"/>
      <c r="CO21" s="1926"/>
    </row>
    <row r="22" spans="1:93" s="312" customFormat="1" ht="20.100000000000001" customHeight="1">
      <c r="B22" s="1856" t="s">
        <v>1562</v>
      </c>
      <c r="C22" s="1857"/>
      <c r="D22" s="1857"/>
      <c r="E22" s="1857"/>
      <c r="F22" s="1857"/>
      <c r="G22" s="1858" t="s">
        <v>150</v>
      </c>
      <c r="H22" s="1753"/>
      <c r="I22" s="1753"/>
      <c r="J22" s="1753"/>
      <c r="K22" s="1753"/>
      <c r="L22" s="1792"/>
      <c r="M22" s="1730"/>
      <c r="N22" s="1730"/>
      <c r="O22" s="1731"/>
      <c r="P22" s="1859"/>
      <c r="Q22" s="1860"/>
      <c r="R22" s="1860"/>
      <c r="S22" s="1860"/>
      <c r="T22" s="1860"/>
      <c r="U22" s="1860"/>
      <c r="V22" s="504" t="s">
        <v>1563</v>
      </c>
      <c r="W22" s="1696"/>
      <c r="X22" s="1696"/>
      <c r="Y22" s="1696"/>
      <c r="Z22" s="1696"/>
      <c r="AA22" s="1696"/>
      <c r="AB22" s="1696"/>
      <c r="AC22" s="505" t="s">
        <v>1564</v>
      </c>
      <c r="AD22" s="1697">
        <f>L18*(P22+W22)</f>
        <v>0</v>
      </c>
      <c r="AE22" s="1698"/>
      <c r="AF22" s="1698"/>
      <c r="AG22" s="1698"/>
      <c r="AH22" s="1698"/>
      <c r="AI22" s="1698"/>
      <c r="AJ22" s="1697">
        <f>AD22</f>
        <v>0</v>
      </c>
      <c r="AK22" s="1698"/>
      <c r="AL22" s="1698"/>
      <c r="AM22" s="1698"/>
      <c r="AN22" s="1698"/>
      <c r="AO22" s="1699"/>
      <c r="AP22" s="1700"/>
      <c r="AQ22" s="1700"/>
      <c r="AR22" s="1700"/>
      <c r="AS22" s="1700"/>
      <c r="AT22" s="1700"/>
      <c r="AU22" s="1700"/>
      <c r="AV22" s="1701"/>
      <c r="AW22" s="309"/>
      <c r="AX22" s="1926"/>
      <c r="AY22" s="1926"/>
      <c r="AZ22" s="1926"/>
      <c r="BA22" s="1926"/>
      <c r="BB22" s="1926"/>
      <c r="BC22" s="1926"/>
      <c r="BD22" s="1926"/>
      <c r="BE22" s="1926"/>
      <c r="BF22" s="1926"/>
      <c r="BG22" s="1926"/>
      <c r="BH22" s="1926"/>
      <c r="BI22" s="1926"/>
      <c r="BJ22" s="1926"/>
      <c r="BK22" s="1926"/>
      <c r="BL22" s="1926"/>
      <c r="BM22" s="1926"/>
      <c r="BN22" s="1926"/>
      <c r="BO22" s="1926"/>
      <c r="BP22" s="1926"/>
      <c r="BQ22" s="1926"/>
      <c r="BR22" s="1926"/>
      <c r="BS22" s="1926"/>
      <c r="BT22" s="1926"/>
      <c r="BU22" s="1926"/>
      <c r="BV22" s="1926"/>
      <c r="BW22" s="1926"/>
      <c r="BX22" s="1926"/>
      <c r="BY22" s="1926"/>
      <c r="BZ22" s="1926"/>
      <c r="CA22" s="1926"/>
      <c r="CB22" s="1926"/>
      <c r="CC22" s="1926"/>
      <c r="CD22" s="1926"/>
      <c r="CE22" s="1926"/>
      <c r="CF22" s="1926"/>
      <c r="CG22" s="1926"/>
      <c r="CH22" s="1926"/>
      <c r="CI22" s="1926"/>
      <c r="CJ22" s="1926"/>
      <c r="CK22" s="1926"/>
      <c r="CL22" s="1926"/>
      <c r="CM22" s="1926"/>
      <c r="CN22" s="1926"/>
      <c r="CO22" s="1926"/>
    </row>
    <row r="23" spans="1:93" s="312" customFormat="1" ht="20.100000000000001" customHeight="1">
      <c r="B23" s="1782" t="s">
        <v>1565</v>
      </c>
      <c r="C23" s="1783"/>
      <c r="D23" s="1783"/>
      <c r="E23" s="1783"/>
      <c r="F23" s="1783"/>
      <c r="G23" s="1784" t="s">
        <v>1123</v>
      </c>
      <c r="H23" s="1785"/>
      <c r="I23" s="1785"/>
      <c r="J23" s="1785"/>
      <c r="K23" s="1786"/>
      <c r="L23" s="1790"/>
      <c r="M23" s="1726"/>
      <c r="N23" s="1726" t="s">
        <v>1566</v>
      </c>
      <c r="O23" s="1727"/>
      <c r="P23" s="1693" t="str">
        <f>IF($R$11="시 내",IF($AN$11&gt;=4,30000,20000),IF($R$11="시 외",IF(OR(G23="교수"),"40,000",IF(OR(G23="조교수"),"30,000","30,000"))))</f>
        <v>30,000</v>
      </c>
      <c r="Q23" s="1694"/>
      <c r="R23" s="1694"/>
      <c r="S23" s="1694"/>
      <c r="T23" s="1695" t="s">
        <v>1567</v>
      </c>
      <c r="U23" s="1695"/>
      <c r="V23" s="498" t="s">
        <v>1568</v>
      </c>
      <c r="W23" s="1711">
        <f>AR13</f>
        <v>1</v>
      </c>
      <c r="X23" s="1711"/>
      <c r="Y23" s="1711"/>
      <c r="Z23" s="1695" t="s">
        <v>1569</v>
      </c>
      <c r="AA23" s="1695"/>
      <c r="AB23" s="499"/>
      <c r="AC23" s="499" t="s">
        <v>1570</v>
      </c>
      <c r="AD23" s="1704">
        <f>L23*P23*W23</f>
        <v>0</v>
      </c>
      <c r="AE23" s="1705"/>
      <c r="AF23" s="1705"/>
      <c r="AG23" s="1705"/>
      <c r="AH23" s="1705"/>
      <c r="AI23" s="1705"/>
      <c r="AJ23" s="1706">
        <f>AD23</f>
        <v>0</v>
      </c>
      <c r="AK23" s="1707"/>
      <c r="AL23" s="1707"/>
      <c r="AM23" s="1707"/>
      <c r="AN23" s="1707"/>
      <c r="AO23" s="1708"/>
      <c r="AP23" s="1709"/>
      <c r="AQ23" s="1709"/>
      <c r="AR23" s="1709"/>
      <c r="AS23" s="1709"/>
      <c r="AT23" s="1709"/>
      <c r="AU23" s="1709"/>
      <c r="AV23" s="1710"/>
      <c r="AW23" s="309"/>
      <c r="AX23" s="1926"/>
      <c r="AY23" s="1926"/>
      <c r="AZ23" s="1926"/>
      <c r="BA23" s="1926"/>
      <c r="BB23" s="1926"/>
      <c r="BC23" s="1926"/>
      <c r="BD23" s="1926"/>
      <c r="BE23" s="1926"/>
      <c r="BF23" s="1926"/>
      <c r="BG23" s="1926"/>
      <c r="BH23" s="1926"/>
      <c r="BI23" s="1926"/>
      <c r="BJ23" s="1926"/>
      <c r="BK23" s="1926"/>
      <c r="BL23" s="1926"/>
      <c r="BM23" s="1926"/>
      <c r="BN23" s="1926"/>
      <c r="BO23" s="1926"/>
      <c r="BP23" s="1926"/>
      <c r="BQ23" s="1926"/>
      <c r="BR23" s="1926"/>
      <c r="BS23" s="1926"/>
      <c r="BT23" s="1926"/>
      <c r="BU23" s="1926"/>
      <c r="BV23" s="1926"/>
      <c r="BW23" s="1926"/>
      <c r="BX23" s="1926"/>
      <c r="BY23" s="1926"/>
      <c r="BZ23" s="1926"/>
      <c r="CA23" s="1926"/>
      <c r="CB23" s="1926"/>
      <c r="CC23" s="1926"/>
      <c r="CD23" s="1926"/>
      <c r="CE23" s="1926"/>
      <c r="CF23" s="1926"/>
      <c r="CG23" s="1926"/>
      <c r="CH23" s="1926"/>
      <c r="CI23" s="1926"/>
      <c r="CJ23" s="1926"/>
      <c r="CK23" s="1926"/>
      <c r="CL23" s="1926"/>
      <c r="CM23" s="1926"/>
      <c r="CN23" s="1926"/>
      <c r="CO23" s="1926"/>
    </row>
    <row r="24" spans="1:93" s="312" customFormat="1" ht="20.100000000000001" customHeight="1">
      <c r="B24" s="1811" t="s">
        <v>1571</v>
      </c>
      <c r="C24" s="1812"/>
      <c r="D24" s="1812"/>
      <c r="E24" s="1812"/>
      <c r="F24" s="1812"/>
      <c r="G24" s="1787"/>
      <c r="H24" s="1788"/>
      <c r="I24" s="1788"/>
      <c r="J24" s="1788"/>
      <c r="K24" s="1789"/>
      <c r="L24" s="1791"/>
      <c r="M24" s="1728"/>
      <c r="N24" s="1728"/>
      <c r="O24" s="1729"/>
      <c r="P24" s="1813" t="str">
        <f>IF($R$11="시 내",0,IF($R$11="시 외",IF(OR(G23="교수"),"120,000",IF(OR(G23="조교수"),"80,000","80,000"))))</f>
        <v>80,000</v>
      </c>
      <c r="Q24" s="1814"/>
      <c r="R24" s="1814"/>
      <c r="S24" s="1814"/>
      <c r="T24" s="1815" t="s">
        <v>1567</v>
      </c>
      <c r="U24" s="1815"/>
      <c r="V24" s="500" t="s">
        <v>1568</v>
      </c>
      <c r="W24" s="1816">
        <f>AO13</f>
        <v>0</v>
      </c>
      <c r="X24" s="1816"/>
      <c r="Y24" s="1816"/>
      <c r="Z24" s="1815" t="s">
        <v>1572</v>
      </c>
      <c r="AA24" s="1815"/>
      <c r="AB24" s="501"/>
      <c r="AC24" s="501" t="s">
        <v>1573</v>
      </c>
      <c r="AD24" s="1817">
        <f>L23*P24*W24</f>
        <v>0</v>
      </c>
      <c r="AE24" s="1818"/>
      <c r="AF24" s="1818"/>
      <c r="AG24" s="1818"/>
      <c r="AH24" s="1818"/>
      <c r="AI24" s="1818"/>
      <c r="AJ24" s="1817">
        <f>AD24</f>
        <v>0</v>
      </c>
      <c r="AK24" s="1818"/>
      <c r="AL24" s="1818"/>
      <c r="AM24" s="1818"/>
      <c r="AN24" s="1818"/>
      <c r="AO24" s="1819"/>
      <c r="AP24" s="1820"/>
      <c r="AQ24" s="1820"/>
      <c r="AR24" s="1820"/>
      <c r="AS24" s="1820"/>
      <c r="AT24" s="1820"/>
      <c r="AU24" s="1820"/>
      <c r="AV24" s="1821"/>
      <c r="AW24" s="309"/>
      <c r="AX24" s="1926"/>
      <c r="AY24" s="1926"/>
      <c r="AZ24" s="1926"/>
      <c r="BA24" s="1926"/>
      <c r="BB24" s="1926"/>
      <c r="BC24" s="1926"/>
      <c r="BD24" s="1926"/>
      <c r="BE24" s="1926"/>
      <c r="BF24" s="1926"/>
      <c r="BG24" s="1926"/>
      <c r="BH24" s="1926"/>
      <c r="BI24" s="1926"/>
      <c r="BJ24" s="1926"/>
      <c r="BK24" s="1926"/>
      <c r="BL24" s="1926"/>
      <c r="BM24" s="1926"/>
      <c r="BN24" s="1926"/>
      <c r="BO24" s="1926"/>
      <c r="BP24" s="1926"/>
      <c r="BQ24" s="1926"/>
      <c r="BR24" s="1926"/>
      <c r="BS24" s="1926"/>
      <c r="BT24" s="1926"/>
      <c r="BU24" s="1926"/>
      <c r="BV24" s="1926"/>
      <c r="BW24" s="1926"/>
      <c r="BX24" s="1926"/>
      <c r="BY24" s="1926"/>
      <c r="BZ24" s="1926"/>
      <c r="CA24" s="1926"/>
      <c r="CB24" s="1926"/>
      <c r="CC24" s="1926"/>
      <c r="CD24" s="1926"/>
      <c r="CE24" s="1926"/>
      <c r="CF24" s="1926"/>
      <c r="CG24" s="1926"/>
      <c r="CH24" s="1926"/>
      <c r="CI24" s="1926"/>
      <c r="CJ24" s="1926"/>
      <c r="CK24" s="1926"/>
      <c r="CL24" s="1926"/>
      <c r="CM24" s="1926"/>
      <c r="CN24" s="1926"/>
      <c r="CO24" s="1926"/>
    </row>
    <row r="25" spans="1:93" s="312" customFormat="1" ht="20.100000000000001" customHeight="1">
      <c r="B25" s="1850" t="s">
        <v>1574</v>
      </c>
      <c r="C25" s="1851"/>
      <c r="D25" s="1851"/>
      <c r="E25" s="1851"/>
      <c r="F25" s="1852"/>
      <c r="G25" s="1741" t="str">
        <f>IF(G23="교수","(제2호 나)",IF(G23="조교수","(제3호 가)", "(제3호 나)"))</f>
        <v>(제3호 나)</v>
      </c>
      <c r="H25" s="1742"/>
      <c r="I25" s="1742"/>
      <c r="J25" s="1742"/>
      <c r="K25" s="1743"/>
      <c r="L25" s="1791"/>
      <c r="M25" s="1728"/>
      <c r="N25" s="1728"/>
      <c r="O25" s="1729"/>
      <c r="P25" s="1747" t="str">
        <f>IF($R$11="시 내",0,IF($R$11="시 외",IF(OR(G23="교수"),"30,000",IF(OR(G23="조교수"),"20,000","20,000"))))</f>
        <v>20,000</v>
      </c>
      <c r="Q25" s="1748"/>
      <c r="R25" s="1748"/>
      <c r="S25" s="1748"/>
      <c r="T25" s="1751" t="s">
        <v>1575</v>
      </c>
      <c r="U25" s="1751"/>
      <c r="V25" s="1753" t="s">
        <v>1576</v>
      </c>
      <c r="W25" s="1755">
        <f>AR13</f>
        <v>1</v>
      </c>
      <c r="X25" s="1755"/>
      <c r="Y25" s="1755"/>
      <c r="Z25" s="1751" t="s">
        <v>1572</v>
      </c>
      <c r="AA25" s="1751"/>
      <c r="AB25" s="502"/>
      <c r="AC25" s="1824" t="s">
        <v>1573</v>
      </c>
      <c r="AD25" s="1826">
        <f>L23*P25*W25</f>
        <v>0</v>
      </c>
      <c r="AE25" s="1827"/>
      <c r="AF25" s="1827"/>
      <c r="AG25" s="1827"/>
      <c r="AH25" s="1827"/>
      <c r="AI25" s="1828"/>
      <c r="AJ25" s="1826">
        <f>ROUNDDOWN(AD25-(((AD25/W25)/3)*AP26),0)</f>
        <v>0</v>
      </c>
      <c r="AK25" s="1827"/>
      <c r="AL25" s="1827"/>
      <c r="AM25" s="1827"/>
      <c r="AN25" s="1827"/>
      <c r="AO25" s="1828"/>
      <c r="AP25" s="1830" t="s">
        <v>1030</v>
      </c>
      <c r="AQ25" s="1830"/>
      <c r="AR25" s="1830"/>
      <c r="AS25" s="1830"/>
      <c r="AT25" s="1830"/>
      <c r="AU25" s="1830"/>
      <c r="AV25" s="1831"/>
      <c r="AW25" s="309"/>
      <c r="AX25" s="1926"/>
      <c r="AY25" s="1926"/>
      <c r="AZ25" s="1926"/>
      <c r="BA25" s="1926"/>
      <c r="BB25" s="1926"/>
      <c r="BC25" s="1926"/>
      <c r="BD25" s="1926"/>
      <c r="BE25" s="1926"/>
      <c r="BF25" s="1926"/>
      <c r="BG25" s="1926"/>
      <c r="BH25" s="1926"/>
      <c r="BI25" s="1926"/>
      <c r="BJ25" s="1926"/>
      <c r="BK25" s="1926"/>
      <c r="BL25" s="1926"/>
      <c r="BM25" s="1926"/>
      <c r="BN25" s="1926"/>
      <c r="BO25" s="1926"/>
      <c r="BP25" s="1926"/>
      <c r="BQ25" s="1926"/>
      <c r="BR25" s="1926"/>
      <c r="BS25" s="1926"/>
      <c r="BT25" s="1926"/>
      <c r="BU25" s="1926"/>
      <c r="BV25" s="1926"/>
      <c r="BW25" s="1926"/>
      <c r="BX25" s="1926"/>
      <c r="BY25" s="1926"/>
      <c r="BZ25" s="1926"/>
      <c r="CA25" s="1926"/>
      <c r="CB25" s="1926"/>
      <c r="CC25" s="1926"/>
      <c r="CD25" s="1926"/>
      <c r="CE25" s="1926"/>
      <c r="CF25" s="1926"/>
      <c r="CG25" s="1926"/>
      <c r="CH25" s="1926"/>
      <c r="CI25" s="1926"/>
      <c r="CJ25" s="1926"/>
      <c r="CK25" s="1926"/>
      <c r="CL25" s="1926"/>
      <c r="CM25" s="1926"/>
      <c r="CN25" s="1926"/>
      <c r="CO25" s="1926"/>
    </row>
    <row r="26" spans="1:93" s="312" customFormat="1" ht="20.100000000000001" customHeight="1">
      <c r="B26" s="1853"/>
      <c r="C26" s="1854"/>
      <c r="D26" s="1854"/>
      <c r="E26" s="1854"/>
      <c r="F26" s="1855"/>
      <c r="G26" s="1744"/>
      <c r="H26" s="1745"/>
      <c r="I26" s="1745"/>
      <c r="J26" s="1745"/>
      <c r="K26" s="1746"/>
      <c r="L26" s="1791"/>
      <c r="M26" s="1728"/>
      <c r="N26" s="1728"/>
      <c r="O26" s="1729"/>
      <c r="P26" s="1749"/>
      <c r="Q26" s="1750"/>
      <c r="R26" s="1750"/>
      <c r="S26" s="1750"/>
      <c r="T26" s="1752"/>
      <c r="U26" s="1752"/>
      <c r="V26" s="1754"/>
      <c r="W26" s="1756"/>
      <c r="X26" s="1756"/>
      <c r="Y26" s="1756"/>
      <c r="Z26" s="1752"/>
      <c r="AA26" s="1752"/>
      <c r="AB26" s="503"/>
      <c r="AC26" s="1825"/>
      <c r="AD26" s="1704"/>
      <c r="AE26" s="1705"/>
      <c r="AF26" s="1705"/>
      <c r="AG26" s="1705"/>
      <c r="AH26" s="1705"/>
      <c r="AI26" s="1829"/>
      <c r="AJ26" s="1704"/>
      <c r="AK26" s="1705"/>
      <c r="AL26" s="1705"/>
      <c r="AM26" s="1705"/>
      <c r="AN26" s="1705"/>
      <c r="AO26" s="1829"/>
      <c r="AP26" s="1935">
        <v>0</v>
      </c>
      <c r="AQ26" s="1936"/>
      <c r="AR26" s="1936"/>
      <c r="AS26" s="1936"/>
      <c r="AT26" s="1936"/>
      <c r="AU26" s="1936"/>
      <c r="AV26" s="1937"/>
      <c r="AW26" s="309"/>
      <c r="AX26" s="1926"/>
      <c r="AY26" s="1926"/>
      <c r="AZ26" s="1926"/>
      <c r="BA26" s="1926"/>
      <c r="BB26" s="1926"/>
      <c r="BC26" s="1926"/>
      <c r="BD26" s="1926"/>
      <c r="BE26" s="1926"/>
      <c r="BF26" s="1926"/>
      <c r="BG26" s="1926"/>
      <c r="BH26" s="1926"/>
      <c r="BI26" s="1926"/>
      <c r="BJ26" s="1926"/>
      <c r="BK26" s="1926"/>
      <c r="BL26" s="1926"/>
      <c r="BM26" s="1926"/>
      <c r="BN26" s="1926"/>
      <c r="BO26" s="1926"/>
      <c r="BP26" s="1926"/>
      <c r="BQ26" s="1926"/>
      <c r="BR26" s="1926"/>
      <c r="BS26" s="1926"/>
      <c r="BT26" s="1926"/>
      <c r="BU26" s="1926"/>
      <c r="BV26" s="1926"/>
      <c r="BW26" s="1926"/>
      <c r="BX26" s="1926"/>
      <c r="BY26" s="1926"/>
      <c r="BZ26" s="1926"/>
      <c r="CA26" s="1926"/>
      <c r="CB26" s="1926"/>
      <c r="CC26" s="1926"/>
      <c r="CD26" s="1926"/>
      <c r="CE26" s="1926"/>
      <c r="CF26" s="1926"/>
      <c r="CG26" s="1926"/>
      <c r="CH26" s="1926"/>
      <c r="CI26" s="1926"/>
      <c r="CJ26" s="1926"/>
      <c r="CK26" s="1926"/>
      <c r="CL26" s="1926"/>
      <c r="CM26" s="1926"/>
      <c r="CN26" s="1926"/>
      <c r="CO26" s="1926"/>
    </row>
    <row r="27" spans="1:93" s="312" customFormat="1" ht="20.100000000000001" customHeight="1">
      <c r="B27" s="1856" t="s">
        <v>1562</v>
      </c>
      <c r="C27" s="1857"/>
      <c r="D27" s="1857"/>
      <c r="E27" s="1857"/>
      <c r="F27" s="1857"/>
      <c r="G27" s="1858" t="s">
        <v>150</v>
      </c>
      <c r="H27" s="1753"/>
      <c r="I27" s="1753"/>
      <c r="J27" s="1753"/>
      <c r="K27" s="1753"/>
      <c r="L27" s="1792"/>
      <c r="M27" s="1730"/>
      <c r="N27" s="1730"/>
      <c r="O27" s="1731"/>
      <c r="P27" s="1859"/>
      <c r="Q27" s="1860"/>
      <c r="R27" s="1860"/>
      <c r="S27" s="1860"/>
      <c r="T27" s="1860"/>
      <c r="U27" s="1860"/>
      <c r="V27" s="504" t="s">
        <v>1577</v>
      </c>
      <c r="W27" s="1696"/>
      <c r="X27" s="1696"/>
      <c r="Y27" s="1696"/>
      <c r="Z27" s="1696"/>
      <c r="AA27" s="1696"/>
      <c r="AB27" s="1696"/>
      <c r="AC27" s="505" t="s">
        <v>1573</v>
      </c>
      <c r="AD27" s="1697">
        <f>L23*(P27+W27)</f>
        <v>0</v>
      </c>
      <c r="AE27" s="1698"/>
      <c r="AF27" s="1698"/>
      <c r="AG27" s="1698"/>
      <c r="AH27" s="1698"/>
      <c r="AI27" s="1698"/>
      <c r="AJ27" s="1697">
        <f>AD27</f>
        <v>0</v>
      </c>
      <c r="AK27" s="1698"/>
      <c r="AL27" s="1698"/>
      <c r="AM27" s="1698"/>
      <c r="AN27" s="1698"/>
      <c r="AO27" s="1699"/>
      <c r="AP27" s="1700"/>
      <c r="AQ27" s="1700"/>
      <c r="AR27" s="1700"/>
      <c r="AS27" s="1700"/>
      <c r="AT27" s="1700"/>
      <c r="AU27" s="1700"/>
      <c r="AV27" s="1701"/>
      <c r="AW27" s="309"/>
      <c r="AX27" s="1926"/>
      <c r="AY27" s="1926"/>
      <c r="AZ27" s="1926"/>
      <c r="BA27" s="1926"/>
      <c r="BB27" s="1926"/>
      <c r="BC27" s="1926"/>
      <c r="BD27" s="1926"/>
      <c r="BE27" s="1926"/>
      <c r="BF27" s="1926"/>
      <c r="BG27" s="1926"/>
      <c r="BH27" s="1926"/>
      <c r="BI27" s="1926"/>
      <c r="BJ27" s="1926"/>
      <c r="BK27" s="1926"/>
      <c r="BL27" s="1926"/>
      <c r="BM27" s="1926"/>
      <c r="BN27" s="1926"/>
      <c r="BO27" s="1926"/>
      <c r="BP27" s="1926"/>
      <c r="BQ27" s="1926"/>
      <c r="BR27" s="1926"/>
      <c r="BS27" s="1926"/>
      <c r="BT27" s="1926"/>
      <c r="BU27" s="1926"/>
      <c r="BV27" s="1926"/>
      <c r="BW27" s="1926"/>
      <c r="BX27" s="1926"/>
      <c r="BY27" s="1926"/>
      <c r="BZ27" s="1926"/>
      <c r="CA27" s="1926"/>
      <c r="CB27" s="1926"/>
      <c r="CC27" s="1926"/>
      <c r="CD27" s="1926"/>
      <c r="CE27" s="1926"/>
      <c r="CF27" s="1926"/>
      <c r="CG27" s="1926"/>
      <c r="CH27" s="1926"/>
      <c r="CI27" s="1926"/>
      <c r="CJ27" s="1926"/>
      <c r="CK27" s="1926"/>
      <c r="CL27" s="1926"/>
      <c r="CM27" s="1926"/>
      <c r="CN27" s="1926"/>
      <c r="CO27" s="1926"/>
    </row>
    <row r="28" spans="1:93" s="312" customFormat="1" ht="27.95" customHeight="1">
      <c r="B28" s="1832" t="s">
        <v>1578</v>
      </c>
      <c r="C28" s="1833"/>
      <c r="D28" s="1833"/>
      <c r="E28" s="1833"/>
      <c r="F28" s="1833"/>
      <c r="G28" s="1833"/>
      <c r="H28" s="1833"/>
      <c r="I28" s="1833"/>
      <c r="J28" s="1833"/>
      <c r="K28" s="1834"/>
      <c r="L28" s="1846" t="s">
        <v>1579</v>
      </c>
      <c r="M28" s="1760"/>
      <c r="N28" s="1760"/>
      <c r="O28" s="1760"/>
      <c r="P28" s="1760"/>
      <c r="Q28" s="1760"/>
      <c r="R28" s="1757"/>
      <c r="S28" s="1757"/>
      <c r="T28" s="1757"/>
      <c r="U28" s="1757"/>
      <c r="V28" s="1760" t="s">
        <v>1580</v>
      </c>
      <c r="W28" s="1760"/>
      <c r="X28" s="1760"/>
      <c r="Y28" s="1760"/>
      <c r="Z28" s="1760"/>
      <c r="AA28" s="1760"/>
      <c r="AB28" s="1760">
        <f>IFERROR(IF(L10="통상거리",(IF(R10="서울대학교      관악캠퍼스",IF(AG28="왕복", INDEX(통상거리,MATCH(X10,도시,0))*2, INDEX(통상거리,MATCH(X10,도시,0))),IF(AG28="왕복", INDEX(연건,MATCH(X10,도시,0))*2, INDEX(연건,MATCH(X10,도시,0))))),0),0)</f>
        <v>34</v>
      </c>
      <c r="AC28" s="1760"/>
      <c r="AD28" s="1760"/>
      <c r="AE28" s="1760"/>
      <c r="AF28" s="1760"/>
      <c r="AG28" s="1757" t="s">
        <v>1252</v>
      </c>
      <c r="AH28" s="1757"/>
      <c r="AI28" s="1758" t="s">
        <v>1581</v>
      </c>
      <c r="AJ28" s="1793">
        <f>ROUNDDOWN(((AB28/10)*R28)+R29+AB29,0)</f>
        <v>0</v>
      </c>
      <c r="AK28" s="1793"/>
      <c r="AL28" s="1793"/>
      <c r="AM28" s="1793"/>
      <c r="AN28" s="1793"/>
      <c r="AO28" s="1794"/>
      <c r="AP28" s="1806" t="s">
        <v>1101</v>
      </c>
      <c r="AQ28" s="1807"/>
      <c r="AR28" s="1807"/>
      <c r="AS28" s="1807"/>
      <c r="AT28" s="1807"/>
      <c r="AU28" s="1807"/>
      <c r="AV28" s="1808"/>
      <c r="AW28" s="309"/>
      <c r="AX28" s="1926"/>
      <c r="AY28" s="1926"/>
      <c r="AZ28" s="1926"/>
      <c r="BA28" s="1926"/>
      <c r="BB28" s="1926"/>
      <c r="BC28" s="1926"/>
      <c r="BD28" s="1926"/>
      <c r="BE28" s="1926"/>
      <c r="BF28" s="1926"/>
      <c r="BG28" s="1926"/>
      <c r="BH28" s="1926"/>
      <c r="BI28" s="1926"/>
      <c r="BJ28" s="1926"/>
      <c r="BK28" s="1926"/>
      <c r="BL28" s="1926"/>
      <c r="BM28" s="1926"/>
      <c r="BN28" s="1926"/>
      <c r="BO28" s="1926"/>
      <c r="BP28" s="1926"/>
      <c r="BQ28" s="1926"/>
      <c r="BR28" s="1926"/>
      <c r="BS28" s="1926"/>
      <c r="BT28" s="1926"/>
      <c r="BU28" s="1926"/>
      <c r="BV28" s="1926"/>
      <c r="BW28" s="1926"/>
      <c r="BX28" s="1926"/>
      <c r="BY28" s="1926"/>
      <c r="BZ28" s="1926"/>
      <c r="CA28" s="1926"/>
      <c r="CB28" s="1926"/>
      <c r="CC28" s="1926"/>
      <c r="CD28" s="1926"/>
      <c r="CE28" s="1926"/>
      <c r="CF28" s="1926"/>
      <c r="CG28" s="1926"/>
      <c r="CH28" s="1926"/>
      <c r="CI28" s="1926"/>
      <c r="CJ28" s="1926"/>
      <c r="CK28" s="1926"/>
      <c r="CL28" s="1926"/>
      <c r="CM28" s="1926"/>
      <c r="CN28" s="1926"/>
      <c r="CO28" s="1926"/>
    </row>
    <row r="29" spans="1:93" s="312" customFormat="1" ht="27.95" customHeight="1">
      <c r="B29" s="1252"/>
      <c r="C29" s="1253"/>
      <c r="D29" s="1253"/>
      <c r="E29" s="1253"/>
      <c r="F29" s="1253"/>
      <c r="G29" s="1253"/>
      <c r="H29" s="1253"/>
      <c r="I29" s="1253"/>
      <c r="J29" s="1253"/>
      <c r="K29" s="1759"/>
      <c r="L29" s="1822" t="s">
        <v>1582</v>
      </c>
      <c r="M29" s="1823"/>
      <c r="N29" s="1823"/>
      <c r="O29" s="1823"/>
      <c r="P29" s="1823"/>
      <c r="Q29" s="1823"/>
      <c r="R29" s="1809"/>
      <c r="S29" s="1809"/>
      <c r="T29" s="1809"/>
      <c r="U29" s="1809"/>
      <c r="V29" s="1242" t="s">
        <v>1583</v>
      </c>
      <c r="W29" s="1242"/>
      <c r="X29" s="1242"/>
      <c r="Y29" s="1242"/>
      <c r="Z29" s="1242"/>
      <c r="AA29" s="1242"/>
      <c r="AB29" s="1780"/>
      <c r="AC29" s="1780"/>
      <c r="AD29" s="1780"/>
      <c r="AE29" s="1780"/>
      <c r="AF29" s="1780"/>
      <c r="AG29" s="1780"/>
      <c r="AH29" s="1780"/>
      <c r="AI29" s="1759"/>
      <c r="AJ29" s="1795"/>
      <c r="AK29" s="1795"/>
      <c r="AL29" s="1795"/>
      <c r="AM29" s="1795"/>
      <c r="AN29" s="1795"/>
      <c r="AO29" s="1796"/>
      <c r="AP29" s="1761"/>
      <c r="AQ29" s="1762"/>
      <c r="AR29" s="1762"/>
      <c r="AS29" s="1762"/>
      <c r="AT29" s="1762"/>
      <c r="AU29" s="1762"/>
      <c r="AV29" s="1763"/>
      <c r="AW29" s="309"/>
      <c r="AX29" s="1926"/>
      <c r="AY29" s="1926"/>
      <c r="AZ29" s="1926"/>
      <c r="BA29" s="1926"/>
      <c r="BB29" s="1926"/>
      <c r="BC29" s="1926"/>
      <c r="BD29" s="1926"/>
      <c r="BE29" s="1926"/>
      <c r="BF29" s="1926"/>
      <c r="BG29" s="1926"/>
      <c r="BH29" s="1926"/>
      <c r="BI29" s="1926"/>
      <c r="BJ29" s="1926"/>
      <c r="BK29" s="1926"/>
      <c r="BL29" s="1926"/>
      <c r="BM29" s="1926"/>
      <c r="BN29" s="1926"/>
      <c r="BO29" s="1926"/>
      <c r="BP29" s="1926"/>
      <c r="BQ29" s="1926"/>
      <c r="BR29" s="1926"/>
      <c r="BS29" s="1926"/>
      <c r="BT29" s="1926"/>
      <c r="BU29" s="1926"/>
      <c r="BV29" s="1926"/>
      <c r="BW29" s="1926"/>
      <c r="BX29" s="1926"/>
      <c r="BY29" s="1926"/>
      <c r="BZ29" s="1926"/>
      <c r="CA29" s="1926"/>
      <c r="CB29" s="1926"/>
      <c r="CC29" s="1926"/>
      <c r="CD29" s="1926"/>
      <c r="CE29" s="1926"/>
      <c r="CF29" s="1926"/>
      <c r="CG29" s="1926"/>
      <c r="CH29" s="1926"/>
      <c r="CI29" s="1926"/>
      <c r="CJ29" s="1926"/>
      <c r="CK29" s="1926"/>
      <c r="CL29" s="1926"/>
      <c r="CM29" s="1926"/>
      <c r="CN29" s="1926"/>
      <c r="CO29" s="1926"/>
    </row>
    <row r="30" spans="1:93" s="312" customFormat="1" ht="35.1" customHeight="1">
      <c r="B30" s="1799" t="s">
        <v>1344</v>
      </c>
      <c r="C30" s="1800"/>
      <c r="D30" s="1800"/>
      <c r="E30" s="1800"/>
      <c r="F30" s="1800"/>
      <c r="G30" s="1800"/>
      <c r="H30" s="1800"/>
      <c r="I30" s="1800"/>
      <c r="J30" s="1800"/>
      <c r="K30" s="1800"/>
      <c r="L30" s="1800"/>
      <c r="M30" s="1800"/>
      <c r="N30" s="1801"/>
      <c r="O30" s="1883" t="s">
        <v>1031</v>
      </c>
      <c r="P30" s="1184"/>
      <c r="Q30" s="1184"/>
      <c r="R30" s="1184"/>
      <c r="S30" s="1184"/>
      <c r="T30" s="1184"/>
      <c r="U30" s="1184"/>
      <c r="V30" s="1184"/>
      <c r="W30" s="1184"/>
      <c r="X30" s="1184"/>
      <c r="Y30" s="1184"/>
      <c r="Z30" s="1184"/>
      <c r="AA30" s="1184"/>
      <c r="AB30" s="92"/>
      <c r="AC30" s="1868">
        <f>AD18+AD19+AD20+AD22+AD23+AD24+AD25+AD27+AJ28</f>
        <v>0</v>
      </c>
      <c r="AD30" s="1869"/>
      <c r="AE30" s="1869"/>
      <c r="AF30" s="1869"/>
      <c r="AG30" s="1869"/>
      <c r="AH30" s="1869"/>
      <c r="AI30" s="1870"/>
      <c r="AJ30" s="1836">
        <f>AJ18+AJ19+AJ20+AJ22+AJ23+AJ24+AJ25+AJ27+AJ28</f>
        <v>0</v>
      </c>
      <c r="AK30" s="1836"/>
      <c r="AL30" s="1836"/>
      <c r="AM30" s="1836"/>
      <c r="AN30" s="1836"/>
      <c r="AO30" s="1837"/>
      <c r="AP30" s="1838"/>
      <c r="AQ30" s="1839"/>
      <c r="AR30" s="1839"/>
      <c r="AS30" s="1839"/>
      <c r="AT30" s="1839"/>
      <c r="AU30" s="1839"/>
      <c r="AV30" s="1840"/>
      <c r="AW30" s="309"/>
      <c r="AX30" s="1926"/>
      <c r="AY30" s="1926"/>
      <c r="AZ30" s="1926"/>
      <c r="BA30" s="1926"/>
      <c r="BB30" s="1926"/>
      <c r="BC30" s="1926"/>
      <c r="BD30" s="1926"/>
      <c r="BE30" s="1926"/>
      <c r="BF30" s="1926"/>
      <c r="BG30" s="1926"/>
      <c r="BH30" s="1926"/>
      <c r="BI30" s="1926"/>
      <c r="BJ30" s="1926"/>
      <c r="BK30" s="1926"/>
      <c r="BL30" s="1926"/>
      <c r="BM30" s="1926"/>
      <c r="BN30" s="1926"/>
      <c r="BO30" s="1926"/>
      <c r="BP30" s="1926"/>
      <c r="BQ30" s="1926"/>
      <c r="BR30" s="1926"/>
      <c r="BS30" s="1926"/>
      <c r="BT30" s="1926"/>
      <c r="BU30" s="1926"/>
      <c r="BV30" s="1926"/>
      <c r="BW30" s="1926"/>
      <c r="BX30" s="1926"/>
      <c r="BY30" s="1926"/>
      <c r="BZ30" s="1926"/>
      <c r="CA30" s="1926"/>
      <c r="CB30" s="1926"/>
      <c r="CC30" s="1926"/>
      <c r="CD30" s="1926"/>
      <c r="CE30" s="1926"/>
      <c r="CF30" s="1926"/>
      <c r="CG30" s="1926"/>
      <c r="CH30" s="1926"/>
      <c r="CI30" s="1926"/>
      <c r="CJ30" s="1926"/>
      <c r="CK30" s="1926"/>
      <c r="CL30" s="1926"/>
      <c r="CM30" s="1926"/>
      <c r="CN30" s="1926"/>
      <c r="CO30" s="1926"/>
    </row>
    <row r="31" spans="1:93" s="312" customFormat="1" ht="35.1" customHeight="1">
      <c r="B31" s="1802"/>
      <c r="C31" s="1802"/>
      <c r="D31" s="1802"/>
      <c r="E31" s="1802"/>
      <c r="F31" s="1802"/>
      <c r="G31" s="1802"/>
      <c r="H31" s="1802"/>
      <c r="I31" s="1802"/>
      <c r="J31" s="1802"/>
      <c r="K31" s="1802"/>
      <c r="L31" s="1802"/>
      <c r="M31" s="1802"/>
      <c r="N31" s="1803"/>
      <c r="O31" s="1841" t="s">
        <v>1032</v>
      </c>
      <c r="P31" s="1842"/>
      <c r="Q31" s="1842"/>
      <c r="R31" s="1842"/>
      <c r="S31" s="1842"/>
      <c r="T31" s="1842"/>
      <c r="U31" s="1842"/>
      <c r="V31" s="1842"/>
      <c r="W31" s="1842"/>
      <c r="X31" s="1842"/>
      <c r="Y31" s="1842"/>
      <c r="Z31" s="1842"/>
      <c r="AA31" s="1842"/>
      <c r="AB31" s="93"/>
      <c r="AC31" s="1843">
        <f>AD18+AD20+AD23+AD25+AJ28</f>
        <v>0</v>
      </c>
      <c r="AD31" s="1844"/>
      <c r="AE31" s="1844"/>
      <c r="AF31" s="1844"/>
      <c r="AG31" s="1844"/>
      <c r="AH31" s="1844"/>
      <c r="AI31" s="1845"/>
      <c r="AJ31" s="1871">
        <f>AJ18+AJ20+AJ23+AJ25+AJ28</f>
        <v>0</v>
      </c>
      <c r="AK31" s="1871"/>
      <c r="AL31" s="1871"/>
      <c r="AM31" s="1871"/>
      <c r="AN31" s="1871"/>
      <c r="AO31" s="1872"/>
      <c r="AP31" s="1873"/>
      <c r="AQ31" s="1874"/>
      <c r="AR31" s="1874"/>
      <c r="AS31" s="1874"/>
      <c r="AT31" s="1874"/>
      <c r="AU31" s="1874"/>
      <c r="AV31" s="1875"/>
      <c r="AW31" s="309"/>
      <c r="AX31" s="1884" t="s">
        <v>270</v>
      </c>
      <c r="AY31" s="1884"/>
      <c r="AZ31" s="1884"/>
      <c r="BA31" s="1884"/>
      <c r="BB31" s="1884"/>
      <c r="BC31" s="1884"/>
      <c r="BD31" s="308"/>
      <c r="BE31" s="33"/>
      <c r="BF31" s="308"/>
      <c r="BG31" s="33"/>
      <c r="BH31" s="33"/>
      <c r="BI31" s="33"/>
      <c r="BJ31" s="309"/>
      <c r="BK31" s="309"/>
      <c r="BL31" s="309"/>
      <c r="BM31" s="309"/>
      <c r="BN31" s="309"/>
      <c r="BO31" s="309"/>
      <c r="BP31" s="309"/>
      <c r="BQ31" s="309"/>
      <c r="BR31" s="309"/>
      <c r="BS31" s="309"/>
      <c r="BT31" s="309"/>
      <c r="BU31" s="309"/>
      <c r="BV31" s="309"/>
      <c r="BW31" s="309"/>
      <c r="BX31" s="309"/>
      <c r="BY31" s="309"/>
      <c r="BZ31" s="309"/>
      <c r="CA31" s="309"/>
      <c r="CB31" s="309"/>
      <c r="CC31" s="309"/>
      <c r="CD31" s="309"/>
      <c r="CE31" s="309"/>
      <c r="CF31" s="309"/>
      <c r="CG31" s="309"/>
      <c r="CH31" s="309"/>
      <c r="CI31" s="309"/>
      <c r="CJ31" s="309"/>
      <c r="CK31" s="1835" t="s">
        <v>86</v>
      </c>
      <c r="CL31" s="1835"/>
      <c r="CM31" s="1835"/>
      <c r="CN31" s="1835"/>
      <c r="CO31" s="1835"/>
    </row>
    <row r="32" spans="1:93" s="312" customFormat="1" ht="35.1" customHeight="1">
      <c r="B32" s="1802"/>
      <c r="C32" s="1802"/>
      <c r="D32" s="1802"/>
      <c r="E32" s="1802"/>
      <c r="F32" s="1802"/>
      <c r="G32" s="1802"/>
      <c r="H32" s="1802"/>
      <c r="I32" s="1802"/>
      <c r="J32" s="1802"/>
      <c r="K32" s="1802"/>
      <c r="L32" s="1802"/>
      <c r="M32" s="1802"/>
      <c r="N32" s="1803"/>
      <c r="O32" s="1804" t="s">
        <v>1033</v>
      </c>
      <c r="P32" s="1805"/>
      <c r="Q32" s="1805"/>
      <c r="R32" s="1805"/>
      <c r="S32" s="1805"/>
      <c r="T32" s="1805"/>
      <c r="U32" s="1805"/>
      <c r="V32" s="1805"/>
      <c r="W32" s="1805"/>
      <c r="X32" s="1805"/>
      <c r="Y32" s="1805"/>
      <c r="Z32" s="1805"/>
      <c r="AA32" s="1805"/>
      <c r="AB32" s="94"/>
      <c r="AC32" s="1766">
        <f>AD19+AD22+AD24+AD27</f>
        <v>0</v>
      </c>
      <c r="AD32" s="1767"/>
      <c r="AE32" s="1767"/>
      <c r="AF32" s="1767"/>
      <c r="AG32" s="1767"/>
      <c r="AH32" s="1767"/>
      <c r="AI32" s="1768"/>
      <c r="AJ32" s="1797">
        <f>AJ19+AJ24+AJ27</f>
        <v>0</v>
      </c>
      <c r="AK32" s="1797"/>
      <c r="AL32" s="1797"/>
      <c r="AM32" s="1797"/>
      <c r="AN32" s="1797"/>
      <c r="AO32" s="1798"/>
      <c r="AP32" s="1880"/>
      <c r="AQ32" s="1881"/>
      <c r="AR32" s="1881"/>
      <c r="AS32" s="1881"/>
      <c r="AT32" s="1881"/>
      <c r="AU32" s="1881"/>
      <c r="AV32" s="1882"/>
      <c r="AW32" s="309"/>
      <c r="AX32" s="1769" t="s">
        <v>1004</v>
      </c>
      <c r="AY32" s="1770"/>
      <c r="AZ32" s="1770"/>
      <c r="BA32" s="1770"/>
      <c r="BB32" s="1770"/>
      <c r="BC32" s="1770"/>
      <c r="BD32" s="1770"/>
      <c r="BE32" s="1771"/>
      <c r="BF32" s="1775" t="s">
        <v>271</v>
      </c>
      <c r="BG32" s="1776"/>
      <c r="BH32" s="1776"/>
      <c r="BI32" s="1776"/>
      <c r="BJ32" s="1776"/>
      <c r="BK32" s="1776"/>
      <c r="BL32" s="1776"/>
      <c r="BM32" s="1776"/>
      <c r="BN32" s="1776"/>
      <c r="BO32" s="1776"/>
      <c r="BP32" s="1776"/>
      <c r="BQ32" s="1776"/>
      <c r="BR32" s="1776"/>
      <c r="BS32" s="1776"/>
      <c r="BT32" s="1776"/>
      <c r="BU32" s="1776"/>
      <c r="BV32" s="1777"/>
      <c r="BW32" s="1775" t="s">
        <v>221</v>
      </c>
      <c r="BX32" s="1776"/>
      <c r="BY32" s="1776"/>
      <c r="BZ32" s="1776"/>
      <c r="CA32" s="1776"/>
      <c r="CB32" s="1776"/>
      <c r="CC32" s="1776"/>
      <c r="CD32" s="1776"/>
      <c r="CE32" s="1776"/>
      <c r="CF32" s="1776"/>
      <c r="CG32" s="1776"/>
      <c r="CH32" s="1776"/>
      <c r="CI32" s="1776"/>
      <c r="CJ32" s="1776"/>
      <c r="CK32" s="1776"/>
      <c r="CL32" s="1776"/>
      <c r="CM32" s="1776"/>
      <c r="CN32" s="1776"/>
      <c r="CO32" s="1879"/>
    </row>
    <row r="33" spans="1:93" s="314" customFormat="1" ht="20.100000000000001" customHeight="1">
      <c r="A33" s="312"/>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5"/>
      <c r="AX33" s="1772"/>
      <c r="AY33" s="1773"/>
      <c r="AZ33" s="1773"/>
      <c r="BA33" s="1773"/>
      <c r="BB33" s="1773"/>
      <c r="BC33" s="1773"/>
      <c r="BD33" s="1773"/>
      <c r="BE33" s="1774"/>
      <c r="BF33" s="1895" t="s">
        <v>272</v>
      </c>
      <c r="BG33" s="1896"/>
      <c r="BH33" s="1896"/>
      <c r="BI33" s="1897"/>
      <c r="BJ33" s="1895" t="s">
        <v>273</v>
      </c>
      <c r="BK33" s="1896"/>
      <c r="BL33" s="1896"/>
      <c r="BM33" s="1897"/>
      <c r="BN33" s="1895" t="s">
        <v>274</v>
      </c>
      <c r="BO33" s="1896"/>
      <c r="BP33" s="1896"/>
      <c r="BQ33" s="1897"/>
      <c r="BR33" s="1895" t="s">
        <v>275</v>
      </c>
      <c r="BS33" s="1896"/>
      <c r="BT33" s="1896"/>
      <c r="BU33" s="1896"/>
      <c r="BV33" s="1897"/>
      <c r="BW33" s="1887" t="s">
        <v>276</v>
      </c>
      <c r="BX33" s="1888"/>
      <c r="BY33" s="1888"/>
      <c r="BZ33" s="1888"/>
      <c r="CA33" s="1888"/>
      <c r="CB33" s="1889"/>
      <c r="CC33" s="1887" t="s">
        <v>277</v>
      </c>
      <c r="CD33" s="1888"/>
      <c r="CE33" s="1888"/>
      <c r="CF33" s="1888"/>
      <c r="CG33" s="1888"/>
      <c r="CH33" s="1888"/>
      <c r="CI33" s="1888"/>
      <c r="CJ33" s="1889"/>
      <c r="CK33" s="1887" t="s">
        <v>278</v>
      </c>
      <c r="CL33" s="1888"/>
      <c r="CM33" s="1888"/>
      <c r="CN33" s="1888"/>
      <c r="CO33" s="1893"/>
    </row>
    <row r="34" spans="1:93" s="314" customFormat="1" ht="12.95" customHeight="1">
      <c r="A34" s="1030" t="s">
        <v>1034</v>
      </c>
      <c r="B34" s="1030"/>
      <c r="C34" s="1030"/>
      <c r="D34" s="1030"/>
      <c r="E34" s="1030"/>
      <c r="F34" s="1030"/>
      <c r="G34" s="1030"/>
      <c r="H34" s="1030"/>
      <c r="I34" s="1030"/>
      <c r="J34" s="1030"/>
      <c r="K34" s="1030"/>
      <c r="L34" s="1030"/>
      <c r="M34" s="1030"/>
      <c r="N34" s="1030"/>
      <c r="O34" s="1030"/>
      <c r="P34" s="1030"/>
      <c r="Q34" s="1030"/>
      <c r="R34" s="1030"/>
      <c r="S34" s="1030"/>
      <c r="T34" s="1030"/>
      <c r="U34" s="1030"/>
      <c r="V34" s="1030"/>
      <c r="W34" s="1030"/>
      <c r="X34" s="1030"/>
      <c r="Y34" s="1030"/>
      <c r="Z34" s="1030"/>
      <c r="AA34" s="1030"/>
      <c r="AB34" s="1030"/>
      <c r="AC34" s="1030"/>
      <c r="AD34" s="1030"/>
      <c r="AE34" s="1030"/>
      <c r="AF34" s="1030"/>
      <c r="AG34" s="1030"/>
      <c r="AH34" s="1030"/>
      <c r="AI34" s="1030"/>
      <c r="AJ34" s="1030"/>
      <c r="AK34" s="1030"/>
      <c r="AL34" s="1030"/>
      <c r="AM34" s="1030"/>
      <c r="AN34" s="1030"/>
      <c r="AO34" s="1030"/>
      <c r="AP34" s="1030"/>
      <c r="AQ34" s="1030"/>
      <c r="AR34" s="1030"/>
      <c r="AS34" s="1030"/>
      <c r="AT34" s="1030"/>
      <c r="AU34" s="1030"/>
      <c r="AV34" s="1030"/>
      <c r="AW34" s="315"/>
      <c r="AX34" s="1772"/>
      <c r="AY34" s="1773"/>
      <c r="AZ34" s="1773"/>
      <c r="BA34" s="1773"/>
      <c r="BB34" s="1773"/>
      <c r="BC34" s="1773"/>
      <c r="BD34" s="1773"/>
      <c r="BE34" s="1774"/>
      <c r="BF34" s="1898"/>
      <c r="BG34" s="1773"/>
      <c r="BH34" s="1773"/>
      <c r="BI34" s="1774"/>
      <c r="BJ34" s="1898"/>
      <c r="BK34" s="1773"/>
      <c r="BL34" s="1773"/>
      <c r="BM34" s="1774"/>
      <c r="BN34" s="1898"/>
      <c r="BO34" s="1773"/>
      <c r="BP34" s="1773"/>
      <c r="BQ34" s="1774"/>
      <c r="BR34" s="1898"/>
      <c r="BS34" s="1773"/>
      <c r="BT34" s="1773"/>
      <c r="BU34" s="1773"/>
      <c r="BV34" s="1774"/>
      <c r="BW34" s="1890"/>
      <c r="BX34" s="1891"/>
      <c r="BY34" s="1891"/>
      <c r="BZ34" s="1891"/>
      <c r="CA34" s="1891"/>
      <c r="CB34" s="1892"/>
      <c r="CC34" s="1890"/>
      <c r="CD34" s="1891"/>
      <c r="CE34" s="1891"/>
      <c r="CF34" s="1891"/>
      <c r="CG34" s="1891"/>
      <c r="CH34" s="1891"/>
      <c r="CI34" s="1891"/>
      <c r="CJ34" s="1892"/>
      <c r="CK34" s="1890"/>
      <c r="CL34" s="1891"/>
      <c r="CM34" s="1891"/>
      <c r="CN34" s="1891"/>
      <c r="CO34" s="1894"/>
    </row>
    <row r="35" spans="1:93" s="314" customFormat="1" ht="20.100000000000001" customHeight="1">
      <c r="A35" s="312"/>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1"/>
      <c r="AX35" s="1764" t="s">
        <v>1011</v>
      </c>
      <c r="AY35" s="1733"/>
      <c r="AZ35" s="1733"/>
      <c r="BA35" s="1733"/>
      <c r="BB35" s="1733"/>
      <c r="BC35" s="1733"/>
      <c r="BD35" s="1733"/>
      <c r="BE35" s="1734"/>
      <c r="BF35" s="1732" t="s">
        <v>1012</v>
      </c>
      <c r="BG35" s="1733"/>
      <c r="BH35" s="1733"/>
      <c r="BI35" s="1734"/>
      <c r="BJ35" s="1732" t="s">
        <v>1013</v>
      </c>
      <c r="BK35" s="1733"/>
      <c r="BL35" s="1733"/>
      <c r="BM35" s="1734"/>
      <c r="BN35" s="1732" t="s">
        <v>1014</v>
      </c>
      <c r="BO35" s="1733"/>
      <c r="BP35" s="1733"/>
      <c r="BQ35" s="1734"/>
      <c r="BR35" s="1721" t="s">
        <v>1015</v>
      </c>
      <c r="BS35" s="1722"/>
      <c r="BT35" s="1722"/>
      <c r="BU35" s="1722"/>
      <c r="BV35" s="1723"/>
      <c r="BW35" s="1847">
        <v>40000</v>
      </c>
      <c r="BX35" s="1848"/>
      <c r="BY35" s="1848"/>
      <c r="BZ35" s="1848"/>
      <c r="CA35" s="1848"/>
      <c r="CB35" s="1861"/>
      <c r="CC35" s="1862" t="s">
        <v>1016</v>
      </c>
      <c r="CD35" s="1863"/>
      <c r="CE35" s="1863"/>
      <c r="CF35" s="1863"/>
      <c r="CG35" s="1863"/>
      <c r="CH35" s="1863"/>
      <c r="CI35" s="1863"/>
      <c r="CJ35" s="1864"/>
      <c r="CK35" s="1847">
        <v>30000</v>
      </c>
      <c r="CL35" s="1848"/>
      <c r="CM35" s="1848"/>
      <c r="CN35" s="1848"/>
      <c r="CO35" s="1849"/>
    </row>
    <row r="36" spans="1:93" ht="17.100000000000001" customHeight="1">
      <c r="A36" s="1216">
        <f ca="1">TODAY()</f>
        <v>43893</v>
      </c>
      <c r="B36" s="1216"/>
      <c r="C36" s="1216"/>
      <c r="D36" s="1216"/>
      <c r="E36" s="1216"/>
      <c r="F36" s="1216"/>
      <c r="G36" s="1216"/>
      <c r="H36" s="1216"/>
      <c r="I36" s="1216"/>
      <c r="J36" s="1216"/>
      <c r="K36" s="1216"/>
      <c r="L36" s="1216"/>
      <c r="M36" s="1216"/>
      <c r="N36" s="1216"/>
      <c r="O36" s="1216"/>
      <c r="P36" s="1216"/>
      <c r="Q36" s="1216"/>
      <c r="R36" s="1216"/>
      <c r="S36" s="1216"/>
      <c r="T36" s="1216"/>
      <c r="U36" s="1216"/>
      <c r="V36" s="1216"/>
      <c r="W36" s="1216"/>
      <c r="X36" s="1216"/>
      <c r="Y36" s="1216"/>
      <c r="Z36" s="1216"/>
      <c r="AA36" s="1216"/>
      <c r="AB36" s="1216"/>
      <c r="AC36" s="1216"/>
      <c r="AD36" s="1216"/>
      <c r="AE36" s="1216"/>
      <c r="AF36" s="1216"/>
      <c r="AG36" s="1216"/>
      <c r="AH36" s="1216"/>
      <c r="AI36" s="1216"/>
      <c r="AJ36" s="1216"/>
      <c r="AK36" s="1216"/>
      <c r="AL36" s="1216"/>
      <c r="AM36" s="1216"/>
      <c r="AN36" s="1216"/>
      <c r="AO36" s="1216"/>
      <c r="AP36" s="1216"/>
      <c r="AQ36" s="1216"/>
      <c r="AR36" s="1216"/>
      <c r="AS36" s="1216"/>
      <c r="AT36" s="1216"/>
      <c r="AU36" s="1216"/>
      <c r="AV36" s="1216"/>
      <c r="AW36" s="311"/>
      <c r="AX36" s="1778"/>
      <c r="AY36" s="1262"/>
      <c r="AZ36" s="1262"/>
      <c r="BA36" s="1262"/>
      <c r="BB36" s="1262"/>
      <c r="BC36" s="1262"/>
      <c r="BD36" s="1262"/>
      <c r="BE36" s="1374"/>
      <c r="BF36" s="1261"/>
      <c r="BG36" s="1262"/>
      <c r="BH36" s="1262"/>
      <c r="BI36" s="1374"/>
      <c r="BJ36" s="1261"/>
      <c r="BK36" s="1262"/>
      <c r="BL36" s="1262"/>
      <c r="BM36" s="1374"/>
      <c r="BN36" s="1735"/>
      <c r="BO36" s="1736"/>
      <c r="BP36" s="1736"/>
      <c r="BQ36" s="1737"/>
      <c r="BR36" s="1724"/>
      <c r="BS36" s="1725"/>
      <c r="BT36" s="1725"/>
      <c r="BU36" s="1725"/>
      <c r="BV36" s="1366"/>
      <c r="BW36" s="1724" t="s">
        <v>1017</v>
      </c>
      <c r="BX36" s="1725"/>
      <c r="BY36" s="1725"/>
      <c r="BZ36" s="1725"/>
      <c r="CA36" s="1725"/>
      <c r="CB36" s="1366"/>
      <c r="CC36" s="1876"/>
      <c r="CD36" s="1877"/>
      <c r="CE36" s="1877"/>
      <c r="CF36" s="1877"/>
      <c r="CG36" s="1877"/>
      <c r="CH36" s="1877"/>
      <c r="CI36" s="1877"/>
      <c r="CJ36" s="1878"/>
      <c r="CK36" s="1724" t="s">
        <v>94</v>
      </c>
      <c r="CL36" s="1725"/>
      <c r="CM36" s="1725"/>
      <c r="CN36" s="1725"/>
      <c r="CO36" s="1886"/>
    </row>
    <row r="37" spans="1:93" ht="12.95" customHeight="1">
      <c r="A37" s="314"/>
      <c r="B37" s="314"/>
      <c r="C37" s="314"/>
      <c r="D37" s="314"/>
      <c r="E37" s="314"/>
      <c r="F37" s="314"/>
      <c r="G37" s="314"/>
      <c r="H37" s="314"/>
      <c r="I37" s="314"/>
      <c r="J37" s="314"/>
      <c r="K37" s="314"/>
      <c r="L37" s="314"/>
      <c r="M37" s="314"/>
      <c r="N37" s="314"/>
      <c r="O37" s="314"/>
      <c r="P37" s="314"/>
      <c r="Q37" s="314"/>
      <c r="R37" s="314"/>
      <c r="S37" s="314"/>
      <c r="T37" s="314"/>
      <c r="U37" s="314"/>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X37" s="1764" t="s">
        <v>1018</v>
      </c>
      <c r="AY37" s="1733"/>
      <c r="AZ37" s="1733"/>
      <c r="BA37" s="1733"/>
      <c r="BB37" s="1733"/>
      <c r="BC37" s="1733"/>
      <c r="BD37" s="1733"/>
      <c r="BE37" s="1734"/>
      <c r="BF37" s="1732" t="s">
        <v>1019</v>
      </c>
      <c r="BG37" s="1733"/>
      <c r="BH37" s="1733"/>
      <c r="BI37" s="1734"/>
      <c r="BJ37" s="1732" t="s">
        <v>1020</v>
      </c>
      <c r="BK37" s="1733"/>
      <c r="BL37" s="1733"/>
      <c r="BM37" s="1734"/>
      <c r="BN37" s="1735"/>
      <c r="BO37" s="1736"/>
      <c r="BP37" s="1736"/>
      <c r="BQ37" s="1737"/>
      <c r="BR37" s="1721" t="s">
        <v>1021</v>
      </c>
      <c r="BS37" s="1722"/>
      <c r="BT37" s="1722"/>
      <c r="BU37" s="1722"/>
      <c r="BV37" s="1723"/>
      <c r="BW37" s="1847">
        <v>30000</v>
      </c>
      <c r="BX37" s="1848"/>
      <c r="BY37" s="1848"/>
      <c r="BZ37" s="1848"/>
      <c r="CA37" s="1848"/>
      <c r="CB37" s="1861"/>
      <c r="CC37" s="1862" t="s">
        <v>1022</v>
      </c>
      <c r="CD37" s="1863"/>
      <c r="CE37" s="1863"/>
      <c r="CF37" s="1863"/>
      <c r="CG37" s="1863"/>
      <c r="CH37" s="1863"/>
      <c r="CI37" s="1863"/>
      <c r="CJ37" s="1864"/>
      <c r="CK37" s="1847">
        <v>20000</v>
      </c>
      <c r="CL37" s="1848"/>
      <c r="CM37" s="1848"/>
      <c r="CN37" s="1848"/>
      <c r="CO37" s="1849"/>
    </row>
    <row r="38" spans="1:93" ht="18" customHeight="1">
      <c r="A38" s="314"/>
      <c r="B38" s="314"/>
      <c r="C38" s="314"/>
      <c r="D38" s="314"/>
      <c r="E38" s="314"/>
      <c r="F38" s="314"/>
      <c r="G38" s="314"/>
      <c r="H38" s="314"/>
      <c r="I38" s="314"/>
      <c r="J38" s="314"/>
      <c r="K38" s="314"/>
      <c r="L38" s="314"/>
      <c r="M38" s="314"/>
      <c r="N38" s="314"/>
      <c r="O38" s="314"/>
      <c r="P38" s="314"/>
      <c r="Q38" s="314"/>
      <c r="R38" s="314"/>
      <c r="S38" s="314"/>
      <c r="T38" s="314"/>
      <c r="U38" s="314"/>
      <c r="V38" s="311"/>
      <c r="W38" s="311"/>
      <c r="X38" s="311"/>
      <c r="Y38" s="311"/>
      <c r="Z38" s="311"/>
      <c r="AA38" s="311"/>
      <c r="AB38" s="311"/>
      <c r="AC38" s="1781" t="s">
        <v>1035</v>
      </c>
      <c r="AD38" s="1781"/>
      <c r="AE38" s="1781"/>
      <c r="AF38" s="1781"/>
      <c r="AG38" s="1781"/>
      <c r="AH38" s="1781"/>
      <c r="AI38" s="1781"/>
      <c r="AJ38" s="1035">
        <f>'1'!$AJ$26:$AR$26</f>
        <v>0</v>
      </c>
      <c r="AK38" s="1035"/>
      <c r="AL38" s="1035"/>
      <c r="AM38" s="1035"/>
      <c r="AN38" s="1035"/>
      <c r="AO38" s="1035"/>
      <c r="AP38" s="1035"/>
      <c r="AQ38" s="1035"/>
      <c r="AR38" s="1035"/>
      <c r="AS38" s="1214" t="s">
        <v>1036</v>
      </c>
      <c r="AT38" s="1214"/>
      <c r="AU38" s="1214"/>
      <c r="AV38" s="1214"/>
      <c r="AX38" s="1765"/>
      <c r="AY38" s="1739"/>
      <c r="AZ38" s="1739"/>
      <c r="BA38" s="1739"/>
      <c r="BB38" s="1739"/>
      <c r="BC38" s="1739"/>
      <c r="BD38" s="1739"/>
      <c r="BE38" s="1740"/>
      <c r="BF38" s="1738"/>
      <c r="BG38" s="1739"/>
      <c r="BH38" s="1739"/>
      <c r="BI38" s="1740"/>
      <c r="BJ38" s="1738"/>
      <c r="BK38" s="1739"/>
      <c r="BL38" s="1739"/>
      <c r="BM38" s="1740"/>
      <c r="BN38" s="1738"/>
      <c r="BO38" s="1739"/>
      <c r="BP38" s="1739"/>
      <c r="BQ38" s="1740"/>
      <c r="BR38" s="1144"/>
      <c r="BS38" s="1253"/>
      <c r="BT38" s="1253"/>
      <c r="BU38" s="1253"/>
      <c r="BV38" s="1759"/>
      <c r="BW38" s="1144" t="s">
        <v>1027</v>
      </c>
      <c r="BX38" s="1253"/>
      <c r="BY38" s="1253"/>
      <c r="BZ38" s="1253"/>
      <c r="CA38" s="1253"/>
      <c r="CB38" s="1759"/>
      <c r="CC38" s="1865"/>
      <c r="CD38" s="1866"/>
      <c r="CE38" s="1866"/>
      <c r="CF38" s="1866"/>
      <c r="CG38" s="1866"/>
      <c r="CH38" s="1866"/>
      <c r="CI38" s="1866"/>
      <c r="CJ38" s="1867"/>
      <c r="CK38" s="1144" t="s">
        <v>94</v>
      </c>
      <c r="CL38" s="1253"/>
      <c r="CM38" s="1253"/>
      <c r="CN38" s="1253"/>
      <c r="CO38" s="1254"/>
    </row>
    <row r="39" spans="1:93" ht="18" hidden="1" customHeight="1">
      <c r="L39" s="1214"/>
      <c r="M39" s="1214"/>
      <c r="N39" s="1214"/>
      <c r="O39" s="311"/>
      <c r="P39" s="311"/>
      <c r="Q39" s="311"/>
      <c r="R39" s="311"/>
      <c r="S39" s="311"/>
      <c r="T39" s="311"/>
      <c r="U39" s="311"/>
      <c r="V39" s="311"/>
      <c r="W39" s="311"/>
      <c r="X39" s="311"/>
      <c r="Y39" s="311"/>
      <c r="Z39" s="311"/>
      <c r="AA39" s="311"/>
      <c r="AB39" s="311"/>
      <c r="AC39" s="1781" t="s">
        <v>1728</v>
      </c>
      <c r="AD39" s="1781"/>
      <c r="AE39" s="1781"/>
      <c r="AF39" s="1781"/>
      <c r="AG39" s="1781"/>
      <c r="AH39" s="1781"/>
      <c r="AI39" s="1781"/>
      <c r="AJ39" s="1035">
        <f>'1'!AJ27</f>
        <v>0</v>
      </c>
      <c r="AK39" s="1035"/>
      <c r="AL39" s="1035"/>
      <c r="AM39" s="1035"/>
      <c r="AN39" s="1035"/>
      <c r="AO39" s="1035"/>
      <c r="AP39" s="1035"/>
      <c r="AQ39" s="1035"/>
      <c r="AR39" s="1035"/>
      <c r="AS39" s="1214" t="s">
        <v>1036</v>
      </c>
      <c r="AT39" s="1214"/>
      <c r="AU39" s="1214"/>
      <c r="AV39" s="1214"/>
      <c r="AX39" s="1779" t="s">
        <v>1028</v>
      </c>
      <c r="AY39" s="1779"/>
      <c r="AZ39" s="1779"/>
      <c r="BA39" s="1779"/>
      <c r="BB39" s="1779"/>
      <c r="BC39" s="1779"/>
      <c r="BD39" s="1779"/>
      <c r="BE39" s="1779"/>
      <c r="BF39" s="1779"/>
      <c r="BG39" s="1779"/>
      <c r="BH39" s="1779"/>
      <c r="BI39" s="1779"/>
      <c r="BJ39" s="1779"/>
      <c r="BK39" s="1779"/>
      <c r="BL39" s="1779"/>
      <c r="BM39" s="1779"/>
      <c r="BN39" s="1779"/>
      <c r="BO39" s="1779"/>
      <c r="BP39" s="1779"/>
      <c r="BQ39" s="1779"/>
      <c r="BR39" s="1779"/>
      <c r="BS39" s="1779"/>
      <c r="BT39" s="1779"/>
      <c r="BU39" s="1779"/>
      <c r="BV39" s="1779"/>
      <c r="BW39" s="1779"/>
      <c r="BX39" s="1779"/>
      <c r="BY39" s="1779"/>
      <c r="BZ39" s="1779"/>
      <c r="CA39" s="1779"/>
      <c r="CB39" s="1779"/>
      <c r="CC39" s="1779"/>
      <c r="CD39" s="1779"/>
      <c r="CE39" s="1779"/>
      <c r="CF39" s="1779"/>
      <c r="CG39" s="1779"/>
      <c r="CH39" s="1779"/>
      <c r="CI39" s="1779"/>
      <c r="CJ39" s="1779"/>
      <c r="CK39" s="1779"/>
      <c r="CL39" s="1779"/>
      <c r="CM39" s="1779"/>
      <c r="CN39" s="1779"/>
      <c r="CO39" s="1779"/>
    </row>
    <row r="40" spans="1:93" ht="18" customHeight="1">
      <c r="A40" s="1030" t="s">
        <v>2091</v>
      </c>
      <c r="B40" s="1030"/>
      <c r="C40" s="1030"/>
      <c r="D40" s="1030"/>
      <c r="E40" s="1030"/>
      <c r="F40" s="1030"/>
      <c r="G40" s="1030"/>
      <c r="H40" s="1030"/>
      <c r="I40" s="1030"/>
      <c r="J40" s="1030"/>
      <c r="K40" s="1030"/>
      <c r="AX40" s="1269"/>
      <c r="AY40" s="1269"/>
      <c r="AZ40" s="1269"/>
      <c r="BA40" s="1269"/>
      <c r="BB40" s="1269"/>
      <c r="BC40" s="1269"/>
      <c r="BD40" s="1269"/>
      <c r="BE40" s="1269"/>
      <c r="BF40" s="1269"/>
      <c r="BG40" s="1269"/>
      <c r="BH40" s="1269"/>
      <c r="BI40" s="1269"/>
      <c r="BJ40" s="1269"/>
      <c r="BK40" s="1269"/>
      <c r="BL40" s="1269"/>
      <c r="BM40" s="1269"/>
      <c r="BN40" s="1269"/>
      <c r="BO40" s="1269"/>
      <c r="BP40" s="1269"/>
      <c r="BQ40" s="1269"/>
      <c r="BR40" s="1269"/>
      <c r="BS40" s="1269"/>
      <c r="BT40" s="1269"/>
      <c r="BU40" s="1269"/>
      <c r="BV40" s="1269"/>
      <c r="BW40" s="1269"/>
      <c r="BX40" s="1269"/>
      <c r="BY40" s="1269"/>
      <c r="BZ40" s="1269"/>
      <c r="CA40" s="1269"/>
      <c r="CB40" s="1269"/>
      <c r="CC40" s="1269"/>
      <c r="CD40" s="1269"/>
      <c r="CE40" s="1269"/>
      <c r="CF40" s="1269"/>
      <c r="CG40" s="1269"/>
      <c r="CH40" s="1269"/>
      <c r="CI40" s="1269"/>
      <c r="CJ40" s="1269"/>
      <c r="CK40" s="1269"/>
      <c r="CL40" s="1269"/>
      <c r="CM40" s="1269"/>
      <c r="CN40" s="1269"/>
      <c r="CO40" s="1269"/>
    </row>
    <row r="41" spans="1:93" ht="18" customHeight="1">
      <c r="AX41" s="1269"/>
      <c r="AY41" s="1269"/>
      <c r="AZ41" s="1269"/>
      <c r="BA41" s="1269"/>
      <c r="BB41" s="1269"/>
      <c r="BC41" s="1269"/>
      <c r="BD41" s="1269"/>
      <c r="BE41" s="1269"/>
      <c r="BF41" s="1269"/>
      <c r="BG41" s="1269"/>
      <c r="BH41" s="1269"/>
      <c r="BI41" s="1269"/>
      <c r="BJ41" s="1269"/>
      <c r="BK41" s="1269"/>
      <c r="BL41" s="1269"/>
      <c r="BM41" s="1269"/>
      <c r="BN41" s="1269"/>
      <c r="BO41" s="1269"/>
      <c r="BP41" s="1269"/>
      <c r="BQ41" s="1269"/>
      <c r="BR41" s="1269"/>
      <c r="BS41" s="1269"/>
      <c r="BT41" s="1269"/>
      <c r="BU41" s="1269"/>
      <c r="BV41" s="1269"/>
      <c r="BW41" s="1269"/>
      <c r="BX41" s="1269"/>
      <c r="BY41" s="1269"/>
      <c r="BZ41" s="1269"/>
      <c r="CA41" s="1269"/>
      <c r="CB41" s="1269"/>
      <c r="CC41" s="1269"/>
      <c r="CD41" s="1269"/>
      <c r="CE41" s="1269"/>
      <c r="CF41" s="1269"/>
      <c r="CG41" s="1269"/>
      <c r="CH41" s="1269"/>
      <c r="CI41" s="1269"/>
      <c r="CJ41" s="1269"/>
      <c r="CK41" s="1269"/>
      <c r="CL41" s="1269"/>
      <c r="CM41" s="1269"/>
      <c r="CN41" s="1269"/>
      <c r="CO41" s="1269"/>
    </row>
    <row r="42" spans="1:93" ht="18" customHeight="1">
      <c r="AX42" s="1269"/>
      <c r="AY42" s="1269"/>
      <c r="AZ42" s="1269"/>
      <c r="BA42" s="1269"/>
      <c r="BB42" s="1269"/>
      <c r="BC42" s="1269"/>
      <c r="BD42" s="1269"/>
      <c r="BE42" s="1269"/>
      <c r="BF42" s="1269"/>
      <c r="BG42" s="1269"/>
      <c r="BH42" s="1269"/>
      <c r="BI42" s="1269"/>
      <c r="BJ42" s="1269"/>
      <c r="BK42" s="1269"/>
      <c r="BL42" s="1269"/>
      <c r="BM42" s="1269"/>
      <c r="BN42" s="1269"/>
      <c r="BO42" s="1269"/>
      <c r="BP42" s="1269"/>
      <c r="BQ42" s="1269"/>
      <c r="BR42" s="1269"/>
      <c r="BS42" s="1269"/>
      <c r="BT42" s="1269"/>
      <c r="BU42" s="1269"/>
      <c r="BV42" s="1269"/>
      <c r="BW42" s="1269"/>
      <c r="BX42" s="1269"/>
      <c r="BY42" s="1269"/>
      <c r="BZ42" s="1269"/>
      <c r="CA42" s="1269"/>
      <c r="CB42" s="1269"/>
      <c r="CC42" s="1269"/>
      <c r="CD42" s="1269"/>
      <c r="CE42" s="1269"/>
      <c r="CF42" s="1269"/>
      <c r="CG42" s="1269"/>
      <c r="CH42" s="1269"/>
      <c r="CI42" s="1269"/>
      <c r="CJ42" s="1269"/>
      <c r="CK42" s="1269"/>
      <c r="CL42" s="1269"/>
      <c r="CM42" s="1269"/>
      <c r="CN42" s="1269"/>
      <c r="CO42" s="1269"/>
    </row>
    <row r="44" spans="1:93" ht="18" customHeight="1">
      <c r="AX44" s="1810" t="s">
        <v>785</v>
      </c>
      <c r="AY44" s="1810"/>
      <c r="AZ44" s="1810"/>
      <c r="BA44" s="1810"/>
      <c r="BB44" s="1810"/>
      <c r="BC44" s="1810"/>
      <c r="BD44" s="1810"/>
      <c r="BE44" s="1810"/>
      <c r="BF44" s="1810"/>
      <c r="BG44" s="1810"/>
      <c r="BH44" s="1810"/>
      <c r="BI44" s="1810"/>
      <c r="BJ44" s="1810"/>
      <c r="BK44" s="1810"/>
      <c r="BL44" s="1810"/>
      <c r="BM44" s="1810"/>
      <c r="BN44" s="1810"/>
      <c r="BO44" s="1810"/>
      <c r="BP44" s="1810"/>
      <c r="BQ44" s="1810"/>
      <c r="BR44" s="1810"/>
      <c r="BS44" s="1810"/>
      <c r="BT44" s="1810"/>
      <c r="BU44" s="1810"/>
      <c r="BV44" s="1810"/>
      <c r="BW44" s="1810"/>
      <c r="BX44" s="1810"/>
      <c r="BY44" s="1810"/>
      <c r="BZ44" s="1810"/>
      <c r="CA44" s="1810"/>
      <c r="CB44" s="1810"/>
      <c r="CC44" s="1810"/>
      <c r="CD44" s="1810"/>
      <c r="CE44" s="1810"/>
      <c r="CF44" s="1810"/>
      <c r="CG44" s="1810"/>
      <c r="CH44" s="1810"/>
      <c r="CI44" s="1810"/>
      <c r="CJ44" s="1810"/>
      <c r="CK44" s="1810"/>
      <c r="CL44" s="1810"/>
      <c r="CM44" s="1810"/>
      <c r="CN44" s="1810"/>
      <c r="CO44" s="1810"/>
    </row>
  </sheetData>
  <sheetProtection insertColumns="0" deleteColumns="0"/>
  <protectedRanges>
    <protectedRange sqref="L52 AG52 L56:L57 M55 V55 R55 AB55 AG55 AK55 P54:Q54 AS54 L93 AG93 L97:L98 M96 V96 R96 AB96 AG96 AK96 P95:Q95 AS95" name="범위1"/>
    <protectedRange sqref="M53 AB53 AV53 AE53 M94 AB94 AV94 AE94" name="범위1_2"/>
    <protectedRange sqref="N68 AH69:AL71 L60:O67 Q67 R60:R67 Q63 T68 AO60:AT71 O109 AH110:AL112 L101:O108 Q108 R101:R108 Q104 AH109 U101:U109 AO101:AT112 AA68 U60:U67 Y68" name="범위1_3"/>
    <protectedRange sqref="AB109" name="범위4_1"/>
    <protectedRange sqref="AQ48:AQ49 N48:O49 Q49 AQ89:AQ90 N89:O90 Q90" name="범위1_1_1"/>
    <protectedRange sqref="L9 AG9 L14:L15 AK12:AK13 M12:M13 R12:R13 AB12:AB13 AG12:AG13" name="범위1_4"/>
    <protectedRange sqref="AO30:AT32 AQ18:AT19 AJ30:AL32 AQ21:AT24 AQ26:AT27 AP28:AT29" name="범위1_3_2"/>
    <protectedRange sqref="AB30:AB32" name="범위1_3_2_3"/>
    <protectedRange sqref="AC30:AG32" name="범위1_3_2_2_1"/>
    <protectedRange sqref="AQ20:AT20" name="범위1_3_2_3_1"/>
    <protectedRange sqref="AQ25:AT25" name="범위1_3_2_3_2"/>
    <protectedRange sqref="AQ5:AQ6 N5:O6 Q6" name="범위1_1_1_1"/>
    <protectedRange sqref="N28:N29 AO28:AO29 Q28 L22 M18:M27 L27 P18:P27 G18:G20 G27 H18:J22 G22 H25:J27 G25 G23:J24 X28:X29 AA28:AB29" name="범위1_3_2_1"/>
    <protectedRange sqref="P11:Q11" name="범위1_4_2"/>
    <protectedRange sqref="AV10" name="범위1_2_2_3"/>
    <protectedRange sqref="S10 Y10" name="범위1_2_2_1_2"/>
  </protectedRanges>
  <mergeCells count="204">
    <mergeCell ref="G23:K24"/>
    <mergeCell ref="AX5:BK5"/>
    <mergeCell ref="A1:AV1"/>
    <mergeCell ref="A2:AW2"/>
    <mergeCell ref="A4:G4"/>
    <mergeCell ref="H4:V4"/>
    <mergeCell ref="W4:AB4"/>
    <mergeCell ref="AC4:AI4"/>
    <mergeCell ref="AJ4:AN4"/>
    <mergeCell ref="AP4:AV4"/>
    <mergeCell ref="B13:K13"/>
    <mergeCell ref="L13:Y13"/>
    <mergeCell ref="AA13:AM13"/>
    <mergeCell ref="AO13:AP13"/>
    <mergeCell ref="H5:V5"/>
    <mergeCell ref="W5:AB5"/>
    <mergeCell ref="AC5:AV5"/>
    <mergeCell ref="AN11:AP11"/>
    <mergeCell ref="AQ11:AS11"/>
    <mergeCell ref="L11:Q11"/>
    <mergeCell ref="R11:U11"/>
    <mergeCell ref="V11:Z11"/>
    <mergeCell ref="AA11:AE11"/>
    <mergeCell ref="AG11:AK11"/>
    <mergeCell ref="B23:F23"/>
    <mergeCell ref="T23:U23"/>
    <mergeCell ref="AX4:BK4"/>
    <mergeCell ref="AX3:BG3"/>
    <mergeCell ref="AX7:CO7"/>
    <mergeCell ref="A8:F8"/>
    <mergeCell ref="AX8:CO8"/>
    <mergeCell ref="B9:K9"/>
    <mergeCell ref="L9:W9"/>
    <mergeCell ref="X9:AF9"/>
    <mergeCell ref="AG9:AV9"/>
    <mergeCell ref="AX9:CO30"/>
    <mergeCell ref="AR13:AS13"/>
    <mergeCell ref="AT13:AV13"/>
    <mergeCell ref="B12:K12"/>
    <mergeCell ref="L12:Y12"/>
    <mergeCell ref="AA12:AM12"/>
    <mergeCell ref="AO12:AP12"/>
    <mergeCell ref="AR12:AS12"/>
    <mergeCell ref="AT12:AV12"/>
    <mergeCell ref="BL4:BW4"/>
    <mergeCell ref="A5:G5"/>
    <mergeCell ref="AP21:AV21"/>
    <mergeCell ref="AP26:AV26"/>
    <mergeCell ref="AX31:BC31"/>
    <mergeCell ref="W23:Y23"/>
    <mergeCell ref="Z23:AA23"/>
    <mergeCell ref="AD23:AI23"/>
    <mergeCell ref="BJ37:BM38"/>
    <mergeCell ref="BL5:BW5"/>
    <mergeCell ref="A6:G6"/>
    <mergeCell ref="H6:AV6"/>
    <mergeCell ref="CK35:CO35"/>
    <mergeCell ref="BW36:CB36"/>
    <mergeCell ref="CK36:CO36"/>
    <mergeCell ref="CC33:CJ34"/>
    <mergeCell ref="CK33:CO34"/>
    <mergeCell ref="BF33:BI34"/>
    <mergeCell ref="BJ33:BM34"/>
    <mergeCell ref="BN33:BQ34"/>
    <mergeCell ref="B10:K11"/>
    <mergeCell ref="BR33:BV34"/>
    <mergeCell ref="BW33:CB34"/>
    <mergeCell ref="B14:K15"/>
    <mergeCell ref="A17:F17"/>
    <mergeCell ref="AD17:AI17"/>
    <mergeCell ref="AJ17:AO17"/>
    <mergeCell ref="AP17:AV17"/>
    <mergeCell ref="B22:F22"/>
    <mergeCell ref="G22:K22"/>
    <mergeCell ref="P22:U22"/>
    <mergeCell ref="BW37:CB37"/>
    <mergeCell ref="CC37:CJ38"/>
    <mergeCell ref="BW38:CB38"/>
    <mergeCell ref="AC30:AI30"/>
    <mergeCell ref="AJ31:AO31"/>
    <mergeCell ref="AP31:AV31"/>
    <mergeCell ref="BW35:CB35"/>
    <mergeCell ref="CC35:CJ36"/>
    <mergeCell ref="BW32:CO32"/>
    <mergeCell ref="CK38:CO38"/>
    <mergeCell ref="BF35:BI36"/>
    <mergeCell ref="AJ23:AO23"/>
    <mergeCell ref="AP23:AV23"/>
    <mergeCell ref="AP27:AV27"/>
    <mergeCell ref="AP32:AV32"/>
    <mergeCell ref="O30:AA30"/>
    <mergeCell ref="BR37:BV38"/>
    <mergeCell ref="B27:F27"/>
    <mergeCell ref="G27:K27"/>
    <mergeCell ref="P27:U27"/>
    <mergeCell ref="B25:F26"/>
    <mergeCell ref="B19:F19"/>
    <mergeCell ref="P19:S19"/>
    <mergeCell ref="T19:U19"/>
    <mergeCell ref="B20:F21"/>
    <mergeCell ref="G20:K21"/>
    <mergeCell ref="P20:S21"/>
    <mergeCell ref="T20:U21"/>
    <mergeCell ref="AJ19:AO19"/>
    <mergeCell ref="AP19:AV19"/>
    <mergeCell ref="V20:V21"/>
    <mergeCell ref="W20:Y21"/>
    <mergeCell ref="Z20:AA21"/>
    <mergeCell ref="AC20:AC21"/>
    <mergeCell ref="AJ20:AO21"/>
    <mergeCell ref="AP20:AV20"/>
    <mergeCell ref="AD20:AI21"/>
    <mergeCell ref="W19:Y19"/>
    <mergeCell ref="Z19:AA19"/>
    <mergeCell ref="AD19:AI19"/>
    <mergeCell ref="AX44:CO44"/>
    <mergeCell ref="B24:F24"/>
    <mergeCell ref="P24:S24"/>
    <mergeCell ref="T24:U24"/>
    <mergeCell ref="W24:Y24"/>
    <mergeCell ref="Z24:AA24"/>
    <mergeCell ref="AD24:AI24"/>
    <mergeCell ref="AJ24:AO24"/>
    <mergeCell ref="AP24:AV24"/>
    <mergeCell ref="L29:Q29"/>
    <mergeCell ref="Z25:AA26"/>
    <mergeCell ref="AC25:AC26"/>
    <mergeCell ref="AD25:AI26"/>
    <mergeCell ref="AJ25:AO26"/>
    <mergeCell ref="AP25:AV25"/>
    <mergeCell ref="AJ27:AO27"/>
    <mergeCell ref="B28:K29"/>
    <mergeCell ref="CK31:CO31"/>
    <mergeCell ref="AJ30:AO30"/>
    <mergeCell ref="AP30:AV30"/>
    <mergeCell ref="O31:AA31"/>
    <mergeCell ref="AC31:AI31"/>
    <mergeCell ref="L28:Q28"/>
    <mergeCell ref="CK37:CO37"/>
    <mergeCell ref="AX39:CO42"/>
    <mergeCell ref="AG28:AH28"/>
    <mergeCell ref="AB29:AH29"/>
    <mergeCell ref="AC39:AI39"/>
    <mergeCell ref="AJ39:AR39"/>
    <mergeCell ref="AS39:AV39"/>
    <mergeCell ref="B18:F18"/>
    <mergeCell ref="G18:K19"/>
    <mergeCell ref="L18:M22"/>
    <mergeCell ref="N18:O22"/>
    <mergeCell ref="L23:M27"/>
    <mergeCell ref="A40:K40"/>
    <mergeCell ref="L39:N39"/>
    <mergeCell ref="AJ28:AO29"/>
    <mergeCell ref="AJ32:AO32"/>
    <mergeCell ref="A34:AV34"/>
    <mergeCell ref="A36:AV36"/>
    <mergeCell ref="AC38:AI38"/>
    <mergeCell ref="AJ38:AR38"/>
    <mergeCell ref="AS38:AV38"/>
    <mergeCell ref="B30:N32"/>
    <mergeCell ref="O32:AA32"/>
    <mergeCell ref="AP28:AV28"/>
    <mergeCell ref="R29:U29"/>
    <mergeCell ref="BR35:BV36"/>
    <mergeCell ref="N23:O27"/>
    <mergeCell ref="P23:S23"/>
    <mergeCell ref="BJ35:BM36"/>
    <mergeCell ref="BN35:BQ38"/>
    <mergeCell ref="G25:K26"/>
    <mergeCell ref="P25:S26"/>
    <mergeCell ref="T25:U26"/>
    <mergeCell ref="V25:V26"/>
    <mergeCell ref="W25:Y26"/>
    <mergeCell ref="R28:U28"/>
    <mergeCell ref="AI28:AI29"/>
    <mergeCell ref="V28:AA28"/>
    <mergeCell ref="V29:AA29"/>
    <mergeCell ref="AB28:AF28"/>
    <mergeCell ref="AP29:AV29"/>
    <mergeCell ref="W27:AB27"/>
    <mergeCell ref="AD27:AI27"/>
    <mergeCell ref="BF37:BI38"/>
    <mergeCell ref="AX37:BE38"/>
    <mergeCell ref="AC32:AI32"/>
    <mergeCell ref="AX32:BE34"/>
    <mergeCell ref="BF32:BV32"/>
    <mergeCell ref="AX35:BE36"/>
    <mergeCell ref="P18:S18"/>
    <mergeCell ref="T18:U18"/>
    <mergeCell ref="W22:AB22"/>
    <mergeCell ref="AD22:AI22"/>
    <mergeCell ref="AJ22:AO22"/>
    <mergeCell ref="AP22:AV22"/>
    <mergeCell ref="AJ10:AV10"/>
    <mergeCell ref="Z18:AA18"/>
    <mergeCell ref="AD18:AI18"/>
    <mergeCell ref="AJ18:AO18"/>
    <mergeCell ref="AP18:AV18"/>
    <mergeCell ref="W18:Y18"/>
    <mergeCell ref="L10:Q10"/>
    <mergeCell ref="R10:W10"/>
    <mergeCell ref="X10:AC10"/>
    <mergeCell ref="AD10:AI10"/>
    <mergeCell ref="L14:AV15"/>
  </mergeCells>
  <phoneticPr fontId="7" type="noConversion"/>
  <dataValidations count="12">
    <dataValidation type="list" allowBlank="1" showInputMessage="1" showErrorMessage="1" sqref="G23:K24 G18:K19">
      <formula1>"교수, 조교수, 연구원"</formula1>
    </dataValidation>
    <dataValidation allowBlank="1" showInputMessage="1" sqref="G20 G25"/>
    <dataValidation type="list" allowBlank="1" showInputMessage="1" showErrorMessage="1" prompt="왕   복  편   도" sqref="G22:K22 G27:K27">
      <formula1>"(왕  복),(편  도)"</formula1>
    </dataValidation>
    <dataValidation allowBlank="1" showInputMessage="1" showErrorMessage="1" prompt="거리(km) X 주유단가_x000a_휘발류 : 150원_x000a_경   유 : 130원_x000a_L P  G : 110원" sqref="B28"/>
    <dataValidation type="list" showInputMessage="1" showErrorMessage="1" sqref="R11:U11">
      <formula1>"시 내, 시 외"</formula1>
    </dataValidation>
    <dataValidation allowBlank="1" showInputMessage="1" showErrorMessage="1" prompt="입력예)2013-5-10_x000a_(YYYY-MM-DD)" sqref="AA12:AM13 L12:Y13"/>
    <dataValidation type="time" allowBlank="1" showInputMessage="1" showErrorMessage="1" sqref="AA11:AE11">
      <formula1>CK34</formula1>
      <formula2>CK33</formula2>
    </dataValidation>
    <dataValidation type="list" allowBlank="1" showInputMessage="1" showErrorMessage="1" sqref="AG28:AH28">
      <formula1>"왕복, 편도"</formula1>
    </dataValidation>
    <dataValidation type="list" allowBlank="1" showInputMessage="1" showErrorMessage="1" sqref="R10:W10">
      <formula1>"서울대학교      관악캠퍼스, 서울대학교      연건캠퍼스"</formula1>
    </dataValidation>
    <dataValidation type="time" allowBlank="1" showInputMessage="1" showErrorMessage="1" sqref="AG11:AK11">
      <formula1>#REF!</formula1>
      <formula2>#REF!</formula2>
    </dataValidation>
    <dataValidation type="list" allowBlank="1" showInputMessage="1" showErrorMessage="1" sqref="L10:Q10">
      <formula1>"수기거리, 통상거리"</formula1>
    </dataValidation>
    <dataValidation type="list" errorStyle="warning" allowBlank="1" showInputMessage="1" showErrorMessage="1" error="없는 도시 수기 입력" sqref="X10:AC10">
      <formula1>도시</formula1>
    </dataValidation>
  </dataValidations>
  <hyperlinks>
    <hyperlink ref="BL4" r:id="rId1" display="http://www.opinet.co.kr"/>
    <hyperlink ref="BL5" r:id="rId2"/>
    <hyperlink ref="BL5:BW5" r:id="rId3" tooltip="www.roadplus.com" display="www.roadplus.com"/>
    <hyperlink ref="BL4:BW4" r:id="rId4" tooltip="www.opinet.co.kr" display="http://www.opinet.co.kr/"/>
    <hyperlink ref="AX3"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5"/>
  <headerFooter alignWithMargins="0">
    <oddFooter>&amp;C&amp;"맑은 고딕,보통"&amp;9&amp;P / &amp;N</oddFooter>
  </headerFooter>
  <colBreaks count="1" manualBreakCount="1">
    <brk id="48"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452609" r:id="rId8" name="Check Box 1">
              <controlPr defaultSize="0" autoFill="0" autoLine="0" autoPict="0" altText="미제공">
                <anchor>
                  <from>
                    <xdr:col>42</xdr:col>
                    <xdr:colOff>57150</xdr:colOff>
                    <xdr:row>19</xdr:row>
                    <xdr:rowOff>47625</xdr:rowOff>
                  </from>
                  <to>
                    <xdr:col>43</xdr:col>
                    <xdr:colOff>123825</xdr:colOff>
                    <xdr:row>19</xdr:row>
                    <xdr:rowOff>190500</xdr:rowOff>
                  </to>
                </anchor>
              </controlPr>
            </control>
          </mc:Choice>
        </mc:AlternateContent>
        <mc:AlternateContent xmlns:mc="http://schemas.openxmlformats.org/markup-compatibility/2006">
          <mc:Choice Requires="x14">
            <control shapeId="452610" r:id="rId9" name="Check Box 2">
              <controlPr defaultSize="0" autoFill="0" autoLine="0" autoPict="0" altText="미제공">
                <anchor>
                  <from>
                    <xdr:col>46</xdr:col>
                    <xdr:colOff>47625</xdr:colOff>
                    <xdr:row>19</xdr:row>
                    <xdr:rowOff>47625</xdr:rowOff>
                  </from>
                  <to>
                    <xdr:col>47</xdr:col>
                    <xdr:colOff>114300</xdr:colOff>
                    <xdr:row>19</xdr:row>
                    <xdr:rowOff>190500</xdr:rowOff>
                  </to>
                </anchor>
              </controlPr>
            </control>
          </mc:Choice>
        </mc:AlternateContent>
        <mc:AlternateContent xmlns:mc="http://schemas.openxmlformats.org/markup-compatibility/2006">
          <mc:Choice Requires="x14">
            <control shapeId="452611" r:id="rId10" name="Check Box 3">
              <controlPr defaultSize="0" autoFill="0" autoLine="0" autoPict="0" altText="미제공">
                <anchor>
                  <from>
                    <xdr:col>42</xdr:col>
                    <xdr:colOff>57150</xdr:colOff>
                    <xdr:row>24</xdr:row>
                    <xdr:rowOff>47625</xdr:rowOff>
                  </from>
                  <to>
                    <xdr:col>43</xdr:col>
                    <xdr:colOff>123825</xdr:colOff>
                    <xdr:row>24</xdr:row>
                    <xdr:rowOff>190500</xdr:rowOff>
                  </to>
                </anchor>
              </controlPr>
            </control>
          </mc:Choice>
        </mc:AlternateContent>
        <mc:AlternateContent xmlns:mc="http://schemas.openxmlformats.org/markup-compatibility/2006">
          <mc:Choice Requires="x14">
            <control shapeId="452612" r:id="rId11" name="Check Box 4">
              <controlPr defaultSize="0" autoFill="0" autoLine="0" autoPict="0" altText="미제공">
                <anchor>
                  <from>
                    <xdr:col>46</xdr:col>
                    <xdr:colOff>47625</xdr:colOff>
                    <xdr:row>24</xdr:row>
                    <xdr:rowOff>47625</xdr:rowOff>
                  </from>
                  <to>
                    <xdr:col>47</xdr:col>
                    <xdr:colOff>114300</xdr:colOff>
                    <xdr:row>24</xdr:row>
                    <xdr:rowOff>190500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75"/>
  <sheetViews>
    <sheetView workbookViewId="0">
      <selection activeCell="N18" sqref="N18"/>
    </sheetView>
  </sheetViews>
  <sheetFormatPr defaultRowHeight="12"/>
  <cols>
    <col min="1" max="1" width="7.109375" style="130" bestFit="1" customWidth="1"/>
    <col min="2" max="2" width="5.6640625" style="130" bestFit="1" customWidth="1"/>
    <col min="3" max="3" width="7.109375" style="496" bestFit="1" customWidth="1"/>
    <col min="4" max="4" width="4.21875" style="496" bestFit="1" customWidth="1"/>
    <col min="5" max="5" width="7.109375" style="496" bestFit="1" customWidth="1"/>
    <col min="6" max="6" width="4.21875" style="496" bestFit="1" customWidth="1"/>
    <col min="7" max="13" width="4.21875" style="130" bestFit="1" customWidth="1"/>
    <col min="14" max="14" width="7.109375" style="130" bestFit="1" customWidth="1"/>
    <col min="15" max="15" width="4.21875" style="130" bestFit="1" customWidth="1"/>
    <col min="16" max="18" width="5.6640625" style="130" bestFit="1" customWidth="1"/>
    <col min="19" max="19" width="4.21875" style="130" bestFit="1" customWidth="1"/>
    <col min="20" max="20" width="7.109375" style="130" bestFit="1" customWidth="1"/>
    <col min="21" max="22" width="4.21875" style="130" bestFit="1" customWidth="1"/>
    <col min="23" max="23" width="7.109375" style="130" bestFit="1" customWidth="1"/>
    <col min="24" max="24" width="5.6640625" style="130" bestFit="1" customWidth="1"/>
    <col min="25" max="36" width="4.21875" style="130" bestFit="1" customWidth="1"/>
    <col min="37" max="37" width="5.6640625" style="130" bestFit="1" customWidth="1"/>
    <col min="38" max="38" width="4.21875" style="130" bestFit="1" customWidth="1"/>
    <col min="39" max="39" width="5.6640625" style="130" bestFit="1" customWidth="1"/>
    <col min="40" max="47" width="4.21875" style="130" bestFit="1" customWidth="1"/>
    <col min="48" max="48" width="5.6640625" style="130" bestFit="1" customWidth="1"/>
    <col min="49" max="54" width="4.21875" style="130" bestFit="1" customWidth="1"/>
    <col min="55" max="55" width="5.6640625" style="130" bestFit="1" customWidth="1"/>
    <col min="56" max="75" width="4.21875" style="130" bestFit="1" customWidth="1"/>
    <col min="76" max="16384" width="8.88671875" style="130"/>
  </cols>
  <sheetData>
    <row r="1" spans="3:6">
      <c r="C1" s="495" t="s">
        <v>1249</v>
      </c>
      <c r="D1" s="495" t="s">
        <v>1250</v>
      </c>
      <c r="E1" s="495" t="s">
        <v>1251</v>
      </c>
      <c r="F1" s="495" t="s">
        <v>1549</v>
      </c>
    </row>
    <row r="2" spans="3:6">
      <c r="C2" s="496" t="s">
        <v>1169</v>
      </c>
      <c r="D2" s="496" t="s">
        <v>1170</v>
      </c>
      <c r="E2" s="496">
        <v>30</v>
      </c>
      <c r="F2" s="497">
        <v>37</v>
      </c>
    </row>
    <row r="3" spans="3:6">
      <c r="C3" s="496" t="s">
        <v>1175</v>
      </c>
      <c r="D3" s="496" t="s">
        <v>1171</v>
      </c>
      <c r="E3" s="496">
        <v>10</v>
      </c>
      <c r="F3" s="497">
        <v>21</v>
      </c>
    </row>
    <row r="4" spans="3:6">
      <c r="D4" s="496" t="s">
        <v>1172</v>
      </c>
      <c r="E4" s="496">
        <v>32</v>
      </c>
      <c r="F4" s="497">
        <v>44</v>
      </c>
    </row>
    <row r="5" spans="3:6">
      <c r="D5" s="496" t="s">
        <v>1173</v>
      </c>
      <c r="E5" s="496">
        <v>17</v>
      </c>
      <c r="F5" s="497">
        <v>31</v>
      </c>
    </row>
    <row r="6" spans="3:6">
      <c r="D6" s="496" t="s">
        <v>1174</v>
      </c>
      <c r="E6" s="496">
        <v>22</v>
      </c>
      <c r="F6" s="497">
        <v>25</v>
      </c>
    </row>
    <row r="7" spans="3:6">
      <c r="D7" s="496" t="s">
        <v>1176</v>
      </c>
      <c r="E7" s="496">
        <v>42</v>
      </c>
      <c r="F7" s="497">
        <v>49</v>
      </c>
    </row>
    <row r="8" spans="3:6">
      <c r="D8" s="496" t="s">
        <v>1177</v>
      </c>
      <c r="E8" s="496">
        <v>25</v>
      </c>
      <c r="F8" s="497">
        <v>40</v>
      </c>
    </row>
    <row r="9" spans="3:6">
      <c r="D9" s="496" t="s">
        <v>1178</v>
      </c>
      <c r="E9" s="496">
        <v>14</v>
      </c>
      <c r="F9" s="497">
        <v>25</v>
      </c>
    </row>
    <row r="10" spans="3:6">
      <c r="D10" s="496" t="s">
        <v>1179</v>
      </c>
      <c r="E10" s="496">
        <v>80</v>
      </c>
      <c r="F10" s="497">
        <v>83</v>
      </c>
    </row>
    <row r="11" spans="3:6">
      <c r="D11" s="496" t="s">
        <v>1180</v>
      </c>
      <c r="E11" s="496">
        <v>71</v>
      </c>
      <c r="F11" s="497">
        <v>75</v>
      </c>
    </row>
    <row r="12" spans="3:6">
      <c r="D12" s="496" t="s">
        <v>1181</v>
      </c>
      <c r="E12" s="496">
        <v>49</v>
      </c>
      <c r="F12" s="497">
        <v>53</v>
      </c>
    </row>
    <row r="13" spans="3:6">
      <c r="D13" s="496" t="s">
        <v>1182</v>
      </c>
      <c r="E13" s="496">
        <v>23</v>
      </c>
      <c r="F13" s="497">
        <v>37</v>
      </c>
    </row>
    <row r="14" spans="3:6">
      <c r="C14" s="496" t="s">
        <v>1183</v>
      </c>
      <c r="D14" s="496" t="s">
        <v>1184</v>
      </c>
      <c r="E14" s="496">
        <v>30</v>
      </c>
      <c r="F14" s="497">
        <v>18</v>
      </c>
    </row>
    <row r="15" spans="3:6">
      <c r="D15" s="496" t="s">
        <v>1185</v>
      </c>
      <c r="E15" s="496">
        <v>51</v>
      </c>
      <c r="F15" s="497">
        <v>32</v>
      </c>
    </row>
    <row r="16" spans="3:6">
      <c r="D16" s="496" t="s">
        <v>1186</v>
      </c>
      <c r="E16" s="496">
        <v>59</v>
      </c>
      <c r="F16" s="497">
        <v>39</v>
      </c>
    </row>
    <row r="17" spans="3:6">
      <c r="D17" s="496" t="s">
        <v>1187</v>
      </c>
      <c r="E17" s="496">
        <v>41</v>
      </c>
      <c r="F17" s="497">
        <v>19</v>
      </c>
    </row>
    <row r="18" spans="3:6">
      <c r="D18" s="496" t="s">
        <v>1188</v>
      </c>
      <c r="E18" s="496">
        <v>37</v>
      </c>
      <c r="F18" s="497">
        <v>23</v>
      </c>
    </row>
    <row r="19" spans="3:6">
      <c r="D19" s="496" t="s">
        <v>688</v>
      </c>
      <c r="E19" s="496">
        <v>28</v>
      </c>
      <c r="F19" s="497">
        <v>16</v>
      </c>
    </row>
    <row r="20" spans="3:6">
      <c r="C20" s="496" t="s">
        <v>1189</v>
      </c>
      <c r="D20" s="496" t="s">
        <v>1190</v>
      </c>
      <c r="E20" s="496">
        <v>33</v>
      </c>
      <c r="F20" s="497">
        <v>30</v>
      </c>
    </row>
    <row r="21" spans="3:6">
      <c r="D21" s="496" t="s">
        <v>1191</v>
      </c>
      <c r="E21" s="496">
        <v>20</v>
      </c>
      <c r="F21" s="497">
        <v>26</v>
      </c>
    </row>
    <row r="22" spans="3:6">
      <c r="D22" s="496" t="s">
        <v>1192</v>
      </c>
      <c r="E22" s="496">
        <v>10</v>
      </c>
      <c r="F22" s="497">
        <v>17</v>
      </c>
    </row>
    <row r="23" spans="3:6">
      <c r="C23" s="496" t="s">
        <v>1193</v>
      </c>
      <c r="D23" s="496" t="s">
        <v>1194</v>
      </c>
      <c r="E23" s="496">
        <v>61</v>
      </c>
      <c r="F23" s="497">
        <v>67</v>
      </c>
    </row>
    <row r="24" spans="3:6">
      <c r="C24" s="496" t="s">
        <v>1195</v>
      </c>
      <c r="D24" s="496" t="s">
        <v>1196</v>
      </c>
      <c r="E24" s="496">
        <v>158</v>
      </c>
      <c r="F24" s="497">
        <v>161</v>
      </c>
    </row>
    <row r="25" spans="3:6">
      <c r="D25" s="496" t="s">
        <v>1197</v>
      </c>
      <c r="E25" s="496">
        <v>92</v>
      </c>
      <c r="F25" s="497">
        <v>96</v>
      </c>
    </row>
    <row r="26" spans="3:6">
      <c r="D26" s="496" t="s">
        <v>1198</v>
      </c>
      <c r="E26" s="496">
        <v>139</v>
      </c>
      <c r="F26" s="497">
        <v>142</v>
      </c>
    </row>
    <row r="27" spans="3:6">
      <c r="D27" s="496" t="s">
        <v>1199</v>
      </c>
      <c r="E27" s="496">
        <v>134</v>
      </c>
      <c r="F27" s="497">
        <v>137</v>
      </c>
    </row>
    <row r="28" spans="3:6">
      <c r="D28" s="496" t="s">
        <v>1200</v>
      </c>
      <c r="E28" s="496">
        <v>164</v>
      </c>
      <c r="F28" s="497">
        <v>168</v>
      </c>
    </row>
    <row r="29" spans="3:6">
      <c r="D29" s="496" t="s">
        <v>1201</v>
      </c>
      <c r="E29" s="496">
        <v>164</v>
      </c>
      <c r="F29" s="497">
        <v>168</v>
      </c>
    </row>
    <row r="30" spans="3:6">
      <c r="D30" s="496" t="s">
        <v>1202</v>
      </c>
      <c r="E30" s="496">
        <v>158</v>
      </c>
      <c r="F30" s="497">
        <v>175</v>
      </c>
    </row>
    <row r="31" spans="3:6">
      <c r="D31" s="496" t="s">
        <v>1203</v>
      </c>
      <c r="E31" s="496">
        <v>94</v>
      </c>
      <c r="F31" s="497">
        <v>102</v>
      </c>
    </row>
    <row r="32" spans="3:6">
      <c r="D32" s="496" t="s">
        <v>1204</v>
      </c>
      <c r="E32" s="496">
        <v>110</v>
      </c>
      <c r="F32" s="497">
        <v>126</v>
      </c>
    </row>
    <row r="33" spans="3:6">
      <c r="D33" s="496" t="s">
        <v>1205</v>
      </c>
      <c r="E33" s="496">
        <v>89</v>
      </c>
      <c r="F33" s="497">
        <v>103</v>
      </c>
    </row>
    <row r="34" spans="3:6">
      <c r="D34" s="496" t="s">
        <v>1206</v>
      </c>
      <c r="E34" s="496">
        <v>154</v>
      </c>
      <c r="F34" s="497">
        <v>157</v>
      </c>
    </row>
    <row r="35" spans="3:6">
      <c r="D35" s="496" t="s">
        <v>690</v>
      </c>
      <c r="E35" s="496">
        <v>133</v>
      </c>
      <c r="F35" s="497">
        <v>137</v>
      </c>
    </row>
    <row r="36" spans="3:6">
      <c r="D36" s="496" t="s">
        <v>1207</v>
      </c>
      <c r="E36" s="496">
        <v>126</v>
      </c>
      <c r="F36" s="497">
        <v>129</v>
      </c>
    </row>
    <row r="37" spans="3:6">
      <c r="C37" s="496" t="s">
        <v>1208</v>
      </c>
      <c r="D37" s="496" t="s">
        <v>689</v>
      </c>
      <c r="E37" s="496">
        <v>211</v>
      </c>
      <c r="F37" s="497">
        <v>215</v>
      </c>
    </row>
    <row r="38" spans="3:6">
      <c r="D38" s="496" t="s">
        <v>1209</v>
      </c>
      <c r="E38" s="496">
        <v>260</v>
      </c>
      <c r="F38" s="497">
        <v>264</v>
      </c>
    </row>
    <row r="39" spans="3:6">
      <c r="C39" s="496" t="s">
        <v>1208</v>
      </c>
      <c r="D39" s="496" t="s">
        <v>1210</v>
      </c>
      <c r="E39" s="496">
        <v>222</v>
      </c>
      <c r="F39" s="497">
        <v>226</v>
      </c>
    </row>
    <row r="40" spans="3:6">
      <c r="D40" s="496" t="s">
        <v>1211</v>
      </c>
      <c r="E40" s="496">
        <v>244</v>
      </c>
      <c r="F40" s="497">
        <v>248</v>
      </c>
    </row>
    <row r="41" spans="3:6">
      <c r="D41" s="496" t="s">
        <v>1212</v>
      </c>
      <c r="E41" s="496">
        <v>197</v>
      </c>
      <c r="F41" s="497">
        <v>201</v>
      </c>
    </row>
    <row r="42" spans="3:6">
      <c r="D42" s="496" t="s">
        <v>1213</v>
      </c>
      <c r="E42" s="496">
        <v>204</v>
      </c>
      <c r="F42" s="497">
        <v>208</v>
      </c>
    </row>
    <row r="43" spans="3:6">
      <c r="D43" s="496" t="s">
        <v>1214</v>
      </c>
      <c r="E43" s="496">
        <v>347</v>
      </c>
      <c r="F43" s="497">
        <v>351</v>
      </c>
    </row>
    <row r="44" spans="3:6">
      <c r="D44" s="496" t="s">
        <v>1215</v>
      </c>
      <c r="E44" s="496">
        <v>344</v>
      </c>
      <c r="F44" s="497">
        <v>347</v>
      </c>
    </row>
    <row r="45" spans="3:6">
      <c r="D45" s="496" t="s">
        <v>1216</v>
      </c>
      <c r="E45" s="496">
        <v>330</v>
      </c>
      <c r="F45" s="497">
        <v>334</v>
      </c>
    </row>
    <row r="46" spans="3:6">
      <c r="D46" s="496" t="s">
        <v>1217</v>
      </c>
      <c r="E46" s="496">
        <v>322</v>
      </c>
      <c r="F46" s="497">
        <v>326</v>
      </c>
    </row>
    <row r="47" spans="3:6">
      <c r="D47" s="496" t="s">
        <v>1218</v>
      </c>
      <c r="E47" s="496">
        <v>316</v>
      </c>
      <c r="F47" s="497">
        <v>320</v>
      </c>
    </row>
    <row r="48" spans="3:6">
      <c r="C48" s="496" t="s">
        <v>1219</v>
      </c>
      <c r="D48" s="496" t="s">
        <v>1220</v>
      </c>
      <c r="E48" s="496">
        <v>118</v>
      </c>
      <c r="F48" s="497">
        <v>125</v>
      </c>
    </row>
    <row r="49" spans="3:6">
      <c r="D49" s="496" t="s">
        <v>1221</v>
      </c>
      <c r="E49" s="496">
        <v>231</v>
      </c>
      <c r="F49" s="497">
        <v>235</v>
      </c>
    </row>
    <row r="50" spans="3:6">
      <c r="D50" s="496" t="s">
        <v>1222</v>
      </c>
      <c r="E50" s="496">
        <v>248</v>
      </c>
      <c r="F50" s="497">
        <v>255</v>
      </c>
    </row>
    <row r="51" spans="3:6">
      <c r="D51" s="496" t="s">
        <v>1223</v>
      </c>
      <c r="E51" s="496">
        <v>198</v>
      </c>
      <c r="F51" s="497">
        <v>189</v>
      </c>
    </row>
    <row r="52" spans="3:6">
      <c r="D52" s="496" t="s">
        <v>1224</v>
      </c>
      <c r="E52" s="496">
        <v>278</v>
      </c>
      <c r="F52" s="497">
        <v>282</v>
      </c>
    </row>
    <row r="53" spans="3:6">
      <c r="D53" s="496" t="s">
        <v>1225</v>
      </c>
      <c r="E53" s="496">
        <v>104</v>
      </c>
      <c r="F53" s="497">
        <v>95</v>
      </c>
    </row>
    <row r="54" spans="3:6">
      <c r="D54" s="496" t="s">
        <v>1226</v>
      </c>
      <c r="E54" s="496">
        <v>267</v>
      </c>
      <c r="F54" s="497">
        <v>270</v>
      </c>
    </row>
    <row r="55" spans="3:6">
      <c r="C55" s="496" t="s">
        <v>1227</v>
      </c>
      <c r="D55" s="496" t="s">
        <v>1228</v>
      </c>
      <c r="E55" s="496">
        <v>238</v>
      </c>
      <c r="F55" s="497">
        <v>241</v>
      </c>
    </row>
    <row r="56" spans="3:6">
      <c r="D56" s="496" t="s">
        <v>1229</v>
      </c>
      <c r="E56" s="496">
        <v>243</v>
      </c>
      <c r="F56" s="497">
        <v>246</v>
      </c>
    </row>
    <row r="57" spans="3:6">
      <c r="D57" s="496" t="s">
        <v>1230</v>
      </c>
      <c r="E57" s="496">
        <v>358</v>
      </c>
      <c r="F57" s="497">
        <v>362</v>
      </c>
    </row>
    <row r="58" spans="3:6">
      <c r="D58" s="496" t="s">
        <v>1231</v>
      </c>
      <c r="E58" s="496">
        <v>322</v>
      </c>
      <c r="F58" s="497">
        <v>326</v>
      </c>
    </row>
    <row r="59" spans="3:6">
      <c r="D59" s="496" t="s">
        <v>1232</v>
      </c>
      <c r="E59" s="496">
        <v>205</v>
      </c>
      <c r="F59" s="497">
        <v>212</v>
      </c>
    </row>
    <row r="60" spans="3:6">
      <c r="D60" s="496" t="s">
        <v>1233</v>
      </c>
      <c r="E60" s="496">
        <v>352</v>
      </c>
      <c r="F60" s="497">
        <v>355</v>
      </c>
    </row>
    <row r="61" spans="3:6">
      <c r="D61" s="496" t="s">
        <v>1234</v>
      </c>
      <c r="E61" s="496">
        <v>229</v>
      </c>
      <c r="F61" s="497">
        <v>233</v>
      </c>
    </row>
    <row r="62" spans="3:6">
      <c r="D62" s="496" t="s">
        <v>1235</v>
      </c>
      <c r="E62" s="496">
        <v>302</v>
      </c>
      <c r="F62" s="497">
        <v>306</v>
      </c>
    </row>
    <row r="63" spans="3:6">
      <c r="D63" s="496" t="s">
        <v>1236</v>
      </c>
      <c r="E63" s="496">
        <v>199</v>
      </c>
      <c r="F63" s="497">
        <v>203</v>
      </c>
    </row>
    <row r="64" spans="3:6">
      <c r="D64" s="496" t="s">
        <v>1237</v>
      </c>
      <c r="E64" s="496">
        <v>180</v>
      </c>
      <c r="F64" s="497">
        <v>184</v>
      </c>
    </row>
    <row r="65" spans="4:6">
      <c r="D65" s="496" t="s">
        <v>1238</v>
      </c>
      <c r="E65" s="496">
        <v>325</v>
      </c>
      <c r="F65" s="497">
        <v>329</v>
      </c>
    </row>
    <row r="66" spans="4:6">
      <c r="D66" s="496" t="s">
        <v>1239</v>
      </c>
      <c r="E66" s="496">
        <v>373</v>
      </c>
      <c r="F66" s="497">
        <v>377</v>
      </c>
    </row>
    <row r="67" spans="4:6">
      <c r="D67" s="496" t="s">
        <v>1240</v>
      </c>
      <c r="E67" s="496">
        <v>341</v>
      </c>
      <c r="F67" s="497">
        <v>345</v>
      </c>
    </row>
    <row r="68" spans="4:6">
      <c r="D68" s="496" t="s">
        <v>1241</v>
      </c>
      <c r="E68" s="496">
        <v>382</v>
      </c>
      <c r="F68" s="497">
        <v>386</v>
      </c>
    </row>
    <row r="69" spans="4:6">
      <c r="D69" s="496" t="s">
        <v>1242</v>
      </c>
      <c r="E69" s="496">
        <v>341</v>
      </c>
      <c r="F69" s="497">
        <v>344</v>
      </c>
    </row>
    <row r="70" spans="4:6">
      <c r="D70" s="496" t="s">
        <v>1243</v>
      </c>
      <c r="E70" s="496">
        <v>393</v>
      </c>
      <c r="F70" s="497">
        <v>397</v>
      </c>
    </row>
    <row r="71" spans="4:6">
      <c r="D71" s="496" t="s">
        <v>1244</v>
      </c>
      <c r="E71" s="496">
        <v>363</v>
      </c>
      <c r="F71" s="497">
        <v>367</v>
      </c>
    </row>
    <row r="72" spans="4:6">
      <c r="D72" s="496" t="s">
        <v>1245</v>
      </c>
      <c r="E72" s="496">
        <v>379</v>
      </c>
      <c r="F72" s="497">
        <v>383</v>
      </c>
    </row>
    <row r="73" spans="4:6">
      <c r="D73" s="496" t="s">
        <v>1246</v>
      </c>
      <c r="E73" s="496">
        <v>391</v>
      </c>
      <c r="F73" s="497">
        <v>394</v>
      </c>
    </row>
    <row r="74" spans="4:6">
      <c r="D74" s="496" t="s">
        <v>1247</v>
      </c>
      <c r="E74" s="496">
        <v>285</v>
      </c>
      <c r="F74" s="497">
        <v>288</v>
      </c>
    </row>
    <row r="75" spans="4:6">
      <c r="D75" s="496" t="s">
        <v>1248</v>
      </c>
      <c r="E75" s="496">
        <v>392</v>
      </c>
      <c r="F75" s="497">
        <v>395</v>
      </c>
    </row>
  </sheetData>
  <phoneticPr fontId="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41"/>
  <sheetViews>
    <sheetView tabSelected="1" zoomScaleNormal="100" workbookViewId="0">
      <pane xSplit="4" ySplit="4" topLeftCell="E5" activePane="bottomRight" state="frozen"/>
      <selection activeCell="A4" sqref="A4:G4"/>
      <selection pane="topRight" activeCell="A4" sqref="A4:G4"/>
      <selection pane="bottomLeft" activeCell="A4" sqref="A4:G4"/>
      <selection pane="bottomRight" activeCell="H10" sqref="H10"/>
    </sheetView>
  </sheetViews>
  <sheetFormatPr defaultRowHeight="24" customHeight="1"/>
  <cols>
    <col min="1" max="1" width="15.21875" style="66" customWidth="1"/>
    <col min="2" max="2" width="16.77734375" style="4" customWidth="1"/>
    <col min="3" max="3" width="46.5546875" style="3" customWidth="1"/>
    <col min="4" max="4" width="9.88671875" style="4" customWidth="1"/>
    <col min="5" max="16384" width="8.88671875" style="3"/>
  </cols>
  <sheetData>
    <row r="1" spans="1:4" ht="24" customHeight="1">
      <c r="A1" s="930" t="s">
        <v>1365</v>
      </c>
      <c r="B1" s="930"/>
      <c r="C1" s="930"/>
      <c r="D1" s="930"/>
    </row>
    <row r="2" spans="1:4" ht="17.25" customHeight="1">
      <c r="A2" s="927" t="s">
        <v>1366</v>
      </c>
      <c r="B2" s="927"/>
      <c r="C2" s="927"/>
      <c r="D2" s="927"/>
    </row>
    <row r="3" spans="1:4" ht="9.9499999999999993" customHeight="1">
      <c r="A3" s="471"/>
      <c r="B3" s="471"/>
      <c r="C3" s="472"/>
      <c r="D3" s="471"/>
    </row>
    <row r="4" spans="1:4" s="66" customFormat="1" ht="18" customHeight="1">
      <c r="A4" s="226" t="s">
        <v>1367</v>
      </c>
      <c r="B4" s="614" t="s">
        <v>1367</v>
      </c>
      <c r="C4" s="616" t="s">
        <v>1368</v>
      </c>
      <c r="D4" s="615" t="s">
        <v>1369</v>
      </c>
    </row>
    <row r="5" spans="1:4" s="67" customFormat="1" ht="18" customHeight="1">
      <c r="A5" s="931" t="s">
        <v>1370</v>
      </c>
      <c r="B5" s="932"/>
      <c r="C5" s="932"/>
      <c r="D5" s="933"/>
    </row>
    <row r="6" spans="1:4" s="67" customFormat="1" ht="18" customHeight="1">
      <c r="A6" s="928" t="s">
        <v>1371</v>
      </c>
      <c r="B6" s="606" t="s">
        <v>1372</v>
      </c>
      <c r="C6" s="610" t="s">
        <v>1373</v>
      </c>
      <c r="D6" s="901">
        <v>1</v>
      </c>
    </row>
    <row r="7" spans="1:4" s="67" customFormat="1" ht="18" customHeight="1">
      <c r="A7" s="928"/>
      <c r="B7" s="607" t="s">
        <v>1374</v>
      </c>
      <c r="C7" s="611" t="s">
        <v>1375</v>
      </c>
      <c r="D7" s="902" t="s">
        <v>1376</v>
      </c>
    </row>
    <row r="8" spans="1:4" s="67" customFormat="1" ht="18" customHeight="1">
      <c r="A8" s="929"/>
      <c r="B8" s="608" t="s">
        <v>1377</v>
      </c>
      <c r="C8" s="612" t="s">
        <v>1378</v>
      </c>
      <c r="D8" s="903" t="s">
        <v>1379</v>
      </c>
    </row>
    <row r="9" spans="1:4" s="67" customFormat="1" ht="18" customHeight="1">
      <c r="A9" s="928" t="s">
        <v>1380</v>
      </c>
      <c r="B9" s="606" t="s">
        <v>1381</v>
      </c>
      <c r="C9" s="613" t="s">
        <v>1382</v>
      </c>
      <c r="D9" s="901">
        <v>2</v>
      </c>
    </row>
    <row r="10" spans="1:4" s="67" customFormat="1" ht="18" customHeight="1">
      <c r="A10" s="929"/>
      <c r="B10" s="608" t="s">
        <v>1383</v>
      </c>
      <c r="C10" s="612" t="s">
        <v>1384</v>
      </c>
      <c r="D10" s="903" t="s">
        <v>1385</v>
      </c>
    </row>
    <row r="11" spans="1:4" s="67" customFormat="1" ht="18" customHeight="1">
      <c r="A11" s="945" t="s">
        <v>1386</v>
      </c>
      <c r="B11" s="609" t="s">
        <v>1387</v>
      </c>
      <c r="C11" s="610" t="s">
        <v>1388</v>
      </c>
      <c r="D11" s="904" t="s">
        <v>1389</v>
      </c>
    </row>
    <row r="12" spans="1:4" s="67" customFormat="1" ht="18" customHeight="1">
      <c r="A12" s="946"/>
      <c r="B12" s="607" t="s">
        <v>1390</v>
      </c>
      <c r="C12" s="611" t="s">
        <v>1391</v>
      </c>
      <c r="D12" s="902" t="s">
        <v>1392</v>
      </c>
    </row>
    <row r="13" spans="1:4" s="67" customFormat="1" ht="18" customHeight="1">
      <c r="A13" s="946"/>
      <c r="B13" s="607" t="s">
        <v>1393</v>
      </c>
      <c r="C13" s="611" t="s">
        <v>1394</v>
      </c>
      <c r="D13" s="902" t="s">
        <v>1395</v>
      </c>
    </row>
    <row r="14" spans="1:4" s="67" customFormat="1" ht="18" customHeight="1">
      <c r="A14" s="947"/>
      <c r="B14" s="750" t="s">
        <v>1396</v>
      </c>
      <c r="C14" s="751" t="s">
        <v>1772</v>
      </c>
      <c r="D14" s="905" t="s">
        <v>1397</v>
      </c>
    </row>
    <row r="15" spans="1:4" s="67" customFormat="1" ht="18" customHeight="1">
      <c r="A15" s="949" t="s">
        <v>84</v>
      </c>
      <c r="B15" s="609" t="s">
        <v>1398</v>
      </c>
      <c r="C15" s="610" t="s">
        <v>1399</v>
      </c>
      <c r="D15" s="904" t="s">
        <v>1400</v>
      </c>
    </row>
    <row r="16" spans="1:4" s="67" customFormat="1" ht="18" customHeight="1">
      <c r="A16" s="950"/>
      <c r="B16" s="608" t="s">
        <v>1401</v>
      </c>
      <c r="C16" s="612" t="s">
        <v>1917</v>
      </c>
      <c r="D16" s="903" t="s">
        <v>1402</v>
      </c>
    </row>
    <row r="17" spans="1:4" s="67" customFormat="1" ht="18" customHeight="1">
      <c r="A17" s="944" t="s">
        <v>1403</v>
      </c>
      <c r="B17" s="606" t="s">
        <v>1404</v>
      </c>
      <c r="C17" s="613" t="s">
        <v>1405</v>
      </c>
      <c r="D17" s="901">
        <v>4</v>
      </c>
    </row>
    <row r="18" spans="1:4" s="67" customFormat="1" ht="18" customHeight="1">
      <c r="A18" s="944"/>
      <c r="B18" s="607" t="s">
        <v>1406</v>
      </c>
      <c r="C18" s="611" t="s">
        <v>1407</v>
      </c>
      <c r="D18" s="902" t="s">
        <v>1408</v>
      </c>
    </row>
    <row r="19" spans="1:4" s="67" customFormat="1" ht="18" customHeight="1">
      <c r="A19" s="944"/>
      <c r="B19" s="607" t="s">
        <v>1409</v>
      </c>
      <c r="C19" s="611" t="s">
        <v>691</v>
      </c>
      <c r="D19" s="902" t="s">
        <v>435</v>
      </c>
    </row>
    <row r="20" spans="1:4" s="67" customFormat="1" ht="18" customHeight="1">
      <c r="A20" s="948"/>
      <c r="B20" s="607" t="s">
        <v>1410</v>
      </c>
      <c r="C20" s="611" t="s">
        <v>1411</v>
      </c>
      <c r="D20" s="902" t="s">
        <v>1412</v>
      </c>
    </row>
    <row r="21" spans="1:4" s="67" customFormat="1" ht="18" customHeight="1">
      <c r="A21" s="582" t="s">
        <v>1413</v>
      </c>
      <c r="B21" s="608" t="s">
        <v>1414</v>
      </c>
      <c r="C21" s="612" t="s">
        <v>1415</v>
      </c>
      <c r="D21" s="903" t="s">
        <v>1416</v>
      </c>
    </row>
    <row r="22" spans="1:4" s="67" customFormat="1" ht="18" customHeight="1">
      <c r="A22" s="951" t="s">
        <v>1417</v>
      </c>
      <c r="B22" s="609" t="s">
        <v>2178</v>
      </c>
      <c r="C22" s="610" t="s">
        <v>1419</v>
      </c>
      <c r="D22" s="904" t="s">
        <v>2170</v>
      </c>
    </row>
    <row r="23" spans="1:4" s="67" customFormat="1" ht="18" customHeight="1">
      <c r="A23" s="952"/>
      <c r="B23" s="937" t="s">
        <v>2185</v>
      </c>
      <c r="C23" s="611" t="s">
        <v>1420</v>
      </c>
      <c r="D23" s="940" t="s">
        <v>2171</v>
      </c>
    </row>
    <row r="24" spans="1:4" s="67" customFormat="1" ht="18" customHeight="1">
      <c r="A24" s="952"/>
      <c r="B24" s="938"/>
      <c r="C24" s="611" t="s">
        <v>1421</v>
      </c>
      <c r="D24" s="941"/>
    </row>
    <row r="25" spans="1:4" s="67" customFormat="1" ht="18" customHeight="1">
      <c r="A25" s="952"/>
      <c r="B25" s="938"/>
      <c r="C25" s="611" t="s">
        <v>1422</v>
      </c>
      <c r="D25" s="941"/>
    </row>
    <row r="26" spans="1:4" s="67" customFormat="1" ht="18" customHeight="1">
      <c r="A26" s="952"/>
      <c r="B26" s="939"/>
      <c r="C26" s="611" t="s">
        <v>1782</v>
      </c>
      <c r="D26" s="942"/>
    </row>
    <row r="27" spans="1:4" s="67" customFormat="1" ht="18" customHeight="1">
      <c r="A27" s="953"/>
      <c r="B27" s="608" t="s">
        <v>2179</v>
      </c>
      <c r="C27" s="612" t="s">
        <v>1423</v>
      </c>
      <c r="D27" s="903" t="s">
        <v>2172</v>
      </c>
    </row>
    <row r="28" spans="1:4" s="67" customFormat="1" ht="18" customHeight="1">
      <c r="A28" s="943" t="s">
        <v>1424</v>
      </c>
      <c r="B28" s="609" t="s">
        <v>1418</v>
      </c>
      <c r="C28" s="610" t="s">
        <v>1425</v>
      </c>
      <c r="D28" s="904" t="s">
        <v>2173</v>
      </c>
    </row>
    <row r="29" spans="1:4" s="67" customFormat="1" ht="18" customHeight="1">
      <c r="A29" s="944"/>
      <c r="B29" s="607" t="s">
        <v>2180</v>
      </c>
      <c r="C29" s="611" t="s">
        <v>2215</v>
      </c>
      <c r="D29" s="902" t="s">
        <v>2174</v>
      </c>
    </row>
    <row r="30" spans="1:4" s="67" customFormat="1" ht="18" customHeight="1">
      <c r="A30" s="944"/>
      <c r="B30" s="607" t="s">
        <v>2181</v>
      </c>
      <c r="C30" s="611" t="s">
        <v>1427</v>
      </c>
      <c r="D30" s="902" t="s">
        <v>2175</v>
      </c>
    </row>
    <row r="31" spans="1:4" s="67" customFormat="1" ht="18" customHeight="1">
      <c r="A31" s="944"/>
      <c r="B31" s="607" t="s">
        <v>2182</v>
      </c>
      <c r="C31" s="611" t="s">
        <v>1428</v>
      </c>
      <c r="D31" s="902" t="s">
        <v>2176</v>
      </c>
    </row>
    <row r="32" spans="1:4" s="67" customFormat="1" ht="18" customHeight="1">
      <c r="A32" s="944"/>
      <c r="B32" s="607" t="s">
        <v>2183</v>
      </c>
      <c r="C32" s="611" t="s">
        <v>1429</v>
      </c>
      <c r="D32" s="902" t="s">
        <v>1426</v>
      </c>
    </row>
    <row r="33" spans="1:4" s="67" customFormat="1" ht="30" customHeight="1">
      <c r="A33" s="944"/>
      <c r="B33" s="607" t="s">
        <v>2184</v>
      </c>
      <c r="C33" s="900" t="s">
        <v>2168</v>
      </c>
      <c r="D33" s="902" t="s">
        <v>2177</v>
      </c>
    </row>
    <row r="34" spans="1:4" s="67" customFormat="1" ht="30" customHeight="1">
      <c r="A34" s="944"/>
      <c r="B34" s="607" t="s">
        <v>784</v>
      </c>
      <c r="C34" s="900" t="s">
        <v>2169</v>
      </c>
      <c r="D34" s="902" t="s">
        <v>1430</v>
      </c>
    </row>
    <row r="35" spans="1:4" s="67" customFormat="1" ht="18" customHeight="1">
      <c r="A35" s="944"/>
      <c r="B35" s="607" t="s">
        <v>2129</v>
      </c>
      <c r="C35" s="611" t="s">
        <v>1431</v>
      </c>
      <c r="D35" s="902" t="s">
        <v>2098</v>
      </c>
    </row>
    <row r="36" spans="1:4" s="67" customFormat="1" ht="18" customHeight="1">
      <c r="A36" s="944"/>
      <c r="B36" s="607" t="s">
        <v>2130</v>
      </c>
      <c r="C36" s="611" t="s">
        <v>1850</v>
      </c>
      <c r="D36" s="902" t="s">
        <v>2099</v>
      </c>
    </row>
    <row r="37" spans="1:4" s="67" customFormat="1" ht="18" customHeight="1">
      <c r="A37" s="653"/>
      <c r="B37" s="608" t="s">
        <v>2133</v>
      </c>
      <c r="C37" s="612" t="s">
        <v>2166</v>
      </c>
      <c r="D37" s="903" t="s">
        <v>2165</v>
      </c>
    </row>
    <row r="38" spans="1:4" s="67" customFormat="1" ht="18" customHeight="1">
      <c r="A38" s="934" t="s">
        <v>1916</v>
      </c>
      <c r="B38" s="609" t="s">
        <v>2131</v>
      </c>
      <c r="C38" s="610" t="s">
        <v>1433</v>
      </c>
      <c r="D38" s="904" t="s">
        <v>2100</v>
      </c>
    </row>
    <row r="39" spans="1:4" s="67" customFormat="1" ht="18" customHeight="1">
      <c r="A39" s="935"/>
      <c r="B39" s="607" t="s">
        <v>1432</v>
      </c>
      <c r="C39" s="611" t="s">
        <v>1434</v>
      </c>
      <c r="D39" s="902" t="s">
        <v>2101</v>
      </c>
    </row>
    <row r="40" spans="1:4" ht="18" customHeight="1">
      <c r="A40" s="936"/>
      <c r="B40" s="608" t="s">
        <v>2132</v>
      </c>
      <c r="C40" s="612" t="s">
        <v>2128</v>
      </c>
      <c r="D40" s="903" t="s">
        <v>2167</v>
      </c>
    </row>
    <row r="41" spans="1:4" ht="18" customHeight="1"/>
  </sheetData>
  <mergeCells count="13">
    <mergeCell ref="A38:A40"/>
    <mergeCell ref="B23:B26"/>
    <mergeCell ref="D23:D26"/>
    <mergeCell ref="A28:A36"/>
    <mergeCell ref="A11:A14"/>
    <mergeCell ref="A17:A20"/>
    <mergeCell ref="A15:A16"/>
    <mergeCell ref="A22:A27"/>
    <mergeCell ref="A2:D2"/>
    <mergeCell ref="A6:A8"/>
    <mergeCell ref="A9:A10"/>
    <mergeCell ref="A1:D1"/>
    <mergeCell ref="A5:D5"/>
  </mergeCells>
  <phoneticPr fontId="7" type="noConversion"/>
  <hyperlinks>
    <hyperlink ref="D10" location="'2-1'!A1" display="2-1"/>
    <hyperlink ref="D11" location="'3'!A1" display="3"/>
    <hyperlink ref="D15" location="'3-4'!A1" display="3-4"/>
    <hyperlink ref="A5" location="'비목별 제출서류'!A1" display="비목별 제출서류"/>
    <hyperlink ref="D12" location="'3-1'!A1" display="3-1"/>
    <hyperlink ref="D14" location="'3-3'!A1" display="3-3"/>
    <hyperlink ref="D18" location="'4-1'!A1" display="4-3"/>
    <hyperlink ref="D19" location="'4-2'!A1" display="4-4"/>
    <hyperlink ref="D28" location="'6'!A1" display="6"/>
    <hyperlink ref="D29" location="'7'!A1" display="7"/>
    <hyperlink ref="D30" location="'7-1'!A1" display="7-1"/>
    <hyperlink ref="D32" location="'8'!A1" display="8"/>
    <hyperlink ref="D34" location="'10'!A1" display="10"/>
    <hyperlink ref="D35" location="'11'!A1" display="11"/>
    <hyperlink ref="D7" location="'1-1'!A1" display="1-1"/>
    <hyperlink ref="D8" location="'1-2'!A1" display="1-2"/>
    <hyperlink ref="D39" location="'14'!A1" display="14"/>
    <hyperlink ref="D13" location="'3-2'!A1" display="3-2"/>
    <hyperlink ref="D20" location="'4-3'!A1" display="4-5"/>
    <hyperlink ref="D21" location="'4-4'!A1" display="4-4"/>
    <hyperlink ref="D31" location="'7-2'!A1" display="7-2"/>
    <hyperlink ref="D23" location="'6-1'!A1" display="6-1"/>
    <hyperlink ref="D9" location="'2'!A1" tooltip="2" display="'2'!A1"/>
    <hyperlink ref="D6" location="'1'!A1" tooltip="1" display="'1'!A1"/>
    <hyperlink ref="D17" location="'4'!A1" tooltip="4" display="'4'!A1"/>
    <hyperlink ref="D36" location="'12'!A1" tooltip="14" display="12"/>
    <hyperlink ref="D22" location="'5'!A1" tooltip="6" display="5"/>
    <hyperlink ref="D38" location="'13'!A1" display="13"/>
    <hyperlink ref="D16" location="'3-5'!A1" display="3-5"/>
    <hyperlink ref="D27" location="'5-2'!A1" display="5-2"/>
    <hyperlink ref="A5:D5" location="'비목별 증빙서류 목록'!A1" display="서울대학교 연구비 비목별 증빙서류 목록"/>
    <hyperlink ref="D37" location="'12-1'!A1" tooltip="14" display="12-1"/>
    <hyperlink ref="D40" location="'15'!A1" display="15"/>
    <hyperlink ref="D23:D26" location="'5-1'!A1" display="5-1"/>
    <hyperlink ref="D33" location="'9'!A1" display="9"/>
  </hyperlinks>
  <printOptions horizontalCentered="1"/>
  <pageMargins left="0.19685039370078741" right="0.19685039370078741" top="0.78740157480314965" bottom="0.39370078740157483" header="0.39370078740157483" footer="0.19685039370078741"/>
  <pageSetup paperSize="9" scale="98" orientation="portrait" r:id="rId1"/>
  <headerFooter alignWithMargins="0">
    <oddFooter>&amp;C&amp;"맑은 고딕,보통"&amp;9&amp;P /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dimension ref="A1:T114"/>
  <sheetViews>
    <sheetView workbookViewId="0">
      <selection activeCell="G20" sqref="G20:J21"/>
    </sheetView>
  </sheetViews>
  <sheetFormatPr defaultRowHeight="13.5"/>
  <cols>
    <col min="1" max="1" width="10.33203125" style="12" bestFit="1" customWidth="1"/>
    <col min="2" max="5" width="10.109375" style="217" bestFit="1" customWidth="1"/>
    <col min="6" max="6" width="12" bestFit="1" customWidth="1"/>
    <col min="7" max="8" width="11.44140625" bestFit="1" customWidth="1"/>
    <col min="9" max="9" width="13.88671875" bestFit="1" customWidth="1"/>
    <col min="10" max="10" width="11.44140625" bestFit="1" customWidth="1"/>
    <col min="11" max="11" width="5.6640625" bestFit="1" customWidth="1"/>
    <col min="12" max="12" width="6.21875" bestFit="1" customWidth="1"/>
    <col min="13" max="14" width="7.44140625" bestFit="1" customWidth="1"/>
    <col min="15" max="15" width="13.88671875" bestFit="1" customWidth="1"/>
    <col min="16" max="16" width="12" bestFit="1" customWidth="1"/>
    <col min="17" max="18" width="11.44140625" bestFit="1" customWidth="1"/>
    <col min="19" max="19" width="12.5546875" bestFit="1" customWidth="1"/>
    <col min="20" max="20" width="11.44140625" bestFit="1" customWidth="1"/>
  </cols>
  <sheetData>
    <row r="1" spans="1:20">
      <c r="A1" s="179"/>
      <c r="B1" s="180" t="s">
        <v>518</v>
      </c>
      <c r="C1" s="180" t="s">
        <v>519</v>
      </c>
      <c r="D1" s="180" t="s">
        <v>520</v>
      </c>
      <c r="E1" s="181" t="s">
        <v>521</v>
      </c>
      <c r="F1" s="182"/>
      <c r="G1" s="180" t="s">
        <v>518</v>
      </c>
      <c r="H1" s="180" t="s">
        <v>519</v>
      </c>
      <c r="I1" s="180" t="s">
        <v>520</v>
      </c>
      <c r="J1" s="183" t="s">
        <v>521</v>
      </c>
      <c r="K1" s="184"/>
      <c r="L1" s="180" t="s">
        <v>518</v>
      </c>
      <c r="M1" s="180" t="s">
        <v>519</v>
      </c>
      <c r="N1" s="180" t="s">
        <v>520</v>
      </c>
      <c r="O1" s="183" t="s">
        <v>521</v>
      </c>
      <c r="P1" s="182"/>
      <c r="Q1" s="180" t="s">
        <v>518</v>
      </c>
      <c r="R1" s="180" t="s">
        <v>519</v>
      </c>
      <c r="S1" s="180" t="s">
        <v>520</v>
      </c>
      <c r="T1" s="183" t="s">
        <v>521</v>
      </c>
    </row>
    <row r="2" spans="1:20">
      <c r="A2" s="185"/>
      <c r="B2" s="186" t="s">
        <v>502</v>
      </c>
      <c r="C2" s="186" t="s">
        <v>503</v>
      </c>
      <c r="D2" s="186" t="s">
        <v>504</v>
      </c>
      <c r="E2" s="187" t="s">
        <v>505</v>
      </c>
      <c r="F2" s="188"/>
      <c r="G2" s="186" t="s">
        <v>506</v>
      </c>
      <c r="H2" s="186" t="s">
        <v>507</v>
      </c>
      <c r="I2" s="186" t="s">
        <v>508</v>
      </c>
      <c r="J2" s="189" t="s">
        <v>509</v>
      </c>
      <c r="K2" s="190"/>
      <c r="L2" s="186" t="s">
        <v>510</v>
      </c>
      <c r="M2" s="186" t="s">
        <v>511</v>
      </c>
      <c r="N2" s="186" t="s">
        <v>512</v>
      </c>
      <c r="O2" s="189" t="s">
        <v>513</v>
      </c>
      <c r="P2" s="188"/>
      <c r="Q2" s="186" t="s">
        <v>514</v>
      </c>
      <c r="R2" s="186" t="s">
        <v>515</v>
      </c>
      <c r="S2" s="186" t="s">
        <v>516</v>
      </c>
      <c r="T2" s="189" t="s">
        <v>517</v>
      </c>
    </row>
    <row r="3" spans="1:20">
      <c r="A3" s="191" t="s">
        <v>522</v>
      </c>
      <c r="B3" s="192" t="s">
        <v>523</v>
      </c>
      <c r="C3" s="193" t="s">
        <v>524</v>
      </c>
      <c r="D3" s="193" t="s">
        <v>525</v>
      </c>
      <c r="E3" s="194" t="s">
        <v>526</v>
      </c>
      <c r="F3" s="191" t="s">
        <v>527</v>
      </c>
      <c r="G3" s="193" t="s">
        <v>528</v>
      </c>
      <c r="H3" s="193" t="s">
        <v>529</v>
      </c>
      <c r="I3" s="193" t="s">
        <v>530</v>
      </c>
      <c r="J3" s="195" t="s">
        <v>531</v>
      </c>
      <c r="K3" s="196" t="s">
        <v>532</v>
      </c>
      <c r="L3" s="252" t="s">
        <v>533</v>
      </c>
      <c r="M3" s="193" t="s">
        <v>534</v>
      </c>
      <c r="N3" s="193" t="s">
        <v>535</v>
      </c>
      <c r="O3" s="195" t="s">
        <v>536</v>
      </c>
      <c r="P3" s="191" t="s">
        <v>537</v>
      </c>
      <c r="Q3" s="193"/>
      <c r="R3" s="193" t="s">
        <v>538</v>
      </c>
      <c r="S3" s="193" t="s">
        <v>539</v>
      </c>
      <c r="T3" s="195" t="s">
        <v>540</v>
      </c>
    </row>
    <row r="4" spans="1:20">
      <c r="A4" s="185"/>
      <c r="B4" s="197" t="s">
        <v>541</v>
      </c>
      <c r="C4" s="198" t="s">
        <v>542</v>
      </c>
      <c r="D4" s="198" t="s">
        <v>543</v>
      </c>
      <c r="E4" s="199" t="s">
        <v>544</v>
      </c>
      <c r="F4" s="200"/>
      <c r="G4" s="198" t="s">
        <v>545</v>
      </c>
      <c r="H4" s="198" t="s">
        <v>546</v>
      </c>
      <c r="I4" s="198" t="s">
        <v>547</v>
      </c>
      <c r="J4" s="201" t="s">
        <v>548</v>
      </c>
      <c r="K4" s="202"/>
      <c r="L4" s="250" t="s">
        <v>549</v>
      </c>
      <c r="M4" s="198" t="s">
        <v>550</v>
      </c>
      <c r="N4" s="198" t="s">
        <v>551</v>
      </c>
      <c r="O4" s="201" t="s">
        <v>552</v>
      </c>
      <c r="P4" s="185"/>
      <c r="Q4" s="198"/>
      <c r="R4" s="198" t="s">
        <v>553</v>
      </c>
      <c r="S4" s="198" t="s">
        <v>554</v>
      </c>
      <c r="T4" s="201" t="s">
        <v>555</v>
      </c>
    </row>
    <row r="5" spans="1:20">
      <c r="A5" s="185"/>
      <c r="B5" s="198" t="s">
        <v>556</v>
      </c>
      <c r="C5" s="198" t="s">
        <v>557</v>
      </c>
      <c r="D5" s="198" t="s">
        <v>558</v>
      </c>
      <c r="E5" s="199" t="s">
        <v>559</v>
      </c>
      <c r="F5" s="185"/>
      <c r="G5" s="198"/>
      <c r="H5" s="198" t="s">
        <v>560</v>
      </c>
      <c r="I5" s="198" t="s">
        <v>561</v>
      </c>
      <c r="J5" s="201" t="s">
        <v>562</v>
      </c>
      <c r="K5" s="202"/>
      <c r="L5" s="250" t="s">
        <v>563</v>
      </c>
      <c r="M5" s="198" t="s">
        <v>564</v>
      </c>
      <c r="N5" s="198" t="s">
        <v>565</v>
      </c>
      <c r="O5" s="201" t="s">
        <v>566</v>
      </c>
      <c r="P5" s="185"/>
      <c r="Q5" s="198"/>
      <c r="R5" s="198" t="s">
        <v>567</v>
      </c>
      <c r="S5" s="198" t="s">
        <v>568</v>
      </c>
      <c r="T5" s="201" t="s">
        <v>569</v>
      </c>
    </row>
    <row r="6" spans="1:20">
      <c r="A6" s="203"/>
      <c r="B6" s="198" t="s">
        <v>570</v>
      </c>
      <c r="C6" s="198" t="s">
        <v>571</v>
      </c>
      <c r="D6" s="198" t="s">
        <v>572</v>
      </c>
      <c r="E6" s="199" t="s">
        <v>573</v>
      </c>
      <c r="F6" s="185"/>
      <c r="G6" s="198"/>
      <c r="H6" s="198" t="s">
        <v>574</v>
      </c>
      <c r="I6" s="198" t="s">
        <v>575</v>
      </c>
      <c r="J6" s="201" t="s">
        <v>576</v>
      </c>
      <c r="K6" s="202"/>
      <c r="L6" s="250" t="s">
        <v>577</v>
      </c>
      <c r="M6" s="198" t="s">
        <v>578</v>
      </c>
      <c r="N6" s="198" t="s">
        <v>579</v>
      </c>
      <c r="O6" s="201" t="s">
        <v>580</v>
      </c>
      <c r="P6" s="185"/>
      <c r="Q6" s="198"/>
      <c r="R6" s="198" t="s">
        <v>581</v>
      </c>
      <c r="S6" s="198" t="s">
        <v>582</v>
      </c>
      <c r="T6" s="201" t="s">
        <v>583</v>
      </c>
    </row>
    <row r="7" spans="1:20">
      <c r="A7" s="203"/>
      <c r="B7" s="198" t="s">
        <v>584</v>
      </c>
      <c r="C7" s="198" t="s">
        <v>585</v>
      </c>
      <c r="D7" s="198" t="s">
        <v>586</v>
      </c>
      <c r="E7" s="199" t="s">
        <v>587</v>
      </c>
      <c r="F7" s="185"/>
      <c r="G7" s="198"/>
      <c r="H7" s="198" t="s">
        <v>588</v>
      </c>
      <c r="I7" s="198" t="s">
        <v>589</v>
      </c>
      <c r="J7" s="201" t="s">
        <v>590</v>
      </c>
      <c r="K7" s="202"/>
      <c r="L7" s="250" t="s">
        <v>591</v>
      </c>
      <c r="M7" s="198" t="s">
        <v>592</v>
      </c>
      <c r="N7" s="198" t="s">
        <v>593</v>
      </c>
      <c r="O7" s="201" t="s">
        <v>594</v>
      </c>
      <c r="P7" s="185"/>
      <c r="Q7" s="198"/>
      <c r="R7" s="198" t="s">
        <v>595</v>
      </c>
      <c r="S7" s="198" t="s">
        <v>596</v>
      </c>
      <c r="T7" s="201" t="s">
        <v>597</v>
      </c>
    </row>
    <row r="8" spans="1:20">
      <c r="A8" s="203"/>
      <c r="B8" s="198"/>
      <c r="C8" s="198" t="s">
        <v>598</v>
      </c>
      <c r="D8" s="198" t="s">
        <v>599</v>
      </c>
      <c r="E8" s="199" t="s">
        <v>600</v>
      </c>
      <c r="F8" s="185"/>
      <c r="G8" s="198"/>
      <c r="H8" s="198" t="s">
        <v>601</v>
      </c>
      <c r="I8" s="198" t="s">
        <v>602</v>
      </c>
      <c r="J8" s="201" t="s">
        <v>603</v>
      </c>
      <c r="K8" s="204"/>
      <c r="L8" s="250" t="s">
        <v>604</v>
      </c>
      <c r="M8" s="198" t="s">
        <v>605</v>
      </c>
      <c r="N8" s="198" t="s">
        <v>606</v>
      </c>
      <c r="O8" s="201"/>
      <c r="P8" s="185"/>
      <c r="Q8" s="198"/>
      <c r="R8" s="198" t="s">
        <v>607</v>
      </c>
      <c r="S8" s="198" t="s">
        <v>608</v>
      </c>
      <c r="T8" s="201" t="s">
        <v>609</v>
      </c>
    </row>
    <row r="9" spans="1:20">
      <c r="A9" s="185"/>
      <c r="B9" s="198"/>
      <c r="C9" s="198" t="s">
        <v>610</v>
      </c>
      <c r="D9" s="198" t="s">
        <v>611</v>
      </c>
      <c r="E9" s="199" t="s">
        <v>612</v>
      </c>
      <c r="F9" s="185"/>
      <c r="G9" s="198"/>
      <c r="H9" s="198" t="s">
        <v>613</v>
      </c>
      <c r="I9" s="198" t="s">
        <v>614</v>
      </c>
      <c r="J9" s="201" t="s">
        <v>615</v>
      </c>
      <c r="K9" s="204"/>
      <c r="L9" s="250" t="s">
        <v>616</v>
      </c>
      <c r="M9" s="198" t="s">
        <v>617</v>
      </c>
      <c r="N9" s="198" t="s">
        <v>618</v>
      </c>
      <c r="O9" s="201"/>
      <c r="P9" s="185"/>
      <c r="Q9" s="198"/>
      <c r="R9" s="198" t="s">
        <v>619</v>
      </c>
      <c r="S9" s="198" t="s">
        <v>620</v>
      </c>
      <c r="T9" s="201" t="s">
        <v>621</v>
      </c>
    </row>
    <row r="10" spans="1:20">
      <c r="A10" s="185"/>
      <c r="B10" s="198"/>
      <c r="C10" s="198"/>
      <c r="D10" s="198" t="s">
        <v>622</v>
      </c>
      <c r="E10" s="199" t="s">
        <v>623</v>
      </c>
      <c r="F10" s="185"/>
      <c r="G10" s="198"/>
      <c r="H10" s="198" t="s">
        <v>624</v>
      </c>
      <c r="I10" s="198" t="s">
        <v>625</v>
      </c>
      <c r="J10" s="201"/>
      <c r="K10" s="204"/>
      <c r="L10" s="250" t="s">
        <v>626</v>
      </c>
      <c r="M10" s="198" t="s">
        <v>627</v>
      </c>
      <c r="N10" s="198" t="s">
        <v>628</v>
      </c>
      <c r="O10" s="201"/>
      <c r="P10" s="185"/>
      <c r="Q10" s="198"/>
      <c r="R10" s="198" t="s">
        <v>629</v>
      </c>
      <c r="S10" s="198" t="s">
        <v>630</v>
      </c>
      <c r="T10" s="201" t="s">
        <v>631</v>
      </c>
    </row>
    <row r="11" spans="1:20">
      <c r="A11" s="185"/>
      <c r="B11" s="198"/>
      <c r="C11" s="198"/>
      <c r="D11" s="198" t="s">
        <v>632</v>
      </c>
      <c r="E11" s="199"/>
      <c r="F11" s="185"/>
      <c r="G11" s="198"/>
      <c r="H11" s="198"/>
      <c r="I11" s="198" t="s">
        <v>633</v>
      </c>
      <c r="J11" s="201"/>
      <c r="K11" s="202"/>
      <c r="L11" s="250" t="s">
        <v>773</v>
      </c>
      <c r="M11" s="198"/>
      <c r="N11" s="198" t="s">
        <v>634</v>
      </c>
      <c r="O11" s="201"/>
      <c r="P11" s="203"/>
      <c r="Q11" s="198"/>
      <c r="R11" s="198" t="s">
        <v>635</v>
      </c>
      <c r="S11" s="198" t="s">
        <v>636</v>
      </c>
      <c r="T11" s="201" t="s">
        <v>637</v>
      </c>
    </row>
    <row r="12" spans="1:20">
      <c r="A12" s="185"/>
      <c r="B12" s="198"/>
      <c r="C12" s="198"/>
      <c r="D12" s="198" t="s">
        <v>638</v>
      </c>
      <c r="E12" s="199"/>
      <c r="F12" s="185"/>
      <c r="G12" s="198"/>
      <c r="H12" s="198"/>
      <c r="I12" s="198" t="s">
        <v>639</v>
      </c>
      <c r="J12" s="201"/>
      <c r="K12" s="202"/>
      <c r="L12" s="250" t="s">
        <v>774</v>
      </c>
      <c r="M12" s="198"/>
      <c r="N12" s="198"/>
      <c r="O12" s="201"/>
      <c r="P12" s="185"/>
      <c r="Q12" s="198"/>
      <c r="R12" s="198" t="s">
        <v>640</v>
      </c>
      <c r="S12" s="198" t="s">
        <v>641</v>
      </c>
      <c r="T12" s="201" t="s">
        <v>642</v>
      </c>
    </row>
    <row r="13" spans="1:20">
      <c r="A13" s="185"/>
      <c r="B13" s="198"/>
      <c r="C13" s="198"/>
      <c r="D13" s="198" t="s">
        <v>643</v>
      </c>
      <c r="E13" s="199"/>
      <c r="F13" s="185"/>
      <c r="G13" s="198"/>
      <c r="H13" s="198"/>
      <c r="I13" s="198" t="s">
        <v>644</v>
      </c>
      <c r="J13" s="201"/>
      <c r="K13" s="205"/>
      <c r="L13" s="250" t="s">
        <v>775</v>
      </c>
      <c r="M13" s="206"/>
      <c r="N13" s="206"/>
      <c r="O13" s="207"/>
      <c r="P13" s="203"/>
      <c r="Q13" s="198"/>
      <c r="R13" s="198" t="s">
        <v>645</v>
      </c>
      <c r="S13" s="198" t="s">
        <v>646</v>
      </c>
      <c r="T13" s="201" t="s">
        <v>647</v>
      </c>
    </row>
    <row r="14" spans="1:20" ht="14.25" thickBot="1">
      <c r="A14" s="208"/>
      <c r="B14" s="209"/>
      <c r="C14" s="209"/>
      <c r="D14" s="209" t="s">
        <v>648</v>
      </c>
      <c r="E14" s="210"/>
      <c r="F14" s="208"/>
      <c r="G14" s="209"/>
      <c r="H14" s="209"/>
      <c r="I14" s="209" t="s">
        <v>649</v>
      </c>
      <c r="J14" s="211"/>
      <c r="K14" s="212"/>
      <c r="L14" s="253" t="s">
        <v>776</v>
      </c>
      <c r="M14" s="213"/>
      <c r="N14" s="213"/>
      <c r="O14" s="214"/>
      <c r="P14" s="203"/>
      <c r="Q14" s="198"/>
      <c r="R14" s="198" t="s">
        <v>650</v>
      </c>
      <c r="S14" s="198" t="s">
        <v>651</v>
      </c>
      <c r="T14" s="201" t="s">
        <v>652</v>
      </c>
    </row>
    <row r="15" spans="1:20">
      <c r="A15" s="26"/>
      <c r="B15" s="215"/>
      <c r="C15" s="215"/>
      <c r="D15" s="215"/>
      <c r="E15" s="215"/>
      <c r="F15" s="26"/>
      <c r="G15" s="215"/>
      <c r="H15" s="215"/>
      <c r="I15" s="215"/>
      <c r="J15" s="215"/>
      <c r="K15" s="216"/>
      <c r="L15" s="251" t="s">
        <v>777</v>
      </c>
      <c r="M15" s="216"/>
      <c r="N15" s="216"/>
      <c r="O15" s="216"/>
      <c r="P15" s="185"/>
      <c r="Q15" s="198"/>
      <c r="R15" s="198" t="s">
        <v>653</v>
      </c>
      <c r="S15" s="198" t="s">
        <v>654</v>
      </c>
      <c r="T15" s="201" t="s">
        <v>655</v>
      </c>
    </row>
    <row r="16" spans="1:20">
      <c r="L16" s="172"/>
      <c r="P16" s="185"/>
      <c r="Q16" s="198"/>
      <c r="R16" s="198" t="s">
        <v>656</v>
      </c>
      <c r="S16" s="198" t="s">
        <v>657</v>
      </c>
      <c r="T16" s="201" t="s">
        <v>658</v>
      </c>
    </row>
    <row r="17" spans="3:20">
      <c r="L17" s="172"/>
      <c r="P17" s="185"/>
      <c r="Q17" s="198"/>
      <c r="R17" s="198"/>
      <c r="S17" s="198" t="s">
        <v>659</v>
      </c>
      <c r="T17" s="201" t="s">
        <v>660</v>
      </c>
    </row>
    <row r="18" spans="3:20">
      <c r="L18" s="172"/>
      <c r="P18" s="185"/>
      <c r="Q18" s="198"/>
      <c r="R18" s="198"/>
      <c r="S18" s="198" t="s">
        <v>661</v>
      </c>
      <c r="T18" s="201" t="s">
        <v>662</v>
      </c>
    </row>
    <row r="19" spans="3:20">
      <c r="L19" s="172"/>
      <c r="P19" s="185"/>
      <c r="Q19" s="198"/>
      <c r="R19" s="198"/>
      <c r="S19" s="198" t="s">
        <v>663</v>
      </c>
      <c r="T19" s="201" t="s">
        <v>664</v>
      </c>
    </row>
    <row r="20" spans="3:20">
      <c r="P20" s="185"/>
      <c r="Q20" s="198"/>
      <c r="R20" s="198"/>
      <c r="S20" s="198" t="s">
        <v>665</v>
      </c>
      <c r="T20" s="201" t="s">
        <v>666</v>
      </c>
    </row>
    <row r="21" spans="3:20">
      <c r="C21" s="224"/>
      <c r="P21" s="185"/>
      <c r="Q21" s="198"/>
      <c r="R21" s="198"/>
      <c r="S21" s="198" t="s">
        <v>667</v>
      </c>
      <c r="T21" s="201" t="s">
        <v>668</v>
      </c>
    </row>
    <row r="22" spans="3:20">
      <c r="C22" s="224"/>
      <c r="P22" s="200"/>
      <c r="Q22" s="198"/>
      <c r="R22" s="198"/>
      <c r="S22" s="198" t="s">
        <v>669</v>
      </c>
      <c r="T22" s="201"/>
    </row>
    <row r="23" spans="3:20" ht="14.25" thickBot="1">
      <c r="P23" s="208"/>
      <c r="Q23" s="209"/>
      <c r="R23" s="209"/>
      <c r="S23" s="209" t="s">
        <v>670</v>
      </c>
      <c r="T23" s="211"/>
    </row>
    <row r="24" spans="3:20">
      <c r="C24" s="224"/>
    </row>
    <row r="74" spans="1:1">
      <c r="A74" s="13"/>
    </row>
    <row r="75" spans="1:1">
      <c r="A75" s="13"/>
    </row>
    <row r="76" spans="1:1">
      <c r="A76" s="13"/>
    </row>
    <row r="85" spans="1:1">
      <c r="A85" s="30"/>
    </row>
    <row r="86" spans="1:1">
      <c r="A86" s="30"/>
    </row>
    <row r="88" spans="1:1">
      <c r="A88" s="30"/>
    </row>
    <row r="96" spans="1:1">
      <c r="A96" s="32"/>
    </row>
    <row r="112" spans="1:1">
      <c r="A112" s="13"/>
    </row>
    <row r="113" spans="1:1">
      <c r="A113" s="13"/>
    </row>
    <row r="114" spans="1:1">
      <c r="A114" s="13"/>
    </row>
  </sheetData>
  <phoneticPr fontId="7"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10"/>
  <sheetViews>
    <sheetView workbookViewId="0">
      <selection activeCell="G20" sqref="G20:J21"/>
    </sheetView>
  </sheetViews>
  <sheetFormatPr defaultRowHeight="13.5"/>
  <cols>
    <col min="3" max="3" width="8.88671875" style="296"/>
    <col min="6" max="6" width="8.88671875" style="296"/>
    <col min="8" max="8" width="3.109375" customWidth="1"/>
  </cols>
  <sheetData>
    <row r="1" spans="1:11">
      <c r="A1" s="1943" t="s">
        <v>671</v>
      </c>
      <c r="B1" s="1943"/>
      <c r="C1" s="1943"/>
      <c r="D1" s="1943"/>
      <c r="E1" s="1943"/>
      <c r="F1" s="1943"/>
      <c r="G1" s="1943"/>
      <c r="I1" s="1943" t="s">
        <v>672</v>
      </c>
      <c r="J1" s="1943"/>
      <c r="K1" s="1943"/>
    </row>
    <row r="2" spans="1:11">
      <c r="A2" s="218"/>
      <c r="B2" s="1943" t="s">
        <v>673</v>
      </c>
      <c r="C2" s="1943"/>
      <c r="D2" s="1943"/>
      <c r="E2" s="1943" t="s">
        <v>674</v>
      </c>
      <c r="F2" s="1943"/>
      <c r="G2" s="1943"/>
      <c r="I2" s="218"/>
      <c r="J2" s="218" t="s">
        <v>675</v>
      </c>
      <c r="K2" s="218" t="s">
        <v>676</v>
      </c>
    </row>
    <row r="3" spans="1:11">
      <c r="A3" s="218"/>
      <c r="B3" s="218" t="s">
        <v>675</v>
      </c>
      <c r="C3" s="295" t="s">
        <v>940</v>
      </c>
      <c r="D3" s="218" t="s">
        <v>676</v>
      </c>
      <c r="E3" s="218" t="s">
        <v>675</v>
      </c>
      <c r="F3" s="295" t="s">
        <v>940</v>
      </c>
      <c r="G3" s="218" t="s">
        <v>676</v>
      </c>
      <c r="I3" s="218" t="s">
        <v>677</v>
      </c>
      <c r="J3" s="219">
        <v>140</v>
      </c>
      <c r="K3" s="219">
        <v>90</v>
      </c>
    </row>
    <row r="4" spans="1:11">
      <c r="A4" s="218" t="s">
        <v>677</v>
      </c>
      <c r="B4" s="219">
        <v>230</v>
      </c>
      <c r="C4" s="219">
        <v>200</v>
      </c>
      <c r="D4" s="219">
        <v>160</v>
      </c>
      <c r="E4" s="219">
        <v>184</v>
      </c>
      <c r="F4" s="219">
        <v>160</v>
      </c>
      <c r="G4" s="219">
        <v>128</v>
      </c>
      <c r="I4" s="218" t="s">
        <v>678</v>
      </c>
      <c r="J4" s="219">
        <v>100</v>
      </c>
      <c r="K4" s="219">
        <v>70</v>
      </c>
    </row>
    <row r="5" spans="1:11">
      <c r="A5" s="218" t="s">
        <v>678</v>
      </c>
      <c r="B5" s="219">
        <v>190</v>
      </c>
      <c r="C5" s="219">
        <v>170</v>
      </c>
      <c r="D5" s="219">
        <v>140</v>
      </c>
      <c r="E5" s="219">
        <v>152</v>
      </c>
      <c r="F5" s="219">
        <v>136</v>
      </c>
      <c r="G5" s="219">
        <v>112</v>
      </c>
      <c r="I5" s="218" t="s">
        <v>679</v>
      </c>
      <c r="J5" s="219">
        <v>80</v>
      </c>
      <c r="K5" s="219">
        <v>60</v>
      </c>
    </row>
    <row r="6" spans="1:11">
      <c r="A6" s="218" t="s">
        <v>679</v>
      </c>
      <c r="B6" s="219">
        <v>150</v>
      </c>
      <c r="C6" s="219">
        <v>120</v>
      </c>
      <c r="D6" s="219">
        <v>100</v>
      </c>
      <c r="E6" s="219">
        <v>144</v>
      </c>
      <c r="F6" s="219">
        <v>96</v>
      </c>
      <c r="G6" s="219">
        <v>80</v>
      </c>
      <c r="I6" s="218" t="s">
        <v>680</v>
      </c>
      <c r="J6" s="219">
        <v>70</v>
      </c>
      <c r="K6" s="219">
        <v>50</v>
      </c>
    </row>
    <row r="7" spans="1:11">
      <c r="A7" s="218" t="s">
        <v>680</v>
      </c>
      <c r="B7" s="219">
        <v>110</v>
      </c>
      <c r="C7" s="219">
        <v>100</v>
      </c>
      <c r="D7" s="219">
        <v>90</v>
      </c>
      <c r="E7" s="219">
        <v>104</v>
      </c>
      <c r="F7" s="219">
        <v>80</v>
      </c>
      <c r="G7" s="219">
        <v>72</v>
      </c>
    </row>
    <row r="10" spans="1:11">
      <c r="A10" s="220"/>
    </row>
  </sheetData>
  <mergeCells count="4">
    <mergeCell ref="A1:G1"/>
    <mergeCell ref="I1:K1"/>
    <mergeCell ref="B2:D2"/>
    <mergeCell ref="E2:G2"/>
  </mergeCells>
  <phoneticPr fontId="7"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CO71"/>
  <sheetViews>
    <sheetView topLeftCell="A22" zoomScaleNormal="100" workbookViewId="0">
      <selection activeCell="A40" sqref="A40"/>
    </sheetView>
  </sheetViews>
  <sheetFormatPr defaultColWidth="1.77734375" defaultRowHeight="18" customHeight="1"/>
  <cols>
    <col min="1" max="40" width="1.77734375" style="12" customWidth="1"/>
    <col min="41" max="41" width="1.6640625" style="12" customWidth="1"/>
    <col min="42" max="48" width="1.77734375" style="12" customWidth="1"/>
    <col min="49" max="49" width="1.77734375" style="13" customWidth="1"/>
    <col min="50" max="50" width="1.77734375" style="322" customWidth="1"/>
    <col min="51" max="53" width="1.77734375" style="322"/>
    <col min="54" max="54" width="2.109375" style="322" bestFit="1" customWidth="1"/>
    <col min="55" max="93" width="1.77734375" style="322"/>
    <col min="94" max="16384" width="1.77734375" style="12"/>
  </cols>
  <sheetData>
    <row r="1" spans="1:93" ht="31.5">
      <c r="A1" s="1115" t="s">
        <v>691</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c r="AW1" s="12"/>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row>
    <row r="2" spans="1:93" ht="13.5">
      <c r="A2" s="1411" t="s">
        <v>265</v>
      </c>
      <c r="B2" s="1411"/>
      <c r="C2" s="1411"/>
      <c r="D2" s="1411"/>
      <c r="E2" s="1411"/>
      <c r="F2" s="1411"/>
      <c r="G2" s="1411"/>
      <c r="H2" s="1411"/>
      <c r="I2" s="1411"/>
      <c r="J2" s="1411"/>
      <c r="K2" s="1411"/>
      <c r="L2" s="1411"/>
      <c r="M2" s="1411"/>
      <c r="N2" s="1411"/>
      <c r="O2" s="1411"/>
      <c r="P2" s="1411"/>
      <c r="Q2" s="1411"/>
      <c r="R2" s="1411"/>
      <c r="S2" s="1411"/>
      <c r="T2" s="1411"/>
      <c r="U2" s="1411"/>
      <c r="V2" s="1411"/>
      <c r="W2" s="1411"/>
      <c r="X2" s="1411"/>
      <c r="Y2" s="1411"/>
      <c r="Z2" s="1411"/>
      <c r="AA2" s="1411"/>
      <c r="AB2" s="1411"/>
      <c r="AC2" s="1411"/>
      <c r="AD2" s="1411"/>
      <c r="AE2" s="1411"/>
      <c r="AF2" s="1411"/>
      <c r="AG2" s="1411"/>
      <c r="AH2" s="1411"/>
      <c r="AI2" s="1411"/>
      <c r="AJ2" s="1411"/>
      <c r="AK2" s="1411"/>
      <c r="AL2" s="1411"/>
      <c r="AM2" s="1411"/>
      <c r="AN2" s="1411"/>
      <c r="AO2" s="1411"/>
      <c r="AP2" s="1411"/>
      <c r="AQ2" s="1411"/>
      <c r="AR2" s="1411"/>
      <c r="AS2" s="1411"/>
      <c r="AT2" s="1411"/>
      <c r="AU2" s="1411"/>
      <c r="AV2" s="1411"/>
      <c r="AX2" s="321"/>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row>
    <row r="3" spans="1:93" ht="18" customHeight="1">
      <c r="AW3" s="12"/>
      <c r="AX3" s="914" t="s">
        <v>1120</v>
      </c>
      <c r="AY3" s="914"/>
      <c r="AZ3" s="914"/>
      <c r="BA3" s="914"/>
      <c r="BB3" s="914"/>
      <c r="BC3" s="914"/>
      <c r="BD3" s="914"/>
      <c r="BE3" s="914"/>
      <c r="BF3" s="914"/>
      <c r="BG3" s="914"/>
    </row>
    <row r="4" spans="1:93" s="30" customFormat="1" ht="18" customHeight="1">
      <c r="A4" s="1092" t="s">
        <v>135</v>
      </c>
      <c r="B4" s="1092"/>
      <c r="C4" s="1092"/>
      <c r="D4" s="1092"/>
      <c r="E4" s="1092"/>
      <c r="F4" s="1092"/>
      <c r="G4" s="1131"/>
      <c r="H4" s="1092">
        <f>'1'!$H$3:$V$3</f>
        <v>0</v>
      </c>
      <c r="I4" s="1092"/>
      <c r="J4" s="1092"/>
      <c r="K4" s="1092"/>
      <c r="L4" s="1092"/>
      <c r="M4" s="1092"/>
      <c r="N4" s="1092"/>
      <c r="O4" s="1092"/>
      <c r="P4" s="1092"/>
      <c r="Q4" s="1092"/>
      <c r="R4" s="1092"/>
      <c r="S4" s="1092"/>
      <c r="T4" s="1092"/>
      <c r="U4" s="1092"/>
      <c r="V4" s="1092"/>
      <c r="W4" s="1092" t="s">
        <v>1125</v>
      </c>
      <c r="X4" s="1092"/>
      <c r="Y4" s="1092"/>
      <c r="Z4" s="1092"/>
      <c r="AA4" s="1092"/>
      <c r="AB4" s="1092"/>
      <c r="AC4" s="1092">
        <f>'1'!$AC$3:$AI$3</f>
        <v>0</v>
      </c>
      <c r="AD4" s="1092"/>
      <c r="AE4" s="1092"/>
      <c r="AF4" s="1092"/>
      <c r="AG4" s="1092"/>
      <c r="AH4" s="1092"/>
      <c r="AI4" s="1092"/>
      <c r="AJ4" s="1092" t="s">
        <v>32</v>
      </c>
      <c r="AK4" s="1131"/>
      <c r="AL4" s="1131"/>
      <c r="AM4" s="1131"/>
      <c r="AN4" s="1131"/>
      <c r="AO4" s="422" t="s">
        <v>134</v>
      </c>
      <c r="AP4" s="1132">
        <f>'1'!$AP$3:$AV$3</f>
        <v>0</v>
      </c>
      <c r="AQ4" s="1131"/>
      <c r="AR4" s="1131"/>
      <c r="AS4" s="1131"/>
      <c r="AT4" s="1131"/>
      <c r="AU4" s="1131"/>
      <c r="AV4" s="1131"/>
      <c r="AW4" s="423"/>
      <c r="AX4" s="2091" t="s">
        <v>1168</v>
      </c>
      <c r="AY4" s="2091"/>
      <c r="AZ4" s="2091"/>
      <c r="BA4" s="2091"/>
      <c r="BB4" s="2091"/>
      <c r="BC4" s="2091"/>
      <c r="BD4" s="2091"/>
      <c r="BE4" s="2091"/>
      <c r="BF4" s="2091"/>
      <c r="BG4" s="2091"/>
      <c r="BH4" s="405"/>
      <c r="BI4" s="405"/>
      <c r="BJ4" s="405"/>
      <c r="BK4" s="405"/>
      <c r="BL4" s="405"/>
      <c r="BM4" s="405"/>
      <c r="BN4" s="405"/>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1"/>
    </row>
    <row r="5" spans="1:93" s="30" customFormat="1" ht="18" customHeight="1">
      <c r="A5" s="1092" t="s">
        <v>136</v>
      </c>
      <c r="B5" s="1092"/>
      <c r="C5" s="1092"/>
      <c r="D5" s="1092"/>
      <c r="E5" s="1092"/>
      <c r="F5" s="1092"/>
      <c r="G5" s="1131"/>
      <c r="H5" s="1092">
        <f>'1'!$H$4:$Y$4</f>
        <v>0</v>
      </c>
      <c r="I5" s="1092"/>
      <c r="J5" s="1092"/>
      <c r="K5" s="1092"/>
      <c r="L5" s="1092"/>
      <c r="M5" s="1092"/>
      <c r="N5" s="1092"/>
      <c r="O5" s="1092"/>
      <c r="P5" s="1092"/>
      <c r="Q5" s="1092"/>
      <c r="R5" s="1092"/>
      <c r="S5" s="1092"/>
      <c r="T5" s="1092"/>
      <c r="U5" s="1092"/>
      <c r="V5" s="1092"/>
      <c r="W5" s="1092" t="s">
        <v>137</v>
      </c>
      <c r="X5" s="1092"/>
      <c r="Y5" s="1092"/>
      <c r="Z5" s="1092"/>
      <c r="AA5" s="1092"/>
      <c r="AB5" s="1092"/>
      <c r="AC5" s="1092">
        <f>'1'!$AC$4:$AV$4</f>
        <v>0</v>
      </c>
      <c r="AD5" s="1092"/>
      <c r="AE5" s="1092"/>
      <c r="AF5" s="1092"/>
      <c r="AG5" s="1092"/>
      <c r="AH5" s="1092"/>
      <c r="AI5" s="1092"/>
      <c r="AJ5" s="1131"/>
      <c r="AK5" s="1131"/>
      <c r="AL5" s="1131"/>
      <c r="AM5" s="1131"/>
      <c r="AN5" s="1131"/>
      <c r="AO5" s="1131"/>
      <c r="AP5" s="1131"/>
      <c r="AQ5" s="1131"/>
      <c r="AR5" s="1131"/>
      <c r="AS5" s="1131"/>
      <c r="AT5" s="1131"/>
      <c r="AU5" s="1131"/>
      <c r="AV5" s="1131"/>
      <c r="AW5" s="424"/>
      <c r="AX5" s="1810" t="s">
        <v>785</v>
      </c>
      <c r="AY5" s="1810"/>
      <c r="AZ5" s="1810"/>
      <c r="BA5" s="1810"/>
      <c r="BB5" s="1810"/>
      <c r="BC5" s="1810"/>
      <c r="BD5" s="1810"/>
      <c r="BE5" s="1810"/>
      <c r="BF5" s="1810"/>
      <c r="BG5" s="1810"/>
      <c r="BH5" s="1810"/>
      <c r="BI5" s="1810"/>
      <c r="BJ5" s="1810"/>
      <c r="BK5" s="1810"/>
      <c r="BL5" s="1810"/>
      <c r="BM5" s="1810"/>
      <c r="BN5" s="1810"/>
      <c r="BO5" s="1810"/>
      <c r="BP5" s="1810"/>
      <c r="BQ5" s="1810"/>
      <c r="BR5" s="1810"/>
      <c r="BS5" s="1810"/>
      <c r="BT5" s="1810"/>
      <c r="BU5" s="1810"/>
      <c r="BV5" s="1810"/>
      <c r="BW5" s="1810"/>
      <c r="BX5" s="1810"/>
      <c r="BY5" s="1810"/>
      <c r="BZ5" s="1810"/>
      <c r="CA5" s="1810"/>
      <c r="CB5" s="1810"/>
      <c r="CC5" s="1810"/>
      <c r="CD5" s="1810"/>
      <c r="CE5" s="1810"/>
      <c r="CF5" s="1810"/>
      <c r="CG5" s="1810"/>
      <c r="CH5" s="1810"/>
      <c r="CI5" s="1810"/>
      <c r="CJ5" s="1810"/>
      <c r="CK5" s="1810"/>
      <c r="CL5" s="1810"/>
      <c r="CM5" s="1810"/>
      <c r="CN5" s="1810"/>
      <c r="CO5" s="1810"/>
    </row>
    <row r="6" spans="1:93" s="30" customFormat="1" ht="18" customHeight="1">
      <c r="A6" s="1092" t="s">
        <v>133</v>
      </c>
      <c r="B6" s="1092"/>
      <c r="C6" s="1092"/>
      <c r="D6" s="1092"/>
      <c r="E6" s="1092"/>
      <c r="F6" s="1092"/>
      <c r="G6" s="1131"/>
      <c r="H6" s="1092">
        <f>'1'!$H$5:$AV$5</f>
        <v>0</v>
      </c>
      <c r="I6" s="1133"/>
      <c r="J6" s="1133"/>
      <c r="K6" s="1133"/>
      <c r="L6" s="1133"/>
      <c r="M6" s="1133"/>
      <c r="N6" s="1133"/>
      <c r="O6" s="1133"/>
      <c r="P6" s="1133"/>
      <c r="Q6" s="1133"/>
      <c r="R6" s="1133"/>
      <c r="S6" s="1133"/>
      <c r="T6" s="1133"/>
      <c r="U6" s="1133"/>
      <c r="V6" s="1133"/>
      <c r="W6" s="1133"/>
      <c r="X6" s="1133"/>
      <c r="Y6" s="1133"/>
      <c r="Z6" s="1133"/>
      <c r="AA6" s="1133"/>
      <c r="AB6" s="1133"/>
      <c r="AC6" s="1133"/>
      <c r="AD6" s="1133"/>
      <c r="AE6" s="1133"/>
      <c r="AF6" s="1133"/>
      <c r="AG6" s="1133"/>
      <c r="AH6" s="1133"/>
      <c r="AI6" s="1133"/>
      <c r="AJ6" s="1133"/>
      <c r="AK6" s="1133"/>
      <c r="AL6" s="1133"/>
      <c r="AM6" s="1133"/>
      <c r="AN6" s="1133"/>
      <c r="AO6" s="1133"/>
      <c r="AP6" s="1133"/>
      <c r="AQ6" s="1133"/>
      <c r="AR6" s="1133"/>
      <c r="AS6" s="1133"/>
      <c r="AT6" s="1133"/>
      <c r="AU6" s="1133"/>
      <c r="AV6" s="1133"/>
      <c r="AW6" s="424"/>
      <c r="AX6" s="1926" t="s">
        <v>1045</v>
      </c>
      <c r="AY6" s="1926"/>
      <c r="AZ6" s="1926"/>
      <c r="BA6" s="1926"/>
      <c r="BB6" s="1926"/>
      <c r="BC6" s="1926"/>
      <c r="BD6" s="1926"/>
      <c r="BE6" s="1926"/>
      <c r="BF6" s="1926"/>
      <c r="BG6" s="1926"/>
      <c r="BH6" s="1926"/>
      <c r="BI6" s="1926"/>
      <c r="BJ6" s="1926"/>
      <c r="BK6" s="1926"/>
      <c r="BL6" s="1926"/>
      <c r="BM6" s="1926"/>
      <c r="BN6" s="1926"/>
      <c r="BO6" s="1926"/>
      <c r="BP6" s="1926"/>
      <c r="BQ6" s="1926"/>
      <c r="BR6" s="1926"/>
      <c r="BS6" s="1926"/>
      <c r="BT6" s="1926"/>
      <c r="BU6" s="1926"/>
      <c r="BV6" s="1926"/>
      <c r="BW6" s="1926"/>
      <c r="BX6" s="1926"/>
      <c r="BY6" s="1926"/>
      <c r="BZ6" s="1926"/>
      <c r="CA6" s="1926"/>
      <c r="CB6" s="1926"/>
      <c r="CC6" s="1926"/>
      <c r="CD6" s="1926"/>
      <c r="CE6" s="1926"/>
      <c r="CF6" s="1926"/>
      <c r="CG6" s="1926"/>
      <c r="CH6" s="1926"/>
      <c r="CI6" s="1926"/>
      <c r="CJ6" s="1926"/>
      <c r="CK6" s="1926"/>
      <c r="CL6" s="1926"/>
      <c r="CM6" s="1926"/>
      <c r="CN6" s="1926"/>
      <c r="CO6" s="1926"/>
    </row>
    <row r="7" spans="1:93" ht="12.95" customHeight="1">
      <c r="A7" s="103"/>
      <c r="B7" s="13"/>
      <c r="C7" s="13"/>
      <c r="D7" s="13"/>
      <c r="E7" s="13"/>
      <c r="F7" s="13"/>
      <c r="G7" s="103"/>
      <c r="H7" s="13"/>
      <c r="I7" s="13"/>
      <c r="J7" s="41"/>
      <c r="K7" s="41"/>
      <c r="L7" s="41"/>
      <c r="M7" s="41"/>
      <c r="N7" s="41"/>
      <c r="AW7" s="12"/>
      <c r="AX7" s="1926"/>
      <c r="AY7" s="1926"/>
      <c r="AZ7" s="1926"/>
      <c r="BA7" s="1926"/>
      <c r="BB7" s="1926"/>
      <c r="BC7" s="1926"/>
      <c r="BD7" s="1926"/>
      <c r="BE7" s="1926"/>
      <c r="BF7" s="1926"/>
      <c r="BG7" s="1926"/>
      <c r="BH7" s="1926"/>
      <c r="BI7" s="1926"/>
      <c r="BJ7" s="1926"/>
      <c r="BK7" s="1926"/>
      <c r="BL7" s="1926"/>
      <c r="BM7" s="1926"/>
      <c r="BN7" s="1926"/>
      <c r="BO7" s="1926"/>
      <c r="BP7" s="1926"/>
      <c r="BQ7" s="1926"/>
      <c r="BR7" s="1926"/>
      <c r="BS7" s="1926"/>
      <c r="BT7" s="1926"/>
      <c r="BU7" s="1926"/>
      <c r="BV7" s="1926"/>
      <c r="BW7" s="1926"/>
      <c r="BX7" s="1926"/>
      <c r="BY7" s="1926"/>
      <c r="BZ7" s="1926"/>
      <c r="CA7" s="1926"/>
      <c r="CB7" s="1926"/>
      <c r="CC7" s="1926"/>
      <c r="CD7" s="1926"/>
      <c r="CE7" s="1926"/>
      <c r="CF7" s="1926"/>
      <c r="CG7" s="1926"/>
      <c r="CH7" s="1926"/>
      <c r="CI7" s="1926"/>
      <c r="CJ7" s="1926"/>
      <c r="CK7" s="1926"/>
      <c r="CL7" s="1926"/>
      <c r="CM7" s="1926"/>
      <c r="CN7" s="1926"/>
      <c r="CO7" s="1926"/>
    </row>
    <row r="8" spans="1:93" ht="24.95" customHeight="1">
      <c r="A8" s="1916" t="s">
        <v>268</v>
      </c>
      <c r="B8" s="1770"/>
      <c r="C8" s="1770"/>
      <c r="D8" s="1770"/>
      <c r="E8" s="1770"/>
      <c r="F8" s="1911"/>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2"/>
      <c r="AX8" s="1926"/>
      <c r="AY8" s="1926"/>
      <c r="AZ8" s="1926"/>
      <c r="BA8" s="1926"/>
      <c r="BB8" s="1926"/>
      <c r="BC8" s="1926"/>
      <c r="BD8" s="1926"/>
      <c r="BE8" s="1926"/>
      <c r="BF8" s="1926"/>
      <c r="BG8" s="1926"/>
      <c r="BH8" s="1926"/>
      <c r="BI8" s="1926"/>
      <c r="BJ8" s="1926"/>
      <c r="BK8" s="1926"/>
      <c r="BL8" s="1926"/>
      <c r="BM8" s="1926"/>
      <c r="BN8" s="1926"/>
      <c r="BO8" s="1926"/>
      <c r="BP8" s="1926"/>
      <c r="BQ8" s="1926"/>
      <c r="BR8" s="1926"/>
      <c r="BS8" s="1926"/>
      <c r="BT8" s="1926"/>
      <c r="BU8" s="1926"/>
      <c r="BV8" s="1926"/>
      <c r="BW8" s="1926"/>
      <c r="BX8" s="1926"/>
      <c r="BY8" s="1926"/>
      <c r="BZ8" s="1926"/>
      <c r="CA8" s="1926"/>
      <c r="CB8" s="1926"/>
      <c r="CC8" s="1926"/>
      <c r="CD8" s="1926"/>
      <c r="CE8" s="1926"/>
      <c r="CF8" s="1926"/>
      <c r="CG8" s="1926"/>
      <c r="CH8" s="1926"/>
      <c r="CI8" s="1926"/>
      <c r="CJ8" s="1926"/>
      <c r="CK8" s="1926"/>
      <c r="CL8" s="1926"/>
      <c r="CM8" s="1926"/>
      <c r="CN8" s="1926"/>
      <c r="CO8" s="1926"/>
    </row>
    <row r="9" spans="1:93" ht="23.1" customHeight="1">
      <c r="A9" s="15"/>
      <c r="B9" s="2073" t="s">
        <v>269</v>
      </c>
      <c r="C9" s="2074"/>
      <c r="D9" s="2074"/>
      <c r="E9" s="2074"/>
      <c r="F9" s="2074"/>
      <c r="G9" s="2074"/>
      <c r="H9" s="2074"/>
      <c r="I9" s="2074"/>
      <c r="J9" s="2074"/>
      <c r="K9" s="2074"/>
      <c r="L9" s="2075"/>
      <c r="M9" s="2075"/>
      <c r="N9" s="2075"/>
      <c r="O9" s="2075"/>
      <c r="P9" s="2075"/>
      <c r="Q9" s="2075"/>
      <c r="R9" s="2075"/>
      <c r="S9" s="2075"/>
      <c r="T9" s="2075"/>
      <c r="U9" s="2075"/>
      <c r="V9" s="2075"/>
      <c r="W9" s="2075"/>
      <c r="X9" s="2074" t="s">
        <v>31</v>
      </c>
      <c r="Y9" s="2074"/>
      <c r="Z9" s="2074"/>
      <c r="AA9" s="2074"/>
      <c r="AB9" s="2074"/>
      <c r="AC9" s="2074"/>
      <c r="AD9" s="2074"/>
      <c r="AE9" s="2074"/>
      <c r="AF9" s="2074"/>
      <c r="AG9" s="2075" t="str">
        <f>'4'!R7&amp;","&amp;'4'!R8&amp;","&amp;'4'!R9&amp;","&amp;'4'!R10&amp;","&amp;'4'!R11&amp;","&amp;'4'!R12</f>
        <v>,,,,,</v>
      </c>
      <c r="AH9" s="2075"/>
      <c r="AI9" s="2075"/>
      <c r="AJ9" s="2075"/>
      <c r="AK9" s="2075"/>
      <c r="AL9" s="2075"/>
      <c r="AM9" s="2075"/>
      <c r="AN9" s="2075"/>
      <c r="AO9" s="2075"/>
      <c r="AP9" s="2075"/>
      <c r="AQ9" s="2075"/>
      <c r="AR9" s="2075"/>
      <c r="AS9" s="2075"/>
      <c r="AT9" s="2075"/>
      <c r="AU9" s="1923"/>
      <c r="AV9" s="2076"/>
      <c r="AW9" s="12"/>
      <c r="AX9" s="1926"/>
      <c r="AY9" s="1926"/>
      <c r="AZ9" s="1926"/>
      <c r="BA9" s="1926"/>
      <c r="BB9" s="1926"/>
      <c r="BC9" s="1926"/>
      <c r="BD9" s="1926"/>
      <c r="BE9" s="1926"/>
      <c r="BF9" s="1926"/>
      <c r="BG9" s="1926"/>
      <c r="BH9" s="1926"/>
      <c r="BI9" s="1926"/>
      <c r="BJ9" s="1926"/>
      <c r="BK9" s="1926"/>
      <c r="BL9" s="1926"/>
      <c r="BM9" s="1926"/>
      <c r="BN9" s="1926"/>
      <c r="BO9" s="1926"/>
      <c r="BP9" s="1926"/>
      <c r="BQ9" s="1926"/>
      <c r="BR9" s="1926"/>
      <c r="BS9" s="1926"/>
      <c r="BT9" s="1926"/>
      <c r="BU9" s="1926"/>
      <c r="BV9" s="1926"/>
      <c r="BW9" s="1926"/>
      <c r="BX9" s="1926"/>
      <c r="BY9" s="1926"/>
      <c r="BZ9" s="1926"/>
      <c r="CA9" s="1926"/>
      <c r="CB9" s="1926"/>
      <c r="CC9" s="1926"/>
      <c r="CD9" s="1926"/>
      <c r="CE9" s="1926"/>
      <c r="CF9" s="1926"/>
      <c r="CG9" s="1926"/>
      <c r="CH9" s="1926"/>
      <c r="CI9" s="1926"/>
      <c r="CJ9" s="1926"/>
      <c r="CK9" s="1926"/>
      <c r="CL9" s="1926"/>
      <c r="CM9" s="1926"/>
      <c r="CN9" s="1926"/>
      <c r="CO9" s="1926"/>
    </row>
    <row r="10" spans="1:93" ht="23.1" customHeight="1">
      <c r="A10" s="15"/>
      <c r="B10" s="2048" t="s">
        <v>215</v>
      </c>
      <c r="C10" s="1050"/>
      <c r="D10" s="1050"/>
      <c r="E10" s="1050"/>
      <c r="F10" s="1050"/>
      <c r="G10" s="1050"/>
      <c r="H10" s="1050"/>
      <c r="I10" s="1050"/>
      <c r="J10" s="1050"/>
      <c r="K10" s="1050"/>
      <c r="L10" s="1063" t="s">
        <v>1037</v>
      </c>
      <c r="M10" s="1063"/>
      <c r="N10" s="1063"/>
      <c r="O10" s="1063"/>
      <c r="P10" s="1063"/>
      <c r="Q10" s="1063"/>
      <c r="R10" s="1063"/>
      <c r="S10" s="1063" t="s">
        <v>1721</v>
      </c>
      <c r="T10" s="1063"/>
      <c r="U10" s="1063"/>
      <c r="V10" s="2077" t="s">
        <v>1722</v>
      </c>
      <c r="W10" s="2078"/>
      <c r="X10" s="2078"/>
      <c r="Y10" s="2078"/>
      <c r="Z10" s="2078"/>
      <c r="AA10" s="2078"/>
      <c r="AB10" s="2078"/>
      <c r="AC10" s="2078"/>
      <c r="AD10" s="2079"/>
      <c r="AE10" s="2080"/>
      <c r="AF10" s="2080"/>
      <c r="AG10" s="2080"/>
      <c r="AH10" s="2080"/>
      <c r="AI10" s="2080"/>
      <c r="AJ10" s="2080"/>
      <c r="AK10" s="2080"/>
      <c r="AL10" s="2080"/>
      <c r="AM10" s="2081"/>
      <c r="AN10" s="2082" t="s">
        <v>683</v>
      </c>
      <c r="AO10" s="2083"/>
      <c r="AP10" s="2083"/>
      <c r="AQ10" s="2083"/>
      <c r="AR10" s="2084" t="s">
        <v>1734</v>
      </c>
      <c r="AS10" s="2084"/>
      <c r="AT10" s="2084"/>
      <c r="AU10" s="2084"/>
      <c r="AV10" s="395"/>
      <c r="AW10" s="12"/>
      <c r="AX10" s="1926"/>
      <c r="AY10" s="1926"/>
      <c r="AZ10" s="1926"/>
      <c r="BA10" s="1926"/>
      <c r="BB10" s="1926"/>
      <c r="BC10" s="1926"/>
      <c r="BD10" s="1926"/>
      <c r="BE10" s="1926"/>
      <c r="BF10" s="1926"/>
      <c r="BG10" s="1926"/>
      <c r="BH10" s="1926"/>
      <c r="BI10" s="1926"/>
      <c r="BJ10" s="1926"/>
      <c r="BK10" s="1926"/>
      <c r="BL10" s="1926"/>
      <c r="BM10" s="1926"/>
      <c r="BN10" s="1926"/>
      <c r="BO10" s="1926"/>
      <c r="BP10" s="1926"/>
      <c r="BQ10" s="1926"/>
      <c r="BR10" s="1926"/>
      <c r="BS10" s="1926"/>
      <c r="BT10" s="1926"/>
      <c r="BU10" s="1926"/>
      <c r="BV10" s="1926"/>
      <c r="BW10" s="1926"/>
      <c r="BX10" s="1926"/>
      <c r="BY10" s="1926"/>
      <c r="BZ10" s="1926"/>
      <c r="CA10" s="1926"/>
      <c r="CB10" s="1926"/>
      <c r="CC10" s="1926"/>
      <c r="CD10" s="1926"/>
      <c r="CE10" s="1926"/>
      <c r="CF10" s="1926"/>
      <c r="CG10" s="1926"/>
      <c r="CH10" s="1926"/>
      <c r="CI10" s="1926"/>
      <c r="CJ10" s="1926"/>
      <c r="CK10" s="1926"/>
      <c r="CL10" s="1926"/>
      <c r="CM10" s="1926"/>
      <c r="CN10" s="1926"/>
      <c r="CO10" s="1926"/>
    </row>
    <row r="11" spans="1:93" ht="23.1" customHeight="1">
      <c r="A11" s="15"/>
      <c r="B11" s="2048" t="s">
        <v>684</v>
      </c>
      <c r="C11" s="1050"/>
      <c r="D11" s="1050"/>
      <c r="E11" s="1050"/>
      <c r="F11" s="1050"/>
      <c r="G11" s="1050"/>
      <c r="H11" s="1050"/>
      <c r="I11" s="1050"/>
      <c r="J11" s="1050"/>
      <c r="K11" s="1050"/>
      <c r="L11" s="2085" t="s">
        <v>1137</v>
      </c>
      <c r="M11" s="2086"/>
      <c r="N11" s="2086"/>
      <c r="O11" s="2086"/>
      <c r="P11" s="2086"/>
      <c r="Q11" s="2086"/>
      <c r="R11" s="2086"/>
      <c r="S11" s="2086"/>
      <c r="T11" s="2086"/>
      <c r="U11" s="2086"/>
      <c r="V11" s="2086"/>
      <c r="W11" s="2086"/>
      <c r="X11" s="2086"/>
      <c r="Y11" s="2086"/>
      <c r="Z11" s="2086"/>
      <c r="AA11" s="2086"/>
      <c r="AB11" s="2086"/>
      <c r="AC11" s="2086"/>
      <c r="AD11" s="2086"/>
      <c r="AE11" s="2086"/>
      <c r="AF11" s="2086"/>
      <c r="AG11" s="2086"/>
      <c r="AH11" s="2086"/>
      <c r="AI11" s="2086"/>
      <c r="AJ11" s="2086"/>
      <c r="AK11" s="2086"/>
      <c r="AL11" s="2086"/>
      <c r="AM11" s="2086"/>
      <c r="AN11" s="2086"/>
      <c r="AO11" s="2086"/>
      <c r="AP11" s="2086"/>
      <c r="AQ11" s="2086"/>
      <c r="AR11" s="2086"/>
      <c r="AS11" s="2086"/>
      <c r="AT11" s="2086"/>
      <c r="AU11" s="2086"/>
      <c r="AV11" s="2087"/>
      <c r="AW11" s="12"/>
      <c r="AX11" s="1926"/>
      <c r="AY11" s="1926"/>
      <c r="AZ11" s="1926"/>
      <c r="BA11" s="1926"/>
      <c r="BB11" s="1926"/>
      <c r="BC11" s="1926"/>
      <c r="BD11" s="1926"/>
      <c r="BE11" s="1926"/>
      <c r="BF11" s="1926"/>
      <c r="BG11" s="1926"/>
      <c r="BH11" s="1926"/>
      <c r="BI11" s="1926"/>
      <c r="BJ11" s="1926"/>
      <c r="BK11" s="1926"/>
      <c r="BL11" s="1926"/>
      <c r="BM11" s="1926"/>
      <c r="BN11" s="1926"/>
      <c r="BO11" s="1926"/>
      <c r="BP11" s="1926"/>
      <c r="BQ11" s="1926"/>
      <c r="BR11" s="1926"/>
      <c r="BS11" s="1926"/>
      <c r="BT11" s="1926"/>
      <c r="BU11" s="1926"/>
      <c r="BV11" s="1926"/>
      <c r="BW11" s="1926"/>
      <c r="BX11" s="1926"/>
      <c r="BY11" s="1926"/>
      <c r="BZ11" s="1926"/>
      <c r="CA11" s="1926"/>
      <c r="CB11" s="1926"/>
      <c r="CC11" s="1926"/>
      <c r="CD11" s="1926"/>
      <c r="CE11" s="1926"/>
      <c r="CF11" s="1926"/>
      <c r="CG11" s="1926"/>
      <c r="CH11" s="1926"/>
      <c r="CI11" s="1926"/>
      <c r="CJ11" s="1926"/>
      <c r="CK11" s="1926"/>
      <c r="CL11" s="1926"/>
      <c r="CM11" s="1926"/>
      <c r="CN11" s="1926"/>
      <c r="CO11" s="1926"/>
    </row>
    <row r="12" spans="1:93" ht="23.1" customHeight="1">
      <c r="A12" s="15"/>
      <c r="B12" s="2048" t="s">
        <v>217</v>
      </c>
      <c r="C12" s="1050"/>
      <c r="D12" s="1050"/>
      <c r="E12" s="1050"/>
      <c r="F12" s="1050"/>
      <c r="G12" s="1050"/>
      <c r="H12" s="1050"/>
      <c r="I12" s="1050"/>
      <c r="J12" s="1050"/>
      <c r="K12" s="1050"/>
      <c r="L12" s="2049"/>
      <c r="M12" s="2050"/>
      <c r="N12" s="2050"/>
      <c r="O12" s="2050"/>
      <c r="P12" s="2050"/>
      <c r="Q12" s="2050"/>
      <c r="R12" s="2050"/>
      <c r="S12" s="2050"/>
      <c r="T12" s="2050"/>
      <c r="U12" s="2050"/>
      <c r="V12" s="2050"/>
      <c r="W12" s="2050"/>
      <c r="X12" s="2050"/>
      <c r="Y12" s="2050"/>
      <c r="Z12" s="393" t="s">
        <v>218</v>
      </c>
      <c r="AA12" s="2050"/>
      <c r="AB12" s="2050"/>
      <c r="AC12" s="2050"/>
      <c r="AD12" s="2050"/>
      <c r="AE12" s="2050"/>
      <c r="AF12" s="2050"/>
      <c r="AG12" s="2050"/>
      <c r="AH12" s="2050"/>
      <c r="AI12" s="2050"/>
      <c r="AJ12" s="2050"/>
      <c r="AK12" s="2050"/>
      <c r="AL12" s="2050"/>
      <c r="AM12" s="2050"/>
      <c r="AN12" s="393" t="s">
        <v>75</v>
      </c>
      <c r="AO12" s="2051">
        <f>IF(COUNT(L12,AA12)=2,AA12-L12,0)</f>
        <v>0</v>
      </c>
      <c r="AP12" s="2051"/>
      <c r="AQ12" s="544" t="s">
        <v>141</v>
      </c>
      <c r="AR12" s="2052">
        <f>IF(COUNT(L12,AA12)=2,AA12-L12,0)+1</f>
        <v>1</v>
      </c>
      <c r="AS12" s="2052"/>
      <c r="AT12" s="2053" t="s">
        <v>99</v>
      </c>
      <c r="AU12" s="2053"/>
      <c r="AV12" s="2054"/>
      <c r="AW12" s="12"/>
      <c r="AX12" s="1926"/>
      <c r="AY12" s="1926"/>
      <c r="AZ12" s="1926"/>
      <c r="BA12" s="1926"/>
      <c r="BB12" s="1926"/>
      <c r="BC12" s="1926"/>
      <c r="BD12" s="1926"/>
      <c r="BE12" s="1926"/>
      <c r="BF12" s="1926"/>
      <c r="BG12" s="1926"/>
      <c r="BH12" s="1926"/>
      <c r="BI12" s="1926"/>
      <c r="BJ12" s="1926"/>
      <c r="BK12" s="1926"/>
      <c r="BL12" s="1926"/>
      <c r="BM12" s="1926"/>
      <c r="BN12" s="1926"/>
      <c r="BO12" s="1926"/>
      <c r="BP12" s="1926"/>
      <c r="BQ12" s="1926"/>
      <c r="BR12" s="1926"/>
      <c r="BS12" s="1926"/>
      <c r="BT12" s="1926"/>
      <c r="BU12" s="1926"/>
      <c r="BV12" s="1926"/>
      <c r="BW12" s="1926"/>
      <c r="BX12" s="1926"/>
      <c r="BY12" s="1926"/>
      <c r="BZ12" s="1926"/>
      <c r="CA12" s="1926"/>
      <c r="CB12" s="1926"/>
      <c r="CC12" s="1926"/>
      <c r="CD12" s="1926"/>
      <c r="CE12" s="1926"/>
      <c r="CF12" s="1926"/>
      <c r="CG12" s="1926"/>
      <c r="CH12" s="1926"/>
      <c r="CI12" s="1926"/>
      <c r="CJ12" s="1926"/>
      <c r="CK12" s="1926"/>
      <c r="CL12" s="1926"/>
      <c r="CM12" s="1926"/>
      <c r="CN12" s="1926"/>
      <c r="CO12" s="1926"/>
    </row>
    <row r="13" spans="1:93" ht="23.1" customHeight="1">
      <c r="A13" s="15"/>
      <c r="B13" s="2048" t="s">
        <v>279</v>
      </c>
      <c r="C13" s="1050"/>
      <c r="D13" s="1050"/>
      <c r="E13" s="1050"/>
      <c r="F13" s="1050"/>
      <c r="G13" s="1050"/>
      <c r="H13" s="1050"/>
      <c r="I13" s="1050"/>
      <c r="J13" s="1050"/>
      <c r="K13" s="1050"/>
      <c r="L13" s="2049"/>
      <c r="M13" s="2050"/>
      <c r="N13" s="2050"/>
      <c r="O13" s="2050"/>
      <c r="P13" s="2050"/>
      <c r="Q13" s="2050"/>
      <c r="R13" s="2050"/>
      <c r="S13" s="2050"/>
      <c r="T13" s="2050"/>
      <c r="U13" s="2050"/>
      <c r="V13" s="2050"/>
      <c r="W13" s="2050"/>
      <c r="X13" s="2050"/>
      <c r="Y13" s="2050"/>
      <c r="Z13" s="393" t="s">
        <v>218</v>
      </c>
      <c r="AA13" s="2050"/>
      <c r="AB13" s="2050"/>
      <c r="AC13" s="2050"/>
      <c r="AD13" s="2050"/>
      <c r="AE13" s="2050"/>
      <c r="AF13" s="2050"/>
      <c r="AG13" s="2050"/>
      <c r="AH13" s="2050"/>
      <c r="AI13" s="2050"/>
      <c r="AJ13" s="2050"/>
      <c r="AK13" s="2050"/>
      <c r="AL13" s="2050"/>
      <c r="AM13" s="2050"/>
      <c r="AN13" s="393" t="s">
        <v>75</v>
      </c>
      <c r="AO13" s="2051">
        <f>IF(COUNT(L13,AA13)=2,AA13-L13,0)</f>
        <v>0</v>
      </c>
      <c r="AP13" s="2051"/>
      <c r="AQ13" s="394" t="s">
        <v>141</v>
      </c>
      <c r="AR13" s="2052">
        <f>IF(COUNT(L13,AA13)=2,AA13-L13,0)+1</f>
        <v>1</v>
      </c>
      <c r="AS13" s="2052"/>
      <c r="AT13" s="2053" t="s">
        <v>99</v>
      </c>
      <c r="AU13" s="2053"/>
      <c r="AV13" s="2054"/>
      <c r="AW13" s="12"/>
      <c r="AX13" s="1926"/>
      <c r="AY13" s="1926"/>
      <c r="AZ13" s="1926"/>
      <c r="BA13" s="1926"/>
      <c r="BB13" s="1926"/>
      <c r="BC13" s="1926"/>
      <c r="BD13" s="1926"/>
      <c r="BE13" s="1926"/>
      <c r="BF13" s="1926"/>
      <c r="BG13" s="1926"/>
      <c r="BH13" s="1926"/>
      <c r="BI13" s="1926"/>
      <c r="BJ13" s="1926"/>
      <c r="BK13" s="1926"/>
      <c r="BL13" s="1926"/>
      <c r="BM13" s="1926"/>
      <c r="BN13" s="1926"/>
      <c r="BO13" s="1926"/>
      <c r="BP13" s="1926"/>
      <c r="BQ13" s="1926"/>
      <c r="BR13" s="1926"/>
      <c r="BS13" s="1926"/>
      <c r="BT13" s="1926"/>
      <c r="BU13" s="1926"/>
      <c r="BV13" s="1926"/>
      <c r="BW13" s="1926"/>
      <c r="BX13" s="1926"/>
      <c r="BY13" s="1926"/>
      <c r="BZ13" s="1926"/>
      <c r="CA13" s="1926"/>
      <c r="CB13" s="1926"/>
      <c r="CC13" s="1926"/>
      <c r="CD13" s="1926"/>
      <c r="CE13" s="1926"/>
      <c r="CF13" s="1926"/>
      <c r="CG13" s="1926"/>
      <c r="CH13" s="1926"/>
      <c r="CI13" s="1926"/>
      <c r="CJ13" s="1926"/>
      <c r="CK13" s="1926"/>
      <c r="CL13" s="1926"/>
      <c r="CM13" s="1926"/>
      <c r="CN13" s="1926"/>
      <c r="CO13" s="1926"/>
    </row>
    <row r="14" spans="1:93" s="32" customFormat="1" ht="23.1" customHeight="1">
      <c r="A14" s="15"/>
      <c r="B14" s="1899" t="s">
        <v>997</v>
      </c>
      <c r="C14" s="1900"/>
      <c r="D14" s="1900"/>
      <c r="E14" s="1900"/>
      <c r="F14" s="1900"/>
      <c r="G14" s="1900"/>
      <c r="H14" s="1900"/>
      <c r="I14" s="1900"/>
      <c r="J14" s="1900"/>
      <c r="K14" s="2055"/>
      <c r="L14" s="2058"/>
      <c r="M14" s="2059"/>
      <c r="N14" s="2059"/>
      <c r="O14" s="2059"/>
      <c r="P14" s="2059"/>
      <c r="Q14" s="2059"/>
      <c r="R14" s="2059"/>
      <c r="S14" s="2059"/>
      <c r="T14" s="2059"/>
      <c r="U14" s="2059"/>
      <c r="V14" s="2059"/>
      <c r="W14" s="2059"/>
      <c r="X14" s="2059"/>
      <c r="Y14" s="2059"/>
      <c r="Z14" s="2059"/>
      <c r="AA14" s="2059"/>
      <c r="AB14" s="2059"/>
      <c r="AC14" s="2059"/>
      <c r="AD14" s="2059"/>
      <c r="AE14" s="2059"/>
      <c r="AF14" s="2059"/>
      <c r="AG14" s="2059"/>
      <c r="AH14" s="2059"/>
      <c r="AI14" s="2059"/>
      <c r="AJ14" s="2059"/>
      <c r="AK14" s="2059"/>
      <c r="AL14" s="2059"/>
      <c r="AM14" s="2059"/>
      <c r="AN14" s="2059"/>
      <c r="AO14" s="2059"/>
      <c r="AP14" s="2059"/>
      <c r="AQ14" s="2059"/>
      <c r="AR14" s="2059"/>
      <c r="AS14" s="2059"/>
      <c r="AT14" s="2059"/>
      <c r="AU14" s="2059"/>
      <c r="AV14" s="2060"/>
      <c r="AX14" s="1926"/>
      <c r="AY14" s="1926"/>
      <c r="AZ14" s="1926"/>
      <c r="BA14" s="1926"/>
      <c r="BB14" s="1926"/>
      <c r="BC14" s="1926"/>
      <c r="BD14" s="1926"/>
      <c r="BE14" s="1926"/>
      <c r="BF14" s="1926"/>
      <c r="BG14" s="1926"/>
      <c r="BH14" s="1926"/>
      <c r="BI14" s="1926"/>
      <c r="BJ14" s="1926"/>
      <c r="BK14" s="1926"/>
      <c r="BL14" s="1926"/>
      <c r="BM14" s="1926"/>
      <c r="BN14" s="1926"/>
      <c r="BO14" s="1926"/>
      <c r="BP14" s="1926"/>
      <c r="BQ14" s="1926"/>
      <c r="BR14" s="1926"/>
      <c r="BS14" s="1926"/>
      <c r="BT14" s="1926"/>
      <c r="BU14" s="1926"/>
      <c r="BV14" s="1926"/>
      <c r="BW14" s="1926"/>
      <c r="BX14" s="1926"/>
      <c r="BY14" s="1926"/>
      <c r="BZ14" s="1926"/>
      <c r="CA14" s="1926"/>
      <c r="CB14" s="1926"/>
      <c r="CC14" s="1926"/>
      <c r="CD14" s="1926"/>
      <c r="CE14" s="1926"/>
      <c r="CF14" s="1926"/>
      <c r="CG14" s="1926"/>
      <c r="CH14" s="1926"/>
      <c r="CI14" s="1926"/>
      <c r="CJ14" s="1926"/>
      <c r="CK14" s="1926"/>
      <c r="CL14" s="1926"/>
      <c r="CM14" s="1926"/>
      <c r="CN14" s="1926"/>
      <c r="CO14" s="1926"/>
    </row>
    <row r="15" spans="1:93" ht="23.1" customHeight="1">
      <c r="A15" s="32"/>
      <c r="B15" s="2056"/>
      <c r="C15" s="2057"/>
      <c r="D15" s="2057"/>
      <c r="E15" s="2057"/>
      <c r="F15" s="2057"/>
      <c r="G15" s="2057"/>
      <c r="H15" s="2057"/>
      <c r="I15" s="2057"/>
      <c r="J15" s="2057"/>
      <c r="K15" s="1984"/>
      <c r="L15" s="2061"/>
      <c r="M15" s="2062"/>
      <c r="N15" s="2062"/>
      <c r="O15" s="2062"/>
      <c r="P15" s="2062"/>
      <c r="Q15" s="2062"/>
      <c r="R15" s="2062"/>
      <c r="S15" s="2062"/>
      <c r="T15" s="2062"/>
      <c r="U15" s="2062"/>
      <c r="V15" s="2062"/>
      <c r="W15" s="2062"/>
      <c r="X15" s="2062"/>
      <c r="Y15" s="2062"/>
      <c r="Z15" s="2062"/>
      <c r="AA15" s="2062"/>
      <c r="AB15" s="2062"/>
      <c r="AC15" s="2062"/>
      <c r="AD15" s="2062"/>
      <c r="AE15" s="2062"/>
      <c r="AF15" s="2062"/>
      <c r="AG15" s="2062"/>
      <c r="AH15" s="2062"/>
      <c r="AI15" s="2062"/>
      <c r="AJ15" s="2062"/>
      <c r="AK15" s="2062"/>
      <c r="AL15" s="2062"/>
      <c r="AM15" s="2062"/>
      <c r="AN15" s="2062"/>
      <c r="AO15" s="2062"/>
      <c r="AP15" s="2062"/>
      <c r="AQ15" s="2062"/>
      <c r="AR15" s="2062"/>
      <c r="AS15" s="2062"/>
      <c r="AT15" s="2062"/>
      <c r="AU15" s="2062"/>
      <c r="AV15" s="2063"/>
      <c r="AW15" s="12"/>
      <c r="AX15" s="1926"/>
      <c r="AY15" s="1926"/>
      <c r="AZ15" s="1926"/>
      <c r="BA15" s="1926"/>
      <c r="BB15" s="1926"/>
      <c r="BC15" s="1926"/>
      <c r="BD15" s="1926"/>
      <c r="BE15" s="1926"/>
      <c r="BF15" s="1926"/>
      <c r="BG15" s="1926"/>
      <c r="BH15" s="1926"/>
      <c r="BI15" s="1926"/>
      <c r="BJ15" s="1926"/>
      <c r="BK15" s="1926"/>
      <c r="BL15" s="1926"/>
      <c r="BM15" s="1926"/>
      <c r="BN15" s="1926"/>
      <c r="BO15" s="1926"/>
      <c r="BP15" s="1926"/>
      <c r="BQ15" s="1926"/>
      <c r="BR15" s="1926"/>
      <c r="BS15" s="1926"/>
      <c r="BT15" s="1926"/>
      <c r="BU15" s="1926"/>
      <c r="BV15" s="1926"/>
      <c r="BW15" s="1926"/>
      <c r="BX15" s="1926"/>
      <c r="BY15" s="1926"/>
      <c r="BZ15" s="1926"/>
      <c r="CA15" s="1926"/>
      <c r="CB15" s="1926"/>
      <c r="CC15" s="1926"/>
      <c r="CD15" s="1926"/>
      <c r="CE15" s="1926"/>
      <c r="CF15" s="1926"/>
      <c r="CG15" s="1926"/>
      <c r="CH15" s="1926"/>
      <c r="CI15" s="1926"/>
      <c r="CJ15" s="1926"/>
      <c r="CK15" s="1926"/>
      <c r="CL15" s="1926"/>
      <c r="CM15" s="1926"/>
      <c r="CN15" s="1926"/>
      <c r="CO15" s="1926"/>
    </row>
    <row r="16" spans="1:93" ht="24.95" customHeight="1">
      <c r="A16" s="15"/>
      <c r="B16" s="102"/>
      <c r="C16" s="102"/>
      <c r="D16" s="102"/>
      <c r="E16" s="102"/>
      <c r="F16" s="102"/>
      <c r="G16" s="102"/>
      <c r="H16" s="102"/>
      <c r="I16" s="102"/>
      <c r="J16" s="102"/>
      <c r="K16" s="102"/>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12"/>
      <c r="AX16" s="1926"/>
      <c r="AY16" s="1926"/>
      <c r="AZ16" s="1926"/>
      <c r="BA16" s="1926"/>
      <c r="BB16" s="1926"/>
      <c r="BC16" s="1926"/>
      <c r="BD16" s="1926"/>
      <c r="BE16" s="1926"/>
      <c r="BF16" s="1926"/>
      <c r="BG16" s="1926"/>
      <c r="BH16" s="1926"/>
      <c r="BI16" s="1926"/>
      <c r="BJ16" s="1926"/>
      <c r="BK16" s="1926"/>
      <c r="BL16" s="1926"/>
      <c r="BM16" s="1926"/>
      <c r="BN16" s="1926"/>
      <c r="BO16" s="1926"/>
      <c r="BP16" s="1926"/>
      <c r="BQ16" s="1926"/>
      <c r="BR16" s="1926"/>
      <c r="BS16" s="1926"/>
      <c r="BT16" s="1926"/>
      <c r="BU16" s="1926"/>
      <c r="BV16" s="1926"/>
      <c r="BW16" s="1926"/>
      <c r="BX16" s="1926"/>
      <c r="BY16" s="1926"/>
      <c r="BZ16" s="1926"/>
      <c r="CA16" s="1926"/>
      <c r="CB16" s="1926"/>
      <c r="CC16" s="1926"/>
      <c r="CD16" s="1926"/>
      <c r="CE16" s="1926"/>
      <c r="CF16" s="1926"/>
      <c r="CG16" s="1926"/>
      <c r="CH16" s="1926"/>
      <c r="CI16" s="1926"/>
      <c r="CJ16" s="1926"/>
      <c r="CK16" s="1926"/>
      <c r="CL16" s="1926"/>
      <c r="CM16" s="1926"/>
      <c r="CN16" s="1926"/>
      <c r="CO16" s="1926"/>
    </row>
    <row r="17" spans="1:93" ht="23.1" customHeight="1">
      <c r="A17" s="1910" t="s">
        <v>280</v>
      </c>
      <c r="B17" s="1770"/>
      <c r="C17" s="1770"/>
      <c r="D17" s="1770"/>
      <c r="E17" s="1770"/>
      <c r="F17" s="1911"/>
      <c r="G17" s="2026"/>
      <c r="H17" s="2027"/>
      <c r="I17" s="2027"/>
      <c r="J17" s="2027"/>
      <c r="K17" s="2027"/>
      <c r="L17" s="2027"/>
      <c r="M17" s="2027"/>
      <c r="N17" s="2027"/>
      <c r="O17" s="2027"/>
      <c r="P17" s="2027"/>
      <c r="Q17" s="2027"/>
      <c r="R17" s="2027"/>
      <c r="S17" s="2027"/>
      <c r="T17" s="2027"/>
      <c r="U17" s="2027"/>
      <c r="V17" s="2027"/>
      <c r="W17" s="2027"/>
      <c r="X17" s="89"/>
      <c r="Y17" s="89"/>
      <c r="Z17" s="89"/>
      <c r="AA17" s="89"/>
      <c r="AB17" s="89"/>
      <c r="AC17" s="89"/>
      <c r="AD17" s="1912" t="s">
        <v>723</v>
      </c>
      <c r="AE17" s="1913"/>
      <c r="AF17" s="1913"/>
      <c r="AG17" s="1913"/>
      <c r="AH17" s="1913"/>
      <c r="AI17" s="1913"/>
      <c r="AJ17" s="1913" t="s">
        <v>722</v>
      </c>
      <c r="AK17" s="1913"/>
      <c r="AL17" s="1913"/>
      <c r="AM17" s="1913"/>
      <c r="AN17" s="1913"/>
      <c r="AO17" s="1913"/>
      <c r="AP17" s="2028" t="s">
        <v>724</v>
      </c>
      <c r="AQ17" s="2029"/>
      <c r="AR17" s="2029"/>
      <c r="AS17" s="2029"/>
      <c r="AT17" s="2029"/>
      <c r="AU17" s="2029"/>
      <c r="AV17" s="2030"/>
      <c r="AW17" s="12"/>
      <c r="AX17" s="1926"/>
      <c r="AY17" s="1926"/>
      <c r="AZ17" s="1926"/>
      <c r="BA17" s="1926"/>
      <c r="BB17" s="1926"/>
      <c r="BC17" s="1926"/>
      <c r="BD17" s="1926"/>
      <c r="BE17" s="1926"/>
      <c r="BF17" s="1926"/>
      <c r="BG17" s="1926"/>
      <c r="BH17" s="1926"/>
      <c r="BI17" s="1926"/>
      <c r="BJ17" s="1926"/>
      <c r="BK17" s="1926"/>
      <c r="BL17" s="1926"/>
      <c r="BM17" s="1926"/>
      <c r="BN17" s="1926"/>
      <c r="BO17" s="1926"/>
      <c r="BP17" s="1926"/>
      <c r="BQ17" s="1926"/>
      <c r="BR17" s="1926"/>
      <c r="BS17" s="1926"/>
      <c r="BT17" s="1926"/>
      <c r="BU17" s="1926"/>
      <c r="BV17" s="1926"/>
      <c r="BW17" s="1926"/>
      <c r="BX17" s="1926"/>
      <c r="BY17" s="1926"/>
      <c r="BZ17" s="1926"/>
      <c r="CA17" s="1926"/>
      <c r="CB17" s="1926"/>
      <c r="CC17" s="1926"/>
      <c r="CD17" s="1926"/>
      <c r="CE17" s="1926"/>
      <c r="CF17" s="1926"/>
      <c r="CG17" s="1926"/>
      <c r="CH17" s="1926"/>
      <c r="CI17" s="1926"/>
      <c r="CJ17" s="1926"/>
      <c r="CK17" s="1926"/>
      <c r="CL17" s="1926"/>
      <c r="CM17" s="1926"/>
      <c r="CN17" s="1926"/>
      <c r="CO17" s="1926"/>
    </row>
    <row r="18" spans="1:93" ht="23.1" customHeight="1">
      <c r="A18" s="15"/>
      <c r="B18" s="2009" t="s">
        <v>281</v>
      </c>
      <c r="C18" s="2010"/>
      <c r="D18" s="2010"/>
      <c r="E18" s="2010"/>
      <c r="F18" s="2010"/>
      <c r="G18" s="1959" t="s">
        <v>1131</v>
      </c>
      <c r="H18" s="1960"/>
      <c r="I18" s="1960"/>
      <c r="J18" s="1961"/>
      <c r="K18" s="1977"/>
      <c r="L18" s="1990" t="s">
        <v>282</v>
      </c>
      <c r="M18" s="2016" t="s">
        <v>681</v>
      </c>
      <c r="N18" s="2017"/>
      <c r="O18" s="1974">
        <f>IF(OR($G$18="교수"),50,IF(OR($G$18="조교수"),40,40))</f>
        <v>50</v>
      </c>
      <c r="P18" s="1974"/>
      <c r="Q18" s="84" t="s">
        <v>283</v>
      </c>
      <c r="R18" s="95" t="s">
        <v>682</v>
      </c>
      <c r="S18" s="95"/>
      <c r="T18" s="2013"/>
      <c r="U18" s="2013"/>
      <c r="V18" s="2013"/>
      <c r="W18" s="2013"/>
      <c r="X18" s="95" t="s">
        <v>80</v>
      </c>
      <c r="Y18" s="84" t="s">
        <v>283</v>
      </c>
      <c r="Z18" s="1976">
        <f>AR13</f>
        <v>1</v>
      </c>
      <c r="AA18" s="1976"/>
      <c r="AB18" s="84" t="s">
        <v>38</v>
      </c>
      <c r="AC18" s="56" t="s">
        <v>183</v>
      </c>
      <c r="AD18" s="2039">
        <f>$K$18*O18*$T$18*Z18</f>
        <v>0</v>
      </c>
      <c r="AE18" s="2040"/>
      <c r="AF18" s="2040"/>
      <c r="AG18" s="2040"/>
      <c r="AH18" s="2040"/>
      <c r="AI18" s="2040"/>
      <c r="AJ18" s="2040">
        <f>ROUNDDOWN(AD18,0)</f>
        <v>0</v>
      </c>
      <c r="AK18" s="2040"/>
      <c r="AL18" s="2040"/>
      <c r="AM18" s="2040"/>
      <c r="AN18" s="2040"/>
      <c r="AO18" s="2040"/>
      <c r="AP18" s="2021"/>
      <c r="AQ18" s="2021"/>
      <c r="AR18" s="2021"/>
      <c r="AS18" s="2021"/>
      <c r="AT18" s="2021"/>
      <c r="AU18" s="2021"/>
      <c r="AV18" s="2022"/>
      <c r="AW18" s="12"/>
      <c r="AX18" s="1926"/>
      <c r="AY18" s="1926"/>
      <c r="AZ18" s="1926"/>
      <c r="BA18" s="1926"/>
      <c r="BB18" s="1926"/>
      <c r="BC18" s="1926"/>
      <c r="BD18" s="1926"/>
      <c r="BE18" s="1926"/>
      <c r="BF18" s="1926"/>
      <c r="BG18" s="1926"/>
      <c r="BH18" s="1926"/>
      <c r="BI18" s="1926"/>
      <c r="BJ18" s="1926"/>
      <c r="BK18" s="1926"/>
      <c r="BL18" s="1926"/>
      <c r="BM18" s="1926"/>
      <c r="BN18" s="1926"/>
      <c r="BO18" s="1926"/>
      <c r="BP18" s="1926"/>
      <c r="BQ18" s="1926"/>
      <c r="BR18" s="1926"/>
      <c r="BS18" s="1926"/>
      <c r="BT18" s="1926"/>
      <c r="BU18" s="1926"/>
      <c r="BV18" s="1926"/>
      <c r="BW18" s="1926"/>
      <c r="BX18" s="1926"/>
      <c r="BY18" s="1926"/>
      <c r="BZ18" s="1926"/>
      <c r="CA18" s="1926"/>
      <c r="CB18" s="1926"/>
      <c r="CC18" s="1926"/>
      <c r="CD18" s="1926"/>
      <c r="CE18" s="1926"/>
      <c r="CF18" s="1926"/>
      <c r="CG18" s="1926"/>
      <c r="CH18" s="1926"/>
      <c r="CI18" s="1926"/>
      <c r="CJ18" s="1926"/>
      <c r="CK18" s="1926"/>
      <c r="CL18" s="1926"/>
      <c r="CM18" s="1926"/>
      <c r="CN18" s="1926"/>
      <c r="CO18" s="1926"/>
    </row>
    <row r="19" spans="1:93" ht="23.1" customHeight="1">
      <c r="A19" s="15"/>
      <c r="B19" s="2011" t="s">
        <v>220</v>
      </c>
      <c r="C19" s="2012"/>
      <c r="D19" s="2012"/>
      <c r="E19" s="2012"/>
      <c r="F19" s="2012"/>
      <c r="G19" s="1962"/>
      <c r="H19" s="1963"/>
      <c r="I19" s="1963"/>
      <c r="J19" s="1964"/>
      <c r="K19" s="1978"/>
      <c r="L19" s="1991"/>
      <c r="M19" s="2018"/>
      <c r="N19" s="2019"/>
      <c r="O19" s="2006">
        <f>IF($AR$10="실비상한",IF(AND(G$18="교수"),IF($S$10="가",230,IF($S$10="나",190,IF($S$10="다",150,110))),IF(AND(G18="조교수"),IF($S$10="가",200,IF($S$10="나",170,IF($S$10="다",120,100))),IF($S$10="가",160,IF($S$10="나",140,IF($S$10="다",100,90))))),IF($AR$10="할인정액",IF(AND(G18="교수"),IF($S$10="가",184,IF($S$10="나",152,IF($S$10="다",120,88))),IF(AND(G18="조교수"),IF($S$10="가",160,IF($S$10="나",136,IF($S$10="다",96,80))),IF($S$10="가",128,IF($S$10="나",112,IF($S$10="다",80,72)))))))</f>
        <v>230</v>
      </c>
      <c r="P19" s="2006"/>
      <c r="Q19" s="96" t="s">
        <v>283</v>
      </c>
      <c r="R19" s="97" t="s">
        <v>682</v>
      </c>
      <c r="S19" s="97"/>
      <c r="T19" s="2014"/>
      <c r="U19" s="2014"/>
      <c r="V19" s="2014"/>
      <c r="W19" s="2014"/>
      <c r="X19" s="97" t="s">
        <v>80</v>
      </c>
      <c r="Y19" s="96" t="s">
        <v>283</v>
      </c>
      <c r="Z19" s="1975">
        <f>AO13</f>
        <v>0</v>
      </c>
      <c r="AA19" s="1975"/>
      <c r="AB19" s="96" t="s">
        <v>38</v>
      </c>
      <c r="AC19" s="34" t="s">
        <v>183</v>
      </c>
      <c r="AD19" s="1980">
        <f>$K$18*O19*$T$18*Z19</f>
        <v>0</v>
      </c>
      <c r="AE19" s="1981"/>
      <c r="AF19" s="1981"/>
      <c r="AG19" s="1981"/>
      <c r="AH19" s="1981"/>
      <c r="AI19" s="1981"/>
      <c r="AJ19" s="1981">
        <f>ROUNDDOWN(AD19,0)</f>
        <v>0</v>
      </c>
      <c r="AK19" s="1981"/>
      <c r="AL19" s="1981"/>
      <c r="AM19" s="1981"/>
      <c r="AN19" s="1981"/>
      <c r="AO19" s="1981"/>
      <c r="AP19" s="2031"/>
      <c r="AQ19" s="2031"/>
      <c r="AR19" s="2031"/>
      <c r="AS19" s="2031"/>
      <c r="AT19" s="2031"/>
      <c r="AU19" s="2031"/>
      <c r="AV19" s="2032"/>
      <c r="AW19" s="12"/>
      <c r="AX19" s="1926"/>
      <c r="AY19" s="1926"/>
      <c r="AZ19" s="1926"/>
      <c r="BA19" s="1926"/>
      <c r="BB19" s="1926"/>
      <c r="BC19" s="1926"/>
      <c r="BD19" s="1926"/>
      <c r="BE19" s="1926"/>
      <c r="BF19" s="1926"/>
      <c r="BG19" s="1926"/>
      <c r="BH19" s="1926"/>
      <c r="BI19" s="1926"/>
      <c r="BJ19" s="1926"/>
      <c r="BK19" s="1926"/>
      <c r="BL19" s="1926"/>
      <c r="BM19" s="1926"/>
      <c r="BN19" s="1926"/>
      <c r="BO19" s="1926"/>
      <c r="BP19" s="1926"/>
      <c r="BQ19" s="1926"/>
      <c r="BR19" s="1926"/>
      <c r="BS19" s="1926"/>
      <c r="BT19" s="1926"/>
      <c r="BU19" s="1926"/>
      <c r="BV19" s="1926"/>
      <c r="BW19" s="1926"/>
      <c r="BX19" s="1926"/>
      <c r="BY19" s="1926"/>
      <c r="BZ19" s="1926"/>
      <c r="CA19" s="1926"/>
      <c r="CB19" s="1926"/>
      <c r="CC19" s="1926"/>
      <c r="CD19" s="1926"/>
      <c r="CE19" s="1926"/>
      <c r="CF19" s="1926"/>
      <c r="CG19" s="1926"/>
      <c r="CH19" s="1926"/>
      <c r="CI19" s="1926"/>
      <c r="CJ19" s="1926"/>
      <c r="CK19" s="1926"/>
      <c r="CL19" s="1926"/>
      <c r="CM19" s="1926"/>
      <c r="CN19" s="1926"/>
      <c r="CO19" s="1926"/>
    </row>
    <row r="20" spans="1:93" ht="23.1" customHeight="1">
      <c r="A20" s="15"/>
      <c r="B20" s="1993" t="s">
        <v>83</v>
      </c>
      <c r="C20" s="1994"/>
      <c r="D20" s="1994"/>
      <c r="E20" s="1994"/>
      <c r="F20" s="1995"/>
      <c r="G20" s="1735" t="str">
        <f>IF(G18="교수","(제2호 나)",IF(G18="조교수","(제3호 가)", "(제3호 나)"))</f>
        <v>(제2호 나)</v>
      </c>
      <c r="H20" s="1736"/>
      <c r="I20" s="1736"/>
      <c r="J20" s="1737"/>
      <c r="K20" s="1978"/>
      <c r="L20" s="1991"/>
      <c r="M20" s="2018"/>
      <c r="N20" s="2019"/>
      <c r="O20" s="2015">
        <f>IF(OR($G$18="교수"),IF($S$10="가",140,IF($S$10="나",100,IF($S$10="다",80,70))),IF(OR($G$18="조교수"),IF($S$10="가",110,IF($S$10="나",90,IF($S$10="다",70,60))),IF($S$10="가",90,IF($S$10="나",70,IF($S$10="다",60,50)))))</f>
        <v>140</v>
      </c>
      <c r="P20" s="2015"/>
      <c r="Q20" s="96" t="s">
        <v>283</v>
      </c>
      <c r="R20" s="1972" t="s">
        <v>682</v>
      </c>
      <c r="S20" s="1972"/>
      <c r="T20" s="2014"/>
      <c r="U20" s="2014"/>
      <c r="V20" s="2014"/>
      <c r="W20" s="2014"/>
      <c r="X20" s="1972" t="s">
        <v>80</v>
      </c>
      <c r="Y20" s="96" t="s">
        <v>283</v>
      </c>
      <c r="Z20" s="1972">
        <f>AR13</f>
        <v>1</v>
      </c>
      <c r="AA20" s="1972"/>
      <c r="AB20" s="2023" t="s">
        <v>38</v>
      </c>
      <c r="AC20" s="1662" t="s">
        <v>183</v>
      </c>
      <c r="AD20" s="1980">
        <f>$K$18*O20*$T$18*Z20</f>
        <v>0</v>
      </c>
      <c r="AE20" s="1981"/>
      <c r="AF20" s="1981"/>
      <c r="AG20" s="1981"/>
      <c r="AH20" s="1981"/>
      <c r="AI20" s="1981"/>
      <c r="AJ20" s="2025">
        <f>ROUNDDOWN(AD20-(((AD20/Z20)/3)*AP21),0)</f>
        <v>0</v>
      </c>
      <c r="AK20" s="2025"/>
      <c r="AL20" s="2025"/>
      <c r="AM20" s="2025"/>
      <c r="AN20" s="2025"/>
      <c r="AO20" s="2025"/>
      <c r="AP20" s="1830" t="s">
        <v>874</v>
      </c>
      <c r="AQ20" s="1830"/>
      <c r="AR20" s="1830"/>
      <c r="AS20" s="1830"/>
      <c r="AT20" s="1830"/>
      <c r="AU20" s="1830"/>
      <c r="AV20" s="2113"/>
      <c r="AW20" s="12"/>
      <c r="AX20" s="1926"/>
      <c r="AY20" s="1926"/>
      <c r="AZ20" s="1926"/>
      <c r="BA20" s="1926"/>
      <c r="BB20" s="1926"/>
      <c r="BC20" s="1926"/>
      <c r="BD20" s="1926"/>
      <c r="BE20" s="1926"/>
      <c r="BF20" s="1926"/>
      <c r="BG20" s="1926"/>
      <c r="BH20" s="1926"/>
      <c r="BI20" s="1926"/>
      <c r="BJ20" s="1926"/>
      <c r="BK20" s="1926"/>
      <c r="BL20" s="1926"/>
      <c r="BM20" s="1926"/>
      <c r="BN20" s="1926"/>
      <c r="BO20" s="1926"/>
      <c r="BP20" s="1926"/>
      <c r="BQ20" s="1926"/>
      <c r="BR20" s="1926"/>
      <c r="BS20" s="1926"/>
      <c r="BT20" s="1926"/>
      <c r="BU20" s="1926"/>
      <c r="BV20" s="1926"/>
      <c r="BW20" s="1926"/>
      <c r="BX20" s="1926"/>
      <c r="BY20" s="1926"/>
      <c r="BZ20" s="1926"/>
      <c r="CA20" s="1926"/>
      <c r="CB20" s="1926"/>
      <c r="CC20" s="1926"/>
      <c r="CD20" s="1926"/>
      <c r="CE20" s="1926"/>
      <c r="CF20" s="1926"/>
      <c r="CG20" s="1926"/>
      <c r="CH20" s="1926"/>
      <c r="CI20" s="1926"/>
      <c r="CJ20" s="1926"/>
      <c r="CK20" s="1926"/>
      <c r="CL20" s="1926"/>
      <c r="CM20" s="1926"/>
      <c r="CN20" s="1926"/>
      <c r="CO20" s="1926"/>
    </row>
    <row r="21" spans="1:93" ht="23.1" customHeight="1">
      <c r="A21" s="15"/>
      <c r="B21" s="1996"/>
      <c r="C21" s="1997"/>
      <c r="D21" s="1997"/>
      <c r="E21" s="1997"/>
      <c r="F21" s="1998"/>
      <c r="G21" s="1735"/>
      <c r="H21" s="1736"/>
      <c r="I21" s="1736"/>
      <c r="J21" s="1737"/>
      <c r="K21" s="1978"/>
      <c r="L21" s="1991"/>
      <c r="M21" s="2020"/>
      <c r="N21" s="2006"/>
      <c r="O21" s="2006"/>
      <c r="P21" s="2006"/>
      <c r="Q21" s="96" t="s">
        <v>283</v>
      </c>
      <c r="R21" s="1973"/>
      <c r="S21" s="1973"/>
      <c r="T21" s="2014"/>
      <c r="U21" s="2014"/>
      <c r="V21" s="2014"/>
      <c r="W21" s="2014"/>
      <c r="X21" s="1973"/>
      <c r="Y21" s="96" t="s">
        <v>283</v>
      </c>
      <c r="Z21" s="1973"/>
      <c r="AA21" s="1973"/>
      <c r="AB21" s="2024"/>
      <c r="AC21" s="1666"/>
      <c r="AD21" s="1980"/>
      <c r="AE21" s="1981"/>
      <c r="AF21" s="1981"/>
      <c r="AG21" s="1981"/>
      <c r="AH21" s="1981"/>
      <c r="AI21" s="1981"/>
      <c r="AJ21" s="2025"/>
      <c r="AK21" s="2025"/>
      <c r="AL21" s="2025"/>
      <c r="AM21" s="2025"/>
      <c r="AN21" s="2025"/>
      <c r="AO21" s="2025"/>
      <c r="AP21" s="1935">
        <v>0</v>
      </c>
      <c r="AQ21" s="1936"/>
      <c r="AR21" s="1936"/>
      <c r="AS21" s="1936"/>
      <c r="AT21" s="1936"/>
      <c r="AU21" s="1936"/>
      <c r="AV21" s="1937"/>
      <c r="AW21" s="12"/>
      <c r="AX21" s="1926"/>
      <c r="AY21" s="1926"/>
      <c r="AZ21" s="1926"/>
      <c r="BA21" s="1926"/>
      <c r="BB21" s="1926"/>
      <c r="BC21" s="1926"/>
      <c r="BD21" s="1926"/>
      <c r="BE21" s="1926"/>
      <c r="BF21" s="1926"/>
      <c r="BG21" s="1926"/>
      <c r="BH21" s="1926"/>
      <c r="BI21" s="1926"/>
      <c r="BJ21" s="1926"/>
      <c r="BK21" s="1926"/>
      <c r="BL21" s="1926"/>
      <c r="BM21" s="1926"/>
      <c r="BN21" s="1926"/>
      <c r="BO21" s="1926"/>
      <c r="BP21" s="1926"/>
      <c r="BQ21" s="1926"/>
      <c r="BR21" s="1926"/>
      <c r="BS21" s="1926"/>
      <c r="BT21" s="1926"/>
      <c r="BU21" s="1926"/>
      <c r="BV21" s="1926"/>
      <c r="BW21" s="1926"/>
      <c r="BX21" s="1926"/>
      <c r="BY21" s="1926"/>
      <c r="BZ21" s="1926"/>
      <c r="CA21" s="1926"/>
      <c r="CB21" s="1926"/>
      <c r="CC21" s="1926"/>
      <c r="CD21" s="1926"/>
      <c r="CE21" s="1926"/>
      <c r="CF21" s="1926"/>
      <c r="CG21" s="1926"/>
      <c r="CH21" s="1926"/>
      <c r="CI21" s="1926"/>
      <c r="CJ21" s="1926"/>
      <c r="CK21" s="1926"/>
      <c r="CL21" s="1926"/>
      <c r="CM21" s="1926"/>
      <c r="CN21" s="1926"/>
      <c r="CO21" s="1926"/>
    </row>
    <row r="22" spans="1:93" ht="23.1" customHeight="1">
      <c r="A22" s="15"/>
      <c r="B22" s="1999" t="s">
        <v>222</v>
      </c>
      <c r="C22" s="2000"/>
      <c r="D22" s="2000"/>
      <c r="E22" s="2000"/>
      <c r="F22" s="2000"/>
      <c r="G22" s="1979" t="s">
        <v>150</v>
      </c>
      <c r="H22" s="2001"/>
      <c r="I22" s="2001"/>
      <c r="J22" s="2002"/>
      <c r="K22" s="1979"/>
      <c r="L22" s="1992"/>
      <c r="M22" s="2003"/>
      <c r="N22" s="2003"/>
      <c r="O22" s="2004"/>
      <c r="P22" s="2004"/>
      <c r="Q22" s="2003"/>
      <c r="R22" s="2003"/>
      <c r="S22" s="2003"/>
      <c r="T22" s="91" t="s">
        <v>80</v>
      </c>
      <c r="U22" s="91"/>
      <c r="V22" s="2005" t="s">
        <v>685</v>
      </c>
      <c r="W22" s="2005"/>
      <c r="X22" s="2005"/>
      <c r="Y22" s="2005"/>
      <c r="Z22" s="2005"/>
      <c r="AA22" s="2005"/>
      <c r="AB22" s="2005"/>
      <c r="AC22" s="83" t="s">
        <v>183</v>
      </c>
      <c r="AD22" s="2007">
        <f>M22</f>
        <v>0</v>
      </c>
      <c r="AE22" s="2007"/>
      <c r="AF22" s="2007"/>
      <c r="AG22" s="2007"/>
      <c r="AH22" s="2007"/>
      <c r="AI22" s="2007"/>
      <c r="AJ22" s="2007"/>
      <c r="AK22" s="2007"/>
      <c r="AL22" s="2007"/>
      <c r="AM22" s="2007"/>
      <c r="AN22" s="2007"/>
      <c r="AO22" s="2008"/>
      <c r="AP22" s="2041"/>
      <c r="AQ22" s="2041"/>
      <c r="AR22" s="2041"/>
      <c r="AS22" s="2041"/>
      <c r="AT22" s="2041"/>
      <c r="AU22" s="2041"/>
      <c r="AV22" s="2042"/>
      <c r="AW22" s="12"/>
      <c r="AX22" s="1926"/>
      <c r="AY22" s="1926"/>
      <c r="AZ22" s="1926"/>
      <c r="BA22" s="1926"/>
      <c r="BB22" s="1926"/>
      <c r="BC22" s="1926"/>
      <c r="BD22" s="1926"/>
      <c r="BE22" s="1926"/>
      <c r="BF22" s="1926"/>
      <c r="BG22" s="1926"/>
      <c r="BH22" s="1926"/>
      <c r="BI22" s="1926"/>
      <c r="BJ22" s="1926"/>
      <c r="BK22" s="1926"/>
      <c r="BL22" s="1926"/>
      <c r="BM22" s="1926"/>
      <c r="BN22" s="1926"/>
      <c r="BO22" s="1926"/>
      <c r="BP22" s="1926"/>
      <c r="BQ22" s="1926"/>
      <c r="BR22" s="1926"/>
      <c r="BS22" s="1926"/>
      <c r="BT22" s="1926"/>
      <c r="BU22" s="1926"/>
      <c r="BV22" s="1926"/>
      <c r="BW22" s="1926"/>
      <c r="BX22" s="1926"/>
      <c r="BY22" s="1926"/>
      <c r="BZ22" s="1926"/>
      <c r="CA22" s="1926"/>
      <c r="CB22" s="1926"/>
      <c r="CC22" s="1926"/>
      <c r="CD22" s="1926"/>
      <c r="CE22" s="1926"/>
      <c r="CF22" s="1926"/>
      <c r="CG22" s="1926"/>
      <c r="CH22" s="1926"/>
      <c r="CI22" s="1926"/>
      <c r="CJ22" s="1926"/>
      <c r="CK22" s="1926"/>
      <c r="CL22" s="1926"/>
      <c r="CM22" s="1926"/>
      <c r="CN22" s="1926"/>
      <c r="CO22" s="1926"/>
    </row>
    <row r="23" spans="1:93" ht="23.1" customHeight="1">
      <c r="A23" s="15"/>
      <c r="B23" s="2009" t="s">
        <v>281</v>
      </c>
      <c r="C23" s="2010"/>
      <c r="D23" s="2010"/>
      <c r="E23" s="2010"/>
      <c r="F23" s="2010"/>
      <c r="G23" s="1959" t="s">
        <v>1123</v>
      </c>
      <c r="H23" s="1960"/>
      <c r="I23" s="1960"/>
      <c r="J23" s="1961"/>
      <c r="K23" s="1977"/>
      <c r="L23" s="1990" t="s">
        <v>282</v>
      </c>
      <c r="M23" s="2016" t="s">
        <v>681</v>
      </c>
      <c r="N23" s="2017"/>
      <c r="O23" s="1974">
        <f>IF(OR($G$23="교수"),50,IF(OR($G$23="조교수"),40,40))</f>
        <v>40</v>
      </c>
      <c r="P23" s="1974"/>
      <c r="Q23" s="84" t="s">
        <v>283</v>
      </c>
      <c r="R23" s="95" t="s">
        <v>682</v>
      </c>
      <c r="S23" s="95"/>
      <c r="T23" s="2013"/>
      <c r="U23" s="2013"/>
      <c r="V23" s="2013"/>
      <c r="W23" s="2013"/>
      <c r="X23" s="95" t="s">
        <v>80</v>
      </c>
      <c r="Y23" s="84" t="s">
        <v>283</v>
      </c>
      <c r="Z23" s="1976">
        <f>AR13</f>
        <v>1</v>
      </c>
      <c r="AA23" s="1976"/>
      <c r="AB23" s="84" t="s">
        <v>38</v>
      </c>
      <c r="AC23" s="56" t="s">
        <v>183</v>
      </c>
      <c r="AD23" s="2039">
        <f>$K$23*O23*$T$23*Z23</f>
        <v>0</v>
      </c>
      <c r="AE23" s="2040"/>
      <c r="AF23" s="2040"/>
      <c r="AG23" s="2040"/>
      <c r="AH23" s="2040"/>
      <c r="AI23" s="2040"/>
      <c r="AJ23" s="2040">
        <f>ROUNDDOWN(AD23,0)</f>
        <v>0</v>
      </c>
      <c r="AK23" s="2040"/>
      <c r="AL23" s="2040"/>
      <c r="AM23" s="2040"/>
      <c r="AN23" s="2040"/>
      <c r="AO23" s="2040"/>
      <c r="AP23" s="2021"/>
      <c r="AQ23" s="2021"/>
      <c r="AR23" s="2021"/>
      <c r="AS23" s="2021"/>
      <c r="AT23" s="2021"/>
      <c r="AU23" s="2021"/>
      <c r="AV23" s="2022"/>
      <c r="AW23" s="12"/>
      <c r="AX23" s="1926"/>
      <c r="AY23" s="1926"/>
      <c r="AZ23" s="1926"/>
      <c r="BA23" s="1926"/>
      <c r="BB23" s="1926"/>
      <c r="BC23" s="1926"/>
      <c r="BD23" s="1926"/>
      <c r="BE23" s="1926"/>
      <c r="BF23" s="1926"/>
      <c r="BG23" s="1926"/>
      <c r="BH23" s="1926"/>
      <c r="BI23" s="1926"/>
      <c r="BJ23" s="1926"/>
      <c r="BK23" s="1926"/>
      <c r="BL23" s="1926"/>
      <c r="BM23" s="1926"/>
      <c r="BN23" s="1926"/>
      <c r="BO23" s="1926"/>
      <c r="BP23" s="1926"/>
      <c r="BQ23" s="1926"/>
      <c r="BR23" s="1926"/>
      <c r="BS23" s="1926"/>
      <c r="BT23" s="1926"/>
      <c r="BU23" s="1926"/>
      <c r="BV23" s="1926"/>
      <c r="BW23" s="1926"/>
      <c r="BX23" s="1926"/>
      <c r="BY23" s="1926"/>
      <c r="BZ23" s="1926"/>
      <c r="CA23" s="1926"/>
      <c r="CB23" s="1926"/>
      <c r="CC23" s="1926"/>
      <c r="CD23" s="1926"/>
      <c r="CE23" s="1926"/>
      <c r="CF23" s="1926"/>
      <c r="CG23" s="1926"/>
      <c r="CH23" s="1926"/>
      <c r="CI23" s="1926"/>
      <c r="CJ23" s="1926"/>
      <c r="CK23" s="1926"/>
      <c r="CL23" s="1926"/>
      <c r="CM23" s="1926"/>
      <c r="CN23" s="1926"/>
      <c r="CO23" s="1926"/>
    </row>
    <row r="24" spans="1:93" ht="23.1" customHeight="1">
      <c r="A24" s="15"/>
      <c r="B24" s="2011" t="s">
        <v>220</v>
      </c>
      <c r="C24" s="2012"/>
      <c r="D24" s="2012"/>
      <c r="E24" s="2012"/>
      <c r="F24" s="2012"/>
      <c r="G24" s="1962"/>
      <c r="H24" s="1963"/>
      <c r="I24" s="1963"/>
      <c r="J24" s="1964"/>
      <c r="K24" s="1978"/>
      <c r="L24" s="1991"/>
      <c r="M24" s="2018"/>
      <c r="N24" s="2019"/>
      <c r="O24" s="2006">
        <f>IF($AR$10="실비상한",IF(AND(G23="교수"),IF($S$10="가",230,IF($S$10="나",190,IF($S$10="다",150,110))),IF(AND(G23="조교수"),IF($S$10="가",200,IF($S$10="나",170,IF($S$10="다",120,100))),IF($S$10="가",160,IF($S$10="나",140,IF($S$10="다",100,90))))),IF($AR$10="할인정액",IF(AND(G23="교수"),IF($S$10="가",184,IF($S$10="나",152,IF($S$10="다",120,88))),IF(AND(G23="조교수"),IF($S$10="가",160,IF($S$10="나",136,IF($S$10="다",96,80))),IF($S$10="가",128,IF($S$10="나",112,IF($S$10="다",80,72)))))))</f>
        <v>160</v>
      </c>
      <c r="P24" s="2006"/>
      <c r="Q24" s="96" t="s">
        <v>283</v>
      </c>
      <c r="R24" s="97" t="s">
        <v>682</v>
      </c>
      <c r="S24" s="97"/>
      <c r="T24" s="2014"/>
      <c r="U24" s="2014"/>
      <c r="V24" s="2014"/>
      <c r="W24" s="2014"/>
      <c r="X24" s="97" t="s">
        <v>80</v>
      </c>
      <c r="Y24" s="96" t="s">
        <v>283</v>
      </c>
      <c r="Z24" s="1975">
        <f>AO13</f>
        <v>0</v>
      </c>
      <c r="AA24" s="1975"/>
      <c r="AB24" s="96" t="s">
        <v>38</v>
      </c>
      <c r="AC24" s="34" t="s">
        <v>183</v>
      </c>
      <c r="AD24" s="2039">
        <f>$K$23*O24*$T$23*Z24</f>
        <v>0</v>
      </c>
      <c r="AE24" s="2040"/>
      <c r="AF24" s="2040"/>
      <c r="AG24" s="2040"/>
      <c r="AH24" s="2040"/>
      <c r="AI24" s="2040"/>
      <c r="AJ24" s="1981">
        <f>ROUNDDOWN(AD24,0)</f>
        <v>0</v>
      </c>
      <c r="AK24" s="1981"/>
      <c r="AL24" s="1981"/>
      <c r="AM24" s="1981"/>
      <c r="AN24" s="1981"/>
      <c r="AO24" s="1981"/>
      <c r="AP24" s="2031"/>
      <c r="AQ24" s="2031"/>
      <c r="AR24" s="2031"/>
      <c r="AS24" s="2031"/>
      <c r="AT24" s="2031"/>
      <c r="AU24" s="2031"/>
      <c r="AV24" s="2032"/>
      <c r="AW24" s="12"/>
      <c r="AX24" s="1926"/>
      <c r="AY24" s="1926"/>
      <c r="AZ24" s="1926"/>
      <c r="BA24" s="1926"/>
      <c r="BB24" s="1926"/>
      <c r="BC24" s="1926"/>
      <c r="BD24" s="1926"/>
      <c r="BE24" s="1926"/>
      <c r="BF24" s="1926"/>
      <c r="BG24" s="1926"/>
      <c r="BH24" s="1926"/>
      <c r="BI24" s="1926"/>
      <c r="BJ24" s="1926"/>
      <c r="BK24" s="1926"/>
      <c r="BL24" s="1926"/>
      <c r="BM24" s="1926"/>
      <c r="BN24" s="1926"/>
      <c r="BO24" s="1926"/>
      <c r="BP24" s="1926"/>
      <c r="BQ24" s="1926"/>
      <c r="BR24" s="1926"/>
      <c r="BS24" s="1926"/>
      <c r="BT24" s="1926"/>
      <c r="BU24" s="1926"/>
      <c r="BV24" s="1926"/>
      <c r="BW24" s="1926"/>
      <c r="BX24" s="1926"/>
      <c r="BY24" s="1926"/>
      <c r="BZ24" s="1926"/>
      <c r="CA24" s="1926"/>
      <c r="CB24" s="1926"/>
      <c r="CC24" s="1926"/>
      <c r="CD24" s="1926"/>
      <c r="CE24" s="1926"/>
      <c r="CF24" s="1926"/>
      <c r="CG24" s="1926"/>
      <c r="CH24" s="1926"/>
      <c r="CI24" s="1926"/>
      <c r="CJ24" s="1926"/>
      <c r="CK24" s="1926"/>
      <c r="CL24" s="1926"/>
      <c r="CM24" s="1926"/>
      <c r="CN24" s="1926"/>
      <c r="CO24" s="1926"/>
    </row>
    <row r="25" spans="1:93" ht="23.1" customHeight="1">
      <c r="A25" s="15"/>
      <c r="B25" s="1993" t="s">
        <v>83</v>
      </c>
      <c r="C25" s="1994"/>
      <c r="D25" s="1994"/>
      <c r="E25" s="1994"/>
      <c r="F25" s="1995"/>
      <c r="G25" s="1735" t="str">
        <f>IF(G23="교수","(제2호 나)",IF(G23="조교수","(제3호 가)", "(제3호 나)"))</f>
        <v>(제3호 나)</v>
      </c>
      <c r="H25" s="1736"/>
      <c r="I25" s="1736"/>
      <c r="J25" s="1737"/>
      <c r="K25" s="1978"/>
      <c r="L25" s="1991"/>
      <c r="M25" s="2018"/>
      <c r="N25" s="2019"/>
      <c r="O25" s="2015">
        <f>IF(OR(G23="교수"),IF($S$10="가",140,IF($S$10="나",100,IF($S$10="다",80,70))),IF(OR(G23="조교수"),IF($S$10="가",110,IF($S$10="나",90,IF($S$10="다",70,60))),IF($S$10="가",90,IF($S$10="나",70,IF($S$10="다",60,50)))))</f>
        <v>90</v>
      </c>
      <c r="P25" s="2015"/>
      <c r="Q25" s="96" t="s">
        <v>283</v>
      </c>
      <c r="R25" s="1972" t="s">
        <v>682</v>
      </c>
      <c r="S25" s="1972"/>
      <c r="T25" s="2014"/>
      <c r="U25" s="2014"/>
      <c r="V25" s="2014"/>
      <c r="W25" s="2014"/>
      <c r="X25" s="1972" t="s">
        <v>80</v>
      </c>
      <c r="Y25" s="96" t="s">
        <v>283</v>
      </c>
      <c r="Z25" s="1972">
        <f>AR13</f>
        <v>1</v>
      </c>
      <c r="AA25" s="1972"/>
      <c r="AB25" s="2023" t="s">
        <v>38</v>
      </c>
      <c r="AC25" s="1662" t="s">
        <v>183</v>
      </c>
      <c r="AD25" s="1980">
        <f>$K$23*O25*$T$23*Z25</f>
        <v>0</v>
      </c>
      <c r="AE25" s="1981"/>
      <c r="AF25" s="1981"/>
      <c r="AG25" s="1981"/>
      <c r="AH25" s="1981"/>
      <c r="AI25" s="1981"/>
      <c r="AJ25" s="2025">
        <f>ROUNDDOWN(AD25-(((AD25/Z25)/3)*AP26),0)</f>
        <v>0</v>
      </c>
      <c r="AK25" s="2025"/>
      <c r="AL25" s="2025"/>
      <c r="AM25" s="2025"/>
      <c r="AN25" s="2025"/>
      <c r="AO25" s="2025"/>
      <c r="AP25" s="1830" t="s">
        <v>974</v>
      </c>
      <c r="AQ25" s="1830"/>
      <c r="AR25" s="1830"/>
      <c r="AS25" s="1830"/>
      <c r="AT25" s="1830"/>
      <c r="AU25" s="1830"/>
      <c r="AV25" s="2113"/>
      <c r="AW25" s="12"/>
      <c r="AX25" s="1926"/>
      <c r="AY25" s="1926"/>
      <c r="AZ25" s="1926"/>
      <c r="BA25" s="1926"/>
      <c r="BB25" s="1926"/>
      <c r="BC25" s="1926"/>
      <c r="BD25" s="1926"/>
      <c r="BE25" s="1926"/>
      <c r="BF25" s="1926"/>
      <c r="BG25" s="1926"/>
      <c r="BH25" s="1926"/>
      <c r="BI25" s="1926"/>
      <c r="BJ25" s="1926"/>
      <c r="BK25" s="1926"/>
      <c r="BL25" s="1926"/>
      <c r="BM25" s="1926"/>
      <c r="BN25" s="1926"/>
      <c r="BO25" s="1926"/>
      <c r="BP25" s="1926"/>
      <c r="BQ25" s="1926"/>
      <c r="BR25" s="1926"/>
      <c r="BS25" s="1926"/>
      <c r="BT25" s="1926"/>
      <c r="BU25" s="1926"/>
      <c r="BV25" s="1926"/>
      <c r="BW25" s="1926"/>
      <c r="BX25" s="1926"/>
      <c r="BY25" s="1926"/>
      <c r="BZ25" s="1926"/>
      <c r="CA25" s="1926"/>
      <c r="CB25" s="1926"/>
      <c r="CC25" s="1926"/>
      <c r="CD25" s="1926"/>
      <c r="CE25" s="1926"/>
      <c r="CF25" s="1926"/>
      <c r="CG25" s="1926"/>
      <c r="CH25" s="1926"/>
      <c r="CI25" s="1926"/>
      <c r="CJ25" s="1926"/>
      <c r="CK25" s="1926"/>
      <c r="CL25" s="1926"/>
      <c r="CM25" s="1926"/>
      <c r="CN25" s="1926"/>
      <c r="CO25" s="1926"/>
    </row>
    <row r="26" spans="1:93" ht="23.1" customHeight="1">
      <c r="A26" s="15"/>
      <c r="B26" s="1996"/>
      <c r="C26" s="1997"/>
      <c r="D26" s="1997"/>
      <c r="E26" s="1997"/>
      <c r="F26" s="1998"/>
      <c r="G26" s="1735"/>
      <c r="H26" s="1736"/>
      <c r="I26" s="1736"/>
      <c r="J26" s="1737"/>
      <c r="K26" s="1978"/>
      <c r="L26" s="1991"/>
      <c r="M26" s="2020"/>
      <c r="N26" s="2006"/>
      <c r="O26" s="2006"/>
      <c r="P26" s="2006"/>
      <c r="Q26" s="96" t="s">
        <v>283</v>
      </c>
      <c r="R26" s="1973"/>
      <c r="S26" s="1973"/>
      <c r="T26" s="2014"/>
      <c r="U26" s="2014"/>
      <c r="V26" s="2014"/>
      <c r="W26" s="2014"/>
      <c r="X26" s="1973"/>
      <c r="Y26" s="96" t="s">
        <v>283</v>
      </c>
      <c r="Z26" s="1973"/>
      <c r="AA26" s="1973"/>
      <c r="AB26" s="2024"/>
      <c r="AC26" s="1666"/>
      <c r="AD26" s="1980"/>
      <c r="AE26" s="1981"/>
      <c r="AF26" s="1981"/>
      <c r="AG26" s="1981"/>
      <c r="AH26" s="1981"/>
      <c r="AI26" s="1981"/>
      <c r="AJ26" s="2025"/>
      <c r="AK26" s="2025"/>
      <c r="AL26" s="2025"/>
      <c r="AM26" s="2025"/>
      <c r="AN26" s="2025"/>
      <c r="AO26" s="2025"/>
      <c r="AP26" s="1935">
        <v>0</v>
      </c>
      <c r="AQ26" s="1936"/>
      <c r="AR26" s="1936"/>
      <c r="AS26" s="1936"/>
      <c r="AT26" s="1936"/>
      <c r="AU26" s="1936"/>
      <c r="AV26" s="1937"/>
      <c r="AW26" s="12"/>
      <c r="AX26" s="1926"/>
      <c r="AY26" s="1926"/>
      <c r="AZ26" s="1926"/>
      <c r="BA26" s="1926"/>
      <c r="BB26" s="1926"/>
      <c r="BC26" s="1926"/>
      <c r="BD26" s="1926"/>
      <c r="BE26" s="1926"/>
      <c r="BF26" s="1926"/>
      <c r="BG26" s="1926"/>
      <c r="BH26" s="1926"/>
      <c r="BI26" s="1926"/>
      <c r="BJ26" s="1926"/>
      <c r="BK26" s="1926"/>
      <c r="BL26" s="1926"/>
      <c r="BM26" s="1926"/>
      <c r="BN26" s="1926"/>
      <c r="BO26" s="1926"/>
      <c r="BP26" s="1926"/>
      <c r="BQ26" s="1926"/>
      <c r="BR26" s="1926"/>
      <c r="BS26" s="1926"/>
      <c r="BT26" s="1926"/>
      <c r="BU26" s="1926"/>
      <c r="BV26" s="1926"/>
      <c r="BW26" s="1926"/>
      <c r="BX26" s="1926"/>
      <c r="BY26" s="1926"/>
      <c r="BZ26" s="1926"/>
      <c r="CA26" s="1926"/>
      <c r="CB26" s="1926"/>
      <c r="CC26" s="1926"/>
      <c r="CD26" s="1926"/>
      <c r="CE26" s="1926"/>
      <c r="CF26" s="1926"/>
      <c r="CG26" s="1926"/>
      <c r="CH26" s="1926"/>
      <c r="CI26" s="1926"/>
      <c r="CJ26" s="1926"/>
      <c r="CK26" s="1926"/>
      <c r="CL26" s="1926"/>
      <c r="CM26" s="1926"/>
      <c r="CN26" s="1926"/>
      <c r="CO26" s="1926"/>
    </row>
    <row r="27" spans="1:93" ht="23.1" customHeight="1">
      <c r="A27" s="15"/>
      <c r="B27" s="1999" t="s">
        <v>222</v>
      </c>
      <c r="C27" s="2000"/>
      <c r="D27" s="2000"/>
      <c r="E27" s="2000"/>
      <c r="F27" s="2000"/>
      <c r="G27" s="1979" t="s">
        <v>150</v>
      </c>
      <c r="H27" s="2001"/>
      <c r="I27" s="2001"/>
      <c r="J27" s="2002"/>
      <c r="K27" s="1979"/>
      <c r="L27" s="1992"/>
      <c r="M27" s="2003"/>
      <c r="N27" s="2003"/>
      <c r="O27" s="2004"/>
      <c r="P27" s="2004"/>
      <c r="Q27" s="2003"/>
      <c r="R27" s="2003"/>
      <c r="S27" s="2003"/>
      <c r="T27" s="91" t="s">
        <v>80</v>
      </c>
      <c r="U27" s="91"/>
      <c r="V27" s="2005" t="s">
        <v>685</v>
      </c>
      <c r="W27" s="2005"/>
      <c r="X27" s="2005"/>
      <c r="Y27" s="2005"/>
      <c r="Z27" s="2005"/>
      <c r="AA27" s="2005"/>
      <c r="AB27" s="2005"/>
      <c r="AC27" s="83" t="s">
        <v>183</v>
      </c>
      <c r="AD27" s="2007">
        <f>M27</f>
        <v>0</v>
      </c>
      <c r="AE27" s="2007"/>
      <c r="AF27" s="2007"/>
      <c r="AG27" s="2007"/>
      <c r="AH27" s="2007"/>
      <c r="AI27" s="2007"/>
      <c r="AJ27" s="2007"/>
      <c r="AK27" s="2007"/>
      <c r="AL27" s="2007"/>
      <c r="AM27" s="2007"/>
      <c r="AN27" s="2007"/>
      <c r="AO27" s="2008"/>
      <c r="AP27" s="2041"/>
      <c r="AQ27" s="2041"/>
      <c r="AR27" s="2041"/>
      <c r="AS27" s="2041"/>
      <c r="AT27" s="2041"/>
      <c r="AU27" s="2041"/>
      <c r="AV27" s="2042"/>
      <c r="AW27" s="12"/>
      <c r="AX27" s="1926"/>
      <c r="AY27" s="1926"/>
      <c r="AZ27" s="1926"/>
      <c r="BA27" s="1926"/>
      <c r="BB27" s="1926"/>
      <c r="BC27" s="1926"/>
      <c r="BD27" s="1926"/>
      <c r="BE27" s="1926"/>
      <c r="BF27" s="1926"/>
      <c r="BG27" s="1926"/>
      <c r="BH27" s="1926"/>
      <c r="BI27" s="1926"/>
      <c r="BJ27" s="1926"/>
      <c r="BK27" s="1926"/>
      <c r="BL27" s="1926"/>
      <c r="BM27" s="1926"/>
      <c r="BN27" s="1926"/>
      <c r="BO27" s="1926"/>
      <c r="BP27" s="1926"/>
      <c r="BQ27" s="1926"/>
      <c r="BR27" s="1926"/>
      <c r="BS27" s="1926"/>
      <c r="BT27" s="1926"/>
      <c r="BU27" s="1926"/>
      <c r="BV27" s="1926"/>
      <c r="BW27" s="1926"/>
      <c r="BX27" s="1926"/>
      <c r="BY27" s="1926"/>
      <c r="BZ27" s="1926"/>
      <c r="CA27" s="1926"/>
      <c r="CB27" s="1926"/>
      <c r="CC27" s="1926"/>
      <c r="CD27" s="1926"/>
      <c r="CE27" s="1926"/>
      <c r="CF27" s="1926"/>
      <c r="CG27" s="1926"/>
      <c r="CH27" s="1926"/>
      <c r="CI27" s="1926"/>
      <c r="CJ27" s="1926"/>
      <c r="CK27" s="1926"/>
      <c r="CL27" s="1926"/>
      <c r="CM27" s="1926"/>
      <c r="CN27" s="1926"/>
      <c r="CO27" s="1926"/>
    </row>
    <row r="28" spans="1:93" ht="23.1" customHeight="1">
      <c r="A28" s="15"/>
      <c r="B28" s="1982" t="s">
        <v>686</v>
      </c>
      <c r="C28" s="1983"/>
      <c r="D28" s="1983"/>
      <c r="E28" s="1983"/>
      <c r="F28" s="1983"/>
      <c r="G28" s="1983"/>
      <c r="H28" s="1983"/>
      <c r="I28" s="1983"/>
      <c r="J28" s="1983"/>
      <c r="K28" s="1983"/>
      <c r="L28" s="1983"/>
      <c r="M28" s="1983"/>
      <c r="N28" s="1983"/>
      <c r="O28" s="1984"/>
      <c r="P28" s="1985"/>
      <c r="Q28" s="1986"/>
      <c r="R28" s="1986"/>
      <c r="S28" s="1986"/>
      <c r="T28" s="1986"/>
      <c r="U28" s="1986"/>
      <c r="V28" s="1986"/>
      <c r="W28" s="1986"/>
      <c r="X28" s="1986"/>
      <c r="Y28" s="98" t="s">
        <v>80</v>
      </c>
      <c r="Z28" s="98"/>
      <c r="AA28" s="1987" t="s">
        <v>687</v>
      </c>
      <c r="AB28" s="1987"/>
      <c r="AC28" s="1987"/>
      <c r="AD28" s="1987"/>
      <c r="AE28" s="1987"/>
      <c r="AF28" s="1987"/>
      <c r="AG28" s="1987"/>
      <c r="AH28" s="85" t="s">
        <v>183</v>
      </c>
      <c r="AI28" s="1988">
        <f>P28</f>
        <v>0</v>
      </c>
      <c r="AJ28" s="1988"/>
      <c r="AK28" s="1988"/>
      <c r="AL28" s="1988"/>
      <c r="AM28" s="1988"/>
      <c r="AN28" s="1988"/>
      <c r="AO28" s="1989"/>
      <c r="AP28" s="2043"/>
      <c r="AQ28" s="2044"/>
      <c r="AR28" s="2044"/>
      <c r="AS28" s="2044"/>
      <c r="AT28" s="2044"/>
      <c r="AU28" s="2044"/>
      <c r="AV28" s="2045"/>
      <c r="AW28" s="12"/>
      <c r="AX28" s="261" t="s">
        <v>942</v>
      </c>
      <c r="AY28" s="261"/>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20"/>
      <c r="CH28" s="320"/>
      <c r="CI28" s="2133" t="s">
        <v>100</v>
      </c>
      <c r="CJ28" s="2133"/>
      <c r="CK28" s="2133"/>
      <c r="CL28" s="2133"/>
      <c r="CM28" s="2133"/>
      <c r="CN28" s="2133"/>
    </row>
    <row r="29" spans="1:93" ht="27.95" customHeight="1">
      <c r="A29" s="15"/>
      <c r="B29" s="2143" t="s">
        <v>1735</v>
      </c>
      <c r="C29" s="2144"/>
      <c r="D29" s="2144"/>
      <c r="E29" s="2144"/>
      <c r="F29" s="2144"/>
      <c r="G29" s="2144"/>
      <c r="H29" s="2144"/>
      <c r="I29" s="2144"/>
      <c r="J29" s="2144"/>
      <c r="K29" s="2144"/>
      <c r="L29" s="2144"/>
      <c r="M29" s="2144"/>
      <c r="N29" s="2144"/>
      <c r="O29" s="2144"/>
      <c r="P29" s="2145"/>
      <c r="Q29" s="2127" t="s">
        <v>1593</v>
      </c>
      <c r="R29" s="2128"/>
      <c r="S29" s="2128"/>
      <c r="T29" s="2128"/>
      <c r="U29" s="2128"/>
      <c r="V29" s="2128"/>
      <c r="W29" s="2128"/>
      <c r="X29" s="2128"/>
      <c r="Y29" s="2128"/>
      <c r="Z29" s="2128"/>
      <c r="AA29" s="2128"/>
      <c r="AB29" s="2129"/>
      <c r="AC29" s="2120">
        <f>$AD$18+$AD$19+$AD$20+$AD$22+$AD$23+$AD$24+$AD$25+$AD$27+$AI$28</f>
        <v>0</v>
      </c>
      <c r="AD29" s="2120"/>
      <c r="AE29" s="2120"/>
      <c r="AF29" s="2120"/>
      <c r="AG29" s="2120"/>
      <c r="AH29" s="2120"/>
      <c r="AI29" s="2120"/>
      <c r="AJ29" s="2047">
        <f>$AJ$18+$AJ$19+$AJ$20+$AD$22+$AJ$23+$AJ$24+$AJ$25+$AD$27+$AI$28</f>
        <v>0</v>
      </c>
      <c r="AK29" s="2047"/>
      <c r="AL29" s="2047"/>
      <c r="AM29" s="2047"/>
      <c r="AN29" s="2047"/>
      <c r="AO29" s="2047"/>
      <c r="AP29" s="2035"/>
      <c r="AQ29" s="2035"/>
      <c r="AR29" s="2035"/>
      <c r="AS29" s="2035"/>
      <c r="AT29" s="2035"/>
      <c r="AU29" s="2035"/>
      <c r="AV29" s="2036"/>
      <c r="AW29" s="12"/>
      <c r="AX29" s="1965" t="s">
        <v>30</v>
      </c>
      <c r="AY29" s="1966"/>
      <c r="AZ29" s="1966"/>
      <c r="BA29" s="1966"/>
      <c r="BB29" s="1966"/>
      <c r="BC29" s="1966"/>
      <c r="BD29" s="1966"/>
      <c r="BE29" s="1966"/>
      <c r="BF29" s="1966"/>
      <c r="BG29" s="1967"/>
      <c r="BH29" s="1968" t="s">
        <v>284</v>
      </c>
      <c r="BI29" s="1969"/>
      <c r="BJ29" s="1969"/>
      <c r="BK29" s="1969"/>
      <c r="BL29" s="1969"/>
      <c r="BM29" s="1970"/>
      <c r="BN29" s="1971" t="s">
        <v>281</v>
      </c>
      <c r="BO29" s="1966"/>
      <c r="BP29" s="1966"/>
      <c r="BQ29" s="1966"/>
      <c r="BR29" s="1966"/>
      <c r="BS29" s="1966"/>
      <c r="BT29" s="1966"/>
      <c r="BU29" s="1966"/>
      <c r="BV29" s="1967"/>
      <c r="BW29" s="1971" t="s">
        <v>285</v>
      </c>
      <c r="BX29" s="1966"/>
      <c r="BY29" s="1966"/>
      <c r="BZ29" s="1966"/>
      <c r="CA29" s="1966"/>
      <c r="CB29" s="1966"/>
      <c r="CC29" s="1966"/>
      <c r="CD29" s="1966"/>
      <c r="CE29" s="1967"/>
      <c r="CF29" s="1971" t="s">
        <v>83</v>
      </c>
      <c r="CG29" s="1966"/>
      <c r="CH29" s="1966"/>
      <c r="CI29" s="1966"/>
      <c r="CJ29" s="1966"/>
      <c r="CK29" s="1966"/>
      <c r="CL29" s="1966"/>
      <c r="CM29" s="1966"/>
      <c r="CN29" s="2134"/>
    </row>
    <row r="30" spans="1:93" ht="27.95" customHeight="1">
      <c r="A30" s="15"/>
      <c r="B30" s="2146"/>
      <c r="C30" s="2147"/>
      <c r="D30" s="2147"/>
      <c r="E30" s="2147"/>
      <c r="F30" s="2147"/>
      <c r="G30" s="2147"/>
      <c r="H30" s="2147"/>
      <c r="I30" s="2147"/>
      <c r="J30" s="2147"/>
      <c r="K30" s="2147"/>
      <c r="L30" s="2147"/>
      <c r="M30" s="2147"/>
      <c r="N30" s="2147"/>
      <c r="O30" s="2147"/>
      <c r="P30" s="2148"/>
      <c r="Q30" s="2124" t="s">
        <v>725</v>
      </c>
      <c r="R30" s="2125"/>
      <c r="S30" s="2125"/>
      <c r="T30" s="2125"/>
      <c r="U30" s="2125"/>
      <c r="V30" s="2125"/>
      <c r="W30" s="2125"/>
      <c r="X30" s="2125"/>
      <c r="Y30" s="2125"/>
      <c r="Z30" s="2125"/>
      <c r="AA30" s="2125"/>
      <c r="AB30" s="2126"/>
      <c r="AC30" s="2114">
        <f>IF(AR10="실비상한",(AD18+AD20+AD23+AD25),(AD18+AD19+AD20+AD23+AD24+AD25))</f>
        <v>0</v>
      </c>
      <c r="AD30" s="2114"/>
      <c r="AE30" s="2114"/>
      <c r="AF30" s="2114"/>
      <c r="AG30" s="2114"/>
      <c r="AH30" s="2114"/>
      <c r="AI30" s="2114"/>
      <c r="AJ30" s="2046">
        <f>IF(AR10="실비상한",(AJ18+AJ20+AJ23+AJ25),(AJ18+AJ19+AJ20+AJ23+AJ24+AJ25))</f>
        <v>0</v>
      </c>
      <c r="AK30" s="2046"/>
      <c r="AL30" s="2046"/>
      <c r="AM30" s="2046"/>
      <c r="AN30" s="2046"/>
      <c r="AO30" s="2046"/>
      <c r="AP30" s="2037"/>
      <c r="AQ30" s="2037"/>
      <c r="AR30" s="2037"/>
      <c r="AS30" s="2037"/>
      <c r="AT30" s="2037"/>
      <c r="AU30" s="2037"/>
      <c r="AV30" s="2038"/>
      <c r="AW30" s="12"/>
      <c r="AX30" s="2064" t="s">
        <v>930</v>
      </c>
      <c r="AY30" s="2135"/>
      <c r="AZ30" s="2135"/>
      <c r="BA30" s="2135"/>
      <c r="BB30" s="2135"/>
      <c r="BC30" s="2135"/>
      <c r="BD30" s="2135"/>
      <c r="BE30" s="2135"/>
      <c r="BF30" s="2135"/>
      <c r="BG30" s="2136"/>
      <c r="BH30" s="1949" t="s">
        <v>286</v>
      </c>
      <c r="BI30" s="1950"/>
      <c r="BJ30" s="1950"/>
      <c r="BK30" s="1950"/>
      <c r="BL30" s="1950"/>
      <c r="BM30" s="1951"/>
      <c r="BN30" s="1949" t="s">
        <v>287</v>
      </c>
      <c r="BO30" s="1950"/>
      <c r="BP30" s="1950"/>
      <c r="BQ30" s="1950"/>
      <c r="BR30" s="1950"/>
      <c r="BS30" s="1950"/>
      <c r="BT30" s="1950"/>
      <c r="BU30" s="1950"/>
      <c r="BV30" s="1951"/>
      <c r="BW30" s="1952" t="s">
        <v>288</v>
      </c>
      <c r="BX30" s="1950"/>
      <c r="BY30" s="1950"/>
      <c r="BZ30" s="1950"/>
      <c r="CA30" s="1950"/>
      <c r="CB30" s="1950"/>
      <c r="CC30" s="1950"/>
      <c r="CD30" s="1950"/>
      <c r="CE30" s="1951"/>
      <c r="CF30" s="1949" t="s">
        <v>289</v>
      </c>
      <c r="CG30" s="1950"/>
      <c r="CH30" s="1950"/>
      <c r="CI30" s="1950"/>
      <c r="CJ30" s="1950"/>
      <c r="CK30" s="1950"/>
      <c r="CL30" s="1950"/>
      <c r="CM30" s="1950"/>
      <c r="CN30" s="1953"/>
    </row>
    <row r="31" spans="1:93" ht="27.95" customHeight="1">
      <c r="A31" s="15"/>
      <c r="B31" s="2149"/>
      <c r="C31" s="2150"/>
      <c r="D31" s="2150"/>
      <c r="E31" s="2150"/>
      <c r="F31" s="2150"/>
      <c r="G31" s="2150"/>
      <c r="H31" s="2150"/>
      <c r="I31" s="2150"/>
      <c r="J31" s="2150"/>
      <c r="K31" s="2150"/>
      <c r="L31" s="2150"/>
      <c r="M31" s="2150"/>
      <c r="N31" s="2150"/>
      <c r="O31" s="2150"/>
      <c r="P31" s="2151"/>
      <c r="Q31" s="2121" t="s">
        <v>1594</v>
      </c>
      <c r="R31" s="2122"/>
      <c r="S31" s="2122"/>
      <c r="T31" s="2122"/>
      <c r="U31" s="2122"/>
      <c r="V31" s="2122"/>
      <c r="W31" s="2122"/>
      <c r="X31" s="2122"/>
      <c r="Y31" s="2122"/>
      <c r="Z31" s="2122"/>
      <c r="AA31" s="2122"/>
      <c r="AB31" s="2123"/>
      <c r="AC31" s="2115">
        <f>IF(AR10="실비상한",(AD19+AD22+AD24+AD27+AI28),(AD22+AD27+AI28))</f>
        <v>0</v>
      </c>
      <c r="AD31" s="2115"/>
      <c r="AE31" s="2115"/>
      <c r="AF31" s="2115"/>
      <c r="AG31" s="2115"/>
      <c r="AH31" s="2115"/>
      <c r="AI31" s="2115"/>
      <c r="AJ31" s="2116">
        <f>IF(AR10="실비상한",(AJ19+AD22+AJ24+AD27+AI28),(AD22+AD27))</f>
        <v>0</v>
      </c>
      <c r="AK31" s="2116"/>
      <c r="AL31" s="2116"/>
      <c r="AM31" s="2116"/>
      <c r="AN31" s="2116"/>
      <c r="AO31" s="2116"/>
      <c r="AP31" s="2033"/>
      <c r="AQ31" s="2033"/>
      <c r="AR31" s="2033"/>
      <c r="AS31" s="2033"/>
      <c r="AT31" s="2033"/>
      <c r="AU31" s="2033"/>
      <c r="AV31" s="2034"/>
      <c r="AW31" s="12"/>
      <c r="AX31" s="2137"/>
      <c r="AY31" s="2138"/>
      <c r="AZ31" s="2138"/>
      <c r="BA31" s="2138"/>
      <c r="BB31" s="2138"/>
      <c r="BC31" s="2138"/>
      <c r="BD31" s="2138"/>
      <c r="BE31" s="2138"/>
      <c r="BF31" s="2138"/>
      <c r="BG31" s="2139"/>
      <c r="BH31" s="1954" t="s">
        <v>290</v>
      </c>
      <c r="BI31" s="1955"/>
      <c r="BJ31" s="1955"/>
      <c r="BK31" s="1955"/>
      <c r="BL31" s="1955"/>
      <c r="BM31" s="1956"/>
      <c r="BN31" s="1954" t="s">
        <v>287</v>
      </c>
      <c r="BO31" s="1955"/>
      <c r="BP31" s="1955"/>
      <c r="BQ31" s="1955"/>
      <c r="BR31" s="1955"/>
      <c r="BS31" s="1955"/>
      <c r="BT31" s="1955"/>
      <c r="BU31" s="1955"/>
      <c r="BV31" s="1956"/>
      <c r="BW31" s="1957" t="s">
        <v>291</v>
      </c>
      <c r="BX31" s="1955"/>
      <c r="BY31" s="1955"/>
      <c r="BZ31" s="1955"/>
      <c r="CA31" s="1955"/>
      <c r="CB31" s="1955"/>
      <c r="CC31" s="1955"/>
      <c r="CD31" s="1955"/>
      <c r="CE31" s="1956"/>
      <c r="CF31" s="1954" t="s">
        <v>292</v>
      </c>
      <c r="CG31" s="1955"/>
      <c r="CH31" s="1955"/>
      <c r="CI31" s="1955"/>
      <c r="CJ31" s="1955"/>
      <c r="CK31" s="1955"/>
      <c r="CL31" s="1955"/>
      <c r="CM31" s="1955"/>
      <c r="CN31" s="1958"/>
    </row>
    <row r="32" spans="1:93" s="13" customFormat="1" ht="20.100000000000001"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X32" s="2137"/>
      <c r="AY32" s="2138"/>
      <c r="AZ32" s="2138"/>
      <c r="BA32" s="2138"/>
      <c r="BB32" s="2138"/>
      <c r="BC32" s="2138"/>
      <c r="BD32" s="2138"/>
      <c r="BE32" s="2138"/>
      <c r="BF32" s="2138"/>
      <c r="BG32" s="2139"/>
      <c r="BH32" s="1954" t="s">
        <v>293</v>
      </c>
      <c r="BI32" s="1955"/>
      <c r="BJ32" s="1955"/>
      <c r="BK32" s="1955"/>
      <c r="BL32" s="1955"/>
      <c r="BM32" s="1956"/>
      <c r="BN32" s="1954" t="s">
        <v>287</v>
      </c>
      <c r="BO32" s="1955"/>
      <c r="BP32" s="1955"/>
      <c r="BQ32" s="1955"/>
      <c r="BR32" s="1955"/>
      <c r="BS32" s="1955"/>
      <c r="BT32" s="1955"/>
      <c r="BU32" s="1955"/>
      <c r="BV32" s="1956"/>
      <c r="BW32" s="1957" t="s">
        <v>294</v>
      </c>
      <c r="BX32" s="1955"/>
      <c r="BY32" s="1955"/>
      <c r="BZ32" s="1955"/>
      <c r="CA32" s="1955"/>
      <c r="CB32" s="1955"/>
      <c r="CC32" s="1955"/>
      <c r="CD32" s="1955"/>
      <c r="CE32" s="1956"/>
      <c r="CF32" s="1954" t="s">
        <v>295</v>
      </c>
      <c r="CG32" s="1955"/>
      <c r="CH32" s="1955"/>
      <c r="CI32" s="1955"/>
      <c r="CJ32" s="1955"/>
      <c r="CK32" s="1955"/>
      <c r="CL32" s="1955"/>
      <c r="CM32" s="1955"/>
      <c r="CN32" s="1958"/>
      <c r="CO32" s="321"/>
    </row>
    <row r="33" spans="1:93" s="13" customFormat="1" ht="20.100000000000001" customHeight="1">
      <c r="A33" s="1030" t="s">
        <v>406</v>
      </c>
      <c r="B33" s="1030"/>
      <c r="C33" s="1030"/>
      <c r="D33" s="1030"/>
      <c r="E33" s="1030"/>
      <c r="F33" s="1030"/>
      <c r="G33" s="1030"/>
      <c r="H33" s="1030"/>
      <c r="I33" s="1030"/>
      <c r="J33" s="1030"/>
      <c r="K33" s="1030"/>
      <c r="L33" s="1030"/>
      <c r="M33" s="1030"/>
      <c r="N33" s="1030"/>
      <c r="O33" s="1030"/>
      <c r="P33" s="1030"/>
      <c r="Q33" s="1030"/>
      <c r="R33" s="1030"/>
      <c r="S33" s="1030"/>
      <c r="T33" s="1030"/>
      <c r="U33" s="1030"/>
      <c r="V33" s="1030"/>
      <c r="W33" s="1030"/>
      <c r="X33" s="1030"/>
      <c r="Y33" s="1030"/>
      <c r="Z33" s="1030"/>
      <c r="AA33" s="1030"/>
      <c r="AB33" s="1030"/>
      <c r="AC33" s="1030"/>
      <c r="AD33" s="1030"/>
      <c r="AE33" s="1030"/>
      <c r="AF33" s="1030"/>
      <c r="AG33" s="1030"/>
      <c r="AH33" s="1030"/>
      <c r="AI33" s="1030"/>
      <c r="AJ33" s="1030"/>
      <c r="AK33" s="1030"/>
      <c r="AL33" s="1030"/>
      <c r="AM33" s="1030"/>
      <c r="AN33" s="1030"/>
      <c r="AO33" s="1030"/>
      <c r="AP33" s="1030"/>
      <c r="AQ33" s="1030"/>
      <c r="AR33" s="1030"/>
      <c r="AS33" s="1030"/>
      <c r="AT33" s="1030"/>
      <c r="AU33" s="1030"/>
      <c r="AV33" s="1030"/>
      <c r="AX33" s="2140"/>
      <c r="AY33" s="2141"/>
      <c r="AZ33" s="2141"/>
      <c r="BA33" s="2141"/>
      <c r="BB33" s="2141"/>
      <c r="BC33" s="2141"/>
      <c r="BD33" s="2141"/>
      <c r="BE33" s="2141"/>
      <c r="BF33" s="2141"/>
      <c r="BG33" s="2142"/>
      <c r="BH33" s="1944" t="s">
        <v>296</v>
      </c>
      <c r="BI33" s="1945"/>
      <c r="BJ33" s="1945"/>
      <c r="BK33" s="1945"/>
      <c r="BL33" s="1945"/>
      <c r="BM33" s="1946"/>
      <c r="BN33" s="1944" t="s">
        <v>287</v>
      </c>
      <c r="BO33" s="1945"/>
      <c r="BP33" s="1945"/>
      <c r="BQ33" s="1945"/>
      <c r="BR33" s="1945"/>
      <c r="BS33" s="1945"/>
      <c r="BT33" s="1945"/>
      <c r="BU33" s="1945"/>
      <c r="BV33" s="1946"/>
      <c r="BW33" s="1947" t="s">
        <v>297</v>
      </c>
      <c r="BX33" s="1945"/>
      <c r="BY33" s="1945"/>
      <c r="BZ33" s="1945"/>
      <c r="CA33" s="1945"/>
      <c r="CB33" s="1945"/>
      <c r="CC33" s="1945"/>
      <c r="CD33" s="1945"/>
      <c r="CE33" s="1946"/>
      <c r="CF33" s="1944" t="s">
        <v>298</v>
      </c>
      <c r="CG33" s="1945"/>
      <c r="CH33" s="1945"/>
      <c r="CI33" s="1945"/>
      <c r="CJ33" s="1945"/>
      <c r="CK33" s="1945"/>
      <c r="CL33" s="1945"/>
      <c r="CM33" s="1945"/>
      <c r="CN33" s="1948"/>
      <c r="CO33" s="321"/>
    </row>
    <row r="34" spans="1:93" s="13" customFormat="1" ht="20.100000000000001"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X34" s="2064" t="s">
        <v>931</v>
      </c>
      <c r="AY34" s="2065"/>
      <c r="AZ34" s="2065"/>
      <c r="BA34" s="2065"/>
      <c r="BB34" s="2065"/>
      <c r="BC34" s="2065"/>
      <c r="BD34" s="2065"/>
      <c r="BE34" s="2065"/>
      <c r="BF34" s="2065"/>
      <c r="BG34" s="2066"/>
      <c r="BH34" s="2088" t="s">
        <v>286</v>
      </c>
      <c r="BI34" s="2089"/>
      <c r="BJ34" s="2089"/>
      <c r="BK34" s="2089"/>
      <c r="BL34" s="2089"/>
      <c r="BM34" s="2090"/>
      <c r="BN34" s="2088" t="s">
        <v>300</v>
      </c>
      <c r="BO34" s="2089"/>
      <c r="BP34" s="2089"/>
      <c r="BQ34" s="2089"/>
      <c r="BR34" s="2089"/>
      <c r="BS34" s="2089"/>
      <c r="BT34" s="2089"/>
      <c r="BU34" s="2089"/>
      <c r="BV34" s="2090"/>
      <c r="BW34" s="1952" t="s">
        <v>932</v>
      </c>
      <c r="BX34" s="2089"/>
      <c r="BY34" s="2089"/>
      <c r="BZ34" s="2089"/>
      <c r="CA34" s="2089"/>
      <c r="CB34" s="2089"/>
      <c r="CC34" s="2089"/>
      <c r="CD34" s="2089"/>
      <c r="CE34" s="2090"/>
      <c r="CF34" s="1949" t="s">
        <v>936</v>
      </c>
      <c r="CG34" s="2089"/>
      <c r="CH34" s="2089"/>
      <c r="CI34" s="2089"/>
      <c r="CJ34" s="2089"/>
      <c r="CK34" s="2089"/>
      <c r="CL34" s="2089"/>
      <c r="CM34" s="2089"/>
      <c r="CN34" s="2156"/>
      <c r="CO34" s="321"/>
    </row>
    <row r="35" spans="1:93" ht="20.100000000000001" customHeight="1">
      <c r="A35" s="1216">
        <f ca="1">TODAY()</f>
        <v>43893</v>
      </c>
      <c r="B35" s="1216"/>
      <c r="C35" s="1216"/>
      <c r="D35" s="1216"/>
      <c r="E35" s="1216"/>
      <c r="F35" s="1216"/>
      <c r="G35" s="1216"/>
      <c r="H35" s="1216"/>
      <c r="I35" s="1216"/>
      <c r="J35" s="1216"/>
      <c r="K35" s="1216"/>
      <c r="L35" s="1216"/>
      <c r="M35" s="1216"/>
      <c r="N35" s="1216"/>
      <c r="O35" s="1216"/>
      <c r="P35" s="1216"/>
      <c r="Q35" s="1216"/>
      <c r="R35" s="1216"/>
      <c r="S35" s="1216"/>
      <c r="T35" s="1216"/>
      <c r="U35" s="1216"/>
      <c r="V35" s="1216"/>
      <c r="W35" s="1216"/>
      <c r="X35" s="1216"/>
      <c r="Y35" s="1216"/>
      <c r="Z35" s="1216"/>
      <c r="AA35" s="1216"/>
      <c r="AB35" s="1216"/>
      <c r="AC35" s="1216"/>
      <c r="AD35" s="1216"/>
      <c r="AE35" s="1216"/>
      <c r="AF35" s="1216"/>
      <c r="AG35" s="1216"/>
      <c r="AH35" s="1216"/>
      <c r="AI35" s="1216"/>
      <c r="AJ35" s="1216"/>
      <c r="AK35" s="1216"/>
      <c r="AL35" s="1216"/>
      <c r="AM35" s="1216"/>
      <c r="AN35" s="1216"/>
      <c r="AO35" s="1216"/>
      <c r="AP35" s="1216"/>
      <c r="AQ35" s="1216"/>
      <c r="AR35" s="1216"/>
      <c r="AS35" s="1216"/>
      <c r="AT35" s="1216"/>
      <c r="AU35" s="1216"/>
      <c r="AV35" s="1216"/>
      <c r="AW35" s="12"/>
      <c r="AX35" s="2067"/>
      <c r="AY35" s="2068"/>
      <c r="AZ35" s="2068"/>
      <c r="BA35" s="2068"/>
      <c r="BB35" s="2068"/>
      <c r="BC35" s="2068"/>
      <c r="BD35" s="2068"/>
      <c r="BE35" s="2068"/>
      <c r="BF35" s="2068"/>
      <c r="BG35" s="2069"/>
      <c r="BH35" s="2130" t="s">
        <v>290</v>
      </c>
      <c r="BI35" s="2131"/>
      <c r="BJ35" s="2131"/>
      <c r="BK35" s="2131"/>
      <c r="BL35" s="2131"/>
      <c r="BM35" s="2132"/>
      <c r="BN35" s="2130" t="s">
        <v>300</v>
      </c>
      <c r="BO35" s="2131"/>
      <c r="BP35" s="2131"/>
      <c r="BQ35" s="2131"/>
      <c r="BR35" s="2131"/>
      <c r="BS35" s="2131"/>
      <c r="BT35" s="2131"/>
      <c r="BU35" s="2131"/>
      <c r="BV35" s="2132"/>
      <c r="BW35" s="1957" t="s">
        <v>933</v>
      </c>
      <c r="BX35" s="2131"/>
      <c r="BY35" s="2131"/>
      <c r="BZ35" s="2131"/>
      <c r="CA35" s="2131"/>
      <c r="CB35" s="2131"/>
      <c r="CC35" s="2131"/>
      <c r="CD35" s="2131"/>
      <c r="CE35" s="2132"/>
      <c r="CF35" s="1954" t="s">
        <v>937</v>
      </c>
      <c r="CG35" s="2131"/>
      <c r="CH35" s="2131"/>
      <c r="CI35" s="2131"/>
      <c r="CJ35" s="2131"/>
      <c r="CK35" s="2131"/>
      <c r="CL35" s="2131"/>
      <c r="CM35" s="2131"/>
      <c r="CN35" s="2157"/>
    </row>
    <row r="36" spans="1:93" ht="12.95" customHeight="1">
      <c r="A36" s="13"/>
      <c r="B36" s="13"/>
      <c r="C36" s="13"/>
      <c r="D36" s="13"/>
      <c r="E36" s="13"/>
      <c r="F36" s="13"/>
      <c r="G36" s="13"/>
      <c r="H36" s="13"/>
      <c r="I36" s="13"/>
      <c r="J36" s="13"/>
      <c r="K36" s="13"/>
      <c r="L36" s="13"/>
      <c r="M36" s="13"/>
      <c r="N36" s="13"/>
      <c r="O36" s="13"/>
      <c r="P36" s="13"/>
      <c r="Q36" s="13"/>
      <c r="R36" s="13"/>
      <c r="S36" s="13"/>
      <c r="T36" s="13"/>
      <c r="U36" s="13"/>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12"/>
      <c r="AX36" s="2067"/>
      <c r="AY36" s="2068"/>
      <c r="AZ36" s="2068"/>
      <c r="BA36" s="2068"/>
      <c r="BB36" s="2068"/>
      <c r="BC36" s="2068"/>
      <c r="BD36" s="2068"/>
      <c r="BE36" s="2068"/>
      <c r="BF36" s="2068"/>
      <c r="BG36" s="2069"/>
      <c r="BH36" s="2130" t="s">
        <v>293</v>
      </c>
      <c r="BI36" s="2131"/>
      <c r="BJ36" s="2131"/>
      <c r="BK36" s="2131"/>
      <c r="BL36" s="2131"/>
      <c r="BM36" s="2132"/>
      <c r="BN36" s="2130" t="s">
        <v>300</v>
      </c>
      <c r="BO36" s="2131"/>
      <c r="BP36" s="2131"/>
      <c r="BQ36" s="2131"/>
      <c r="BR36" s="2131"/>
      <c r="BS36" s="2131"/>
      <c r="BT36" s="2131"/>
      <c r="BU36" s="2131"/>
      <c r="BV36" s="2132"/>
      <c r="BW36" s="1957" t="s">
        <v>934</v>
      </c>
      <c r="BX36" s="2131"/>
      <c r="BY36" s="2131"/>
      <c r="BZ36" s="2131"/>
      <c r="CA36" s="2131"/>
      <c r="CB36" s="2131"/>
      <c r="CC36" s="2131"/>
      <c r="CD36" s="2131"/>
      <c r="CE36" s="2132"/>
      <c r="CF36" s="1954" t="s">
        <v>938</v>
      </c>
      <c r="CG36" s="2131"/>
      <c r="CH36" s="2131"/>
      <c r="CI36" s="2131"/>
      <c r="CJ36" s="2131"/>
      <c r="CK36" s="2131"/>
      <c r="CL36" s="2131"/>
      <c r="CM36" s="2131"/>
      <c r="CN36" s="2157"/>
    </row>
    <row r="37" spans="1:93" ht="18" customHeight="1">
      <c r="A37" s="13"/>
      <c r="B37" s="13"/>
      <c r="C37" s="13"/>
      <c r="D37" s="13"/>
      <c r="E37" s="13"/>
      <c r="F37" s="13"/>
      <c r="G37" s="13"/>
      <c r="H37" s="13"/>
      <c r="I37" s="13"/>
      <c r="J37" s="13"/>
      <c r="K37" s="13"/>
      <c r="L37" s="13"/>
      <c r="M37" s="13"/>
      <c r="N37" s="13"/>
      <c r="O37" s="13"/>
      <c r="P37" s="13"/>
      <c r="Q37" s="13"/>
      <c r="R37" s="13"/>
      <c r="S37" s="13"/>
      <c r="T37" s="13"/>
      <c r="U37" s="13"/>
      <c r="V37" s="46"/>
      <c r="W37" s="46"/>
      <c r="X37" s="46"/>
      <c r="Y37" s="46"/>
      <c r="Z37" s="46"/>
      <c r="AA37" s="46"/>
      <c r="AB37" s="46"/>
      <c r="AC37" s="1781" t="s">
        <v>87</v>
      </c>
      <c r="AD37" s="1781"/>
      <c r="AE37" s="1781"/>
      <c r="AF37" s="1781"/>
      <c r="AG37" s="1781"/>
      <c r="AH37" s="1781"/>
      <c r="AI37" s="1781"/>
      <c r="AJ37" s="1035">
        <f>'1'!$AJ$26:$AR$26</f>
        <v>0</v>
      </c>
      <c r="AK37" s="1035"/>
      <c r="AL37" s="1035"/>
      <c r="AM37" s="1035"/>
      <c r="AN37" s="1035"/>
      <c r="AO37" s="1035"/>
      <c r="AP37" s="1035"/>
      <c r="AQ37" s="1035"/>
      <c r="AR37" s="1035"/>
      <c r="AS37" s="1214" t="s">
        <v>16</v>
      </c>
      <c r="AT37" s="1214"/>
      <c r="AU37" s="1214"/>
      <c r="AV37" s="1214"/>
      <c r="AW37" s="104"/>
      <c r="AX37" s="2070"/>
      <c r="AY37" s="2071"/>
      <c r="AZ37" s="2071"/>
      <c r="BA37" s="2071"/>
      <c r="BB37" s="2071"/>
      <c r="BC37" s="2071"/>
      <c r="BD37" s="2071"/>
      <c r="BE37" s="2071"/>
      <c r="BF37" s="2071"/>
      <c r="BG37" s="2072"/>
      <c r="BH37" s="2117" t="s">
        <v>296</v>
      </c>
      <c r="BI37" s="2118"/>
      <c r="BJ37" s="2118"/>
      <c r="BK37" s="2118"/>
      <c r="BL37" s="2118"/>
      <c r="BM37" s="2119"/>
      <c r="BN37" s="2117" t="s">
        <v>300</v>
      </c>
      <c r="BO37" s="2118"/>
      <c r="BP37" s="2118"/>
      <c r="BQ37" s="2118"/>
      <c r="BR37" s="2118"/>
      <c r="BS37" s="2118"/>
      <c r="BT37" s="2118"/>
      <c r="BU37" s="2118"/>
      <c r="BV37" s="2119"/>
      <c r="BW37" s="1947" t="s">
        <v>935</v>
      </c>
      <c r="BX37" s="2118"/>
      <c r="BY37" s="2118"/>
      <c r="BZ37" s="2118"/>
      <c r="CA37" s="2118"/>
      <c r="CB37" s="2118"/>
      <c r="CC37" s="2118"/>
      <c r="CD37" s="2118"/>
      <c r="CE37" s="2119"/>
      <c r="CF37" s="1944" t="s">
        <v>939</v>
      </c>
      <c r="CG37" s="2118"/>
      <c r="CH37" s="2118"/>
      <c r="CI37" s="2118"/>
      <c r="CJ37" s="2118"/>
      <c r="CK37" s="2118"/>
      <c r="CL37" s="2118"/>
      <c r="CM37" s="2118"/>
      <c r="CN37" s="2155"/>
    </row>
    <row r="38" spans="1:93" ht="18" customHeight="1">
      <c r="A38" s="400"/>
      <c r="B38" s="400"/>
      <c r="C38" s="400"/>
      <c r="D38" s="400"/>
      <c r="E38" s="400"/>
      <c r="F38" s="400"/>
      <c r="G38" s="400"/>
      <c r="H38" s="400"/>
      <c r="I38" s="400"/>
      <c r="J38" s="400"/>
      <c r="K38" s="400"/>
      <c r="L38" s="1214"/>
      <c r="M38" s="1214"/>
      <c r="N38" s="1214"/>
      <c r="O38" s="554"/>
      <c r="P38" s="554"/>
      <c r="Q38" s="554"/>
      <c r="R38" s="554"/>
      <c r="S38" s="554"/>
      <c r="T38" s="554"/>
      <c r="U38" s="554"/>
      <c r="V38" s="554"/>
      <c r="W38" s="554"/>
      <c r="X38" s="554"/>
      <c r="Y38" s="554"/>
      <c r="Z38" s="554"/>
      <c r="AA38" s="554"/>
      <c r="AB38" s="554"/>
      <c r="AC38" s="1781"/>
      <c r="AD38" s="1781"/>
      <c r="AE38" s="1781"/>
      <c r="AF38" s="1781"/>
      <c r="AG38" s="1781"/>
      <c r="AH38" s="1781"/>
      <c r="AI38" s="1781"/>
      <c r="AJ38" s="1035"/>
      <c r="AK38" s="1035"/>
      <c r="AL38" s="1035"/>
      <c r="AM38" s="1035"/>
      <c r="AN38" s="1035"/>
      <c r="AO38" s="1035"/>
      <c r="AP38" s="1035"/>
      <c r="AQ38" s="1035"/>
      <c r="AR38" s="1035"/>
      <c r="AS38" s="1214"/>
      <c r="AT38" s="1214"/>
      <c r="AU38" s="1214"/>
      <c r="AV38" s="1214"/>
      <c r="AW38" s="12"/>
      <c r="AX38" s="2161" t="s">
        <v>299</v>
      </c>
      <c r="AY38" s="2065"/>
      <c r="AZ38" s="2065"/>
      <c r="BA38" s="2065"/>
      <c r="BB38" s="2065"/>
      <c r="BC38" s="2065"/>
      <c r="BD38" s="2065"/>
      <c r="BE38" s="2065"/>
      <c r="BF38" s="2065"/>
      <c r="BG38" s="2066"/>
      <c r="BH38" s="2088" t="s">
        <v>286</v>
      </c>
      <c r="BI38" s="2089"/>
      <c r="BJ38" s="2089"/>
      <c r="BK38" s="2089"/>
      <c r="BL38" s="2089"/>
      <c r="BM38" s="2090"/>
      <c r="BN38" s="2088" t="s">
        <v>300</v>
      </c>
      <c r="BO38" s="2089"/>
      <c r="BP38" s="2089"/>
      <c r="BQ38" s="2089"/>
      <c r="BR38" s="2089"/>
      <c r="BS38" s="2089"/>
      <c r="BT38" s="2089"/>
      <c r="BU38" s="2089"/>
      <c r="BV38" s="2090"/>
      <c r="BW38" s="2162" t="s">
        <v>301</v>
      </c>
      <c r="BX38" s="2089"/>
      <c r="BY38" s="2089"/>
      <c r="BZ38" s="2089"/>
      <c r="CA38" s="2089"/>
      <c r="CB38" s="2089"/>
      <c r="CC38" s="2089"/>
      <c r="CD38" s="2089"/>
      <c r="CE38" s="2090"/>
      <c r="CF38" s="2088" t="s">
        <v>302</v>
      </c>
      <c r="CG38" s="2089"/>
      <c r="CH38" s="2089"/>
      <c r="CI38" s="2089"/>
      <c r="CJ38" s="2089"/>
      <c r="CK38" s="2089"/>
      <c r="CL38" s="2089"/>
      <c r="CM38" s="2089"/>
      <c r="CN38" s="2156"/>
    </row>
    <row r="39" spans="1:93" ht="18" customHeight="1">
      <c r="A39" s="1030" t="s">
        <v>2091</v>
      </c>
      <c r="B39" s="1030"/>
      <c r="C39" s="1030"/>
      <c r="D39" s="1030"/>
      <c r="E39" s="1030"/>
      <c r="F39" s="1030"/>
      <c r="G39" s="1030"/>
      <c r="H39" s="1030"/>
      <c r="I39" s="1030"/>
      <c r="J39" s="1030"/>
      <c r="K39" s="103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12"/>
      <c r="AX39" s="2067"/>
      <c r="AY39" s="2068"/>
      <c r="AZ39" s="2068"/>
      <c r="BA39" s="2068"/>
      <c r="BB39" s="2068"/>
      <c r="BC39" s="2068"/>
      <c r="BD39" s="2068"/>
      <c r="BE39" s="2068"/>
      <c r="BF39" s="2068"/>
      <c r="BG39" s="2069"/>
      <c r="BH39" s="2130" t="s">
        <v>290</v>
      </c>
      <c r="BI39" s="2131"/>
      <c r="BJ39" s="2131"/>
      <c r="BK39" s="2131"/>
      <c r="BL39" s="2131"/>
      <c r="BM39" s="2132"/>
      <c r="BN39" s="2130" t="s">
        <v>300</v>
      </c>
      <c r="BO39" s="2131"/>
      <c r="BP39" s="2131"/>
      <c r="BQ39" s="2131"/>
      <c r="BR39" s="2131"/>
      <c r="BS39" s="2131"/>
      <c r="BT39" s="2131"/>
      <c r="BU39" s="2131"/>
      <c r="BV39" s="2132"/>
      <c r="BW39" s="2163" t="s">
        <v>303</v>
      </c>
      <c r="BX39" s="2131"/>
      <c r="BY39" s="2131"/>
      <c r="BZ39" s="2131"/>
      <c r="CA39" s="2131"/>
      <c r="CB39" s="2131"/>
      <c r="CC39" s="2131"/>
      <c r="CD39" s="2131"/>
      <c r="CE39" s="2132"/>
      <c r="CF39" s="2130" t="s">
        <v>298</v>
      </c>
      <c r="CG39" s="2131"/>
      <c r="CH39" s="2131"/>
      <c r="CI39" s="2131"/>
      <c r="CJ39" s="2131"/>
      <c r="CK39" s="2131"/>
      <c r="CL39" s="2131"/>
      <c r="CM39" s="2131"/>
      <c r="CN39" s="2157"/>
    </row>
    <row r="40" spans="1:93" ht="18" customHeight="1">
      <c r="AW40" s="12"/>
      <c r="AX40" s="2067"/>
      <c r="AY40" s="2068"/>
      <c r="AZ40" s="2068"/>
      <c r="BA40" s="2068"/>
      <c r="BB40" s="2068"/>
      <c r="BC40" s="2068"/>
      <c r="BD40" s="2068"/>
      <c r="BE40" s="2068"/>
      <c r="BF40" s="2068"/>
      <c r="BG40" s="2069"/>
      <c r="BH40" s="2130" t="s">
        <v>293</v>
      </c>
      <c r="BI40" s="2131"/>
      <c r="BJ40" s="2131"/>
      <c r="BK40" s="2131"/>
      <c r="BL40" s="2131"/>
      <c r="BM40" s="2132"/>
      <c r="BN40" s="2130" t="s">
        <v>300</v>
      </c>
      <c r="BO40" s="2131"/>
      <c r="BP40" s="2131"/>
      <c r="BQ40" s="2131"/>
      <c r="BR40" s="2131"/>
      <c r="BS40" s="2131"/>
      <c r="BT40" s="2131"/>
      <c r="BU40" s="2131"/>
      <c r="BV40" s="2132"/>
      <c r="BW40" s="2163" t="s">
        <v>304</v>
      </c>
      <c r="BX40" s="2131"/>
      <c r="BY40" s="2131"/>
      <c r="BZ40" s="2131"/>
      <c r="CA40" s="2131"/>
      <c r="CB40" s="2131"/>
      <c r="CC40" s="2131"/>
      <c r="CD40" s="2131"/>
      <c r="CE40" s="2132"/>
      <c r="CF40" s="2130" t="s">
        <v>305</v>
      </c>
      <c r="CG40" s="2131"/>
      <c r="CH40" s="2131"/>
      <c r="CI40" s="2131"/>
      <c r="CJ40" s="2131"/>
      <c r="CK40" s="2131"/>
      <c r="CL40" s="2131"/>
      <c r="CM40" s="2131"/>
      <c r="CN40" s="2157"/>
    </row>
    <row r="41" spans="1:93" ht="18" customHeight="1">
      <c r="AW41" s="12"/>
      <c r="AX41" s="2070"/>
      <c r="AY41" s="2071"/>
      <c r="AZ41" s="2071"/>
      <c r="BA41" s="2071"/>
      <c r="BB41" s="2071"/>
      <c r="BC41" s="2071"/>
      <c r="BD41" s="2071"/>
      <c r="BE41" s="2071"/>
      <c r="BF41" s="2071"/>
      <c r="BG41" s="2072"/>
      <c r="BH41" s="2117" t="s">
        <v>296</v>
      </c>
      <c r="BI41" s="2118"/>
      <c r="BJ41" s="2118"/>
      <c r="BK41" s="2118"/>
      <c r="BL41" s="2118"/>
      <c r="BM41" s="2119"/>
      <c r="BN41" s="2117" t="s">
        <v>300</v>
      </c>
      <c r="BO41" s="2118"/>
      <c r="BP41" s="2118"/>
      <c r="BQ41" s="2118"/>
      <c r="BR41" s="2118"/>
      <c r="BS41" s="2118"/>
      <c r="BT41" s="2118"/>
      <c r="BU41" s="2118"/>
      <c r="BV41" s="2119"/>
      <c r="BW41" s="2154" t="s">
        <v>306</v>
      </c>
      <c r="BX41" s="2118"/>
      <c r="BY41" s="2118"/>
      <c r="BZ41" s="2118"/>
      <c r="CA41" s="2118"/>
      <c r="CB41" s="2118"/>
      <c r="CC41" s="2118"/>
      <c r="CD41" s="2118"/>
      <c r="CE41" s="2119"/>
      <c r="CF41" s="2117" t="s">
        <v>287</v>
      </c>
      <c r="CG41" s="2118"/>
      <c r="CH41" s="2118"/>
      <c r="CI41" s="2118"/>
      <c r="CJ41" s="2118"/>
      <c r="CK41" s="2118"/>
      <c r="CL41" s="2118"/>
      <c r="CM41" s="2118"/>
      <c r="CN41" s="2155"/>
    </row>
    <row r="42" spans="1:93" ht="18" customHeight="1">
      <c r="AX42" s="2152" t="s">
        <v>1167</v>
      </c>
      <c r="AY42" s="2152"/>
      <c r="AZ42" s="2152"/>
      <c r="BA42" s="2152"/>
      <c r="BB42" s="2152"/>
      <c r="BC42" s="2152"/>
      <c r="BD42" s="2152"/>
      <c r="BE42" s="2152"/>
      <c r="BF42" s="2152"/>
      <c r="BG42" s="2152"/>
      <c r="BH42" s="2152"/>
      <c r="BI42" s="2152"/>
      <c r="BJ42" s="2152"/>
      <c r="BK42" s="2152"/>
      <c r="BL42" s="2152"/>
      <c r="BM42" s="2152"/>
      <c r="BN42" s="2152"/>
      <c r="BO42" s="2152"/>
      <c r="BP42" s="2152"/>
      <c r="BQ42" s="2152"/>
      <c r="BR42" s="2152"/>
      <c r="BS42" s="2152"/>
      <c r="BT42" s="2152"/>
      <c r="BU42" s="2152"/>
      <c r="BV42" s="2152"/>
      <c r="BW42" s="2152"/>
      <c r="BX42" s="2152"/>
      <c r="BY42" s="2152"/>
      <c r="BZ42" s="2152"/>
      <c r="CA42" s="2152"/>
      <c r="CB42" s="2152"/>
      <c r="CC42" s="2152"/>
      <c r="CD42" s="2152"/>
      <c r="CE42" s="2152"/>
      <c r="CF42" s="2152"/>
      <c r="CG42" s="2152"/>
      <c r="CH42" s="2152"/>
      <c r="CI42" s="2152"/>
      <c r="CJ42" s="2152"/>
      <c r="CK42" s="2152"/>
      <c r="CL42" s="2152"/>
      <c r="CM42" s="2152"/>
      <c r="CN42" s="2152"/>
    </row>
    <row r="43" spans="1:93" ht="18" customHeight="1">
      <c r="AX43" s="2153"/>
      <c r="AY43" s="2153"/>
      <c r="AZ43" s="2153"/>
      <c r="BA43" s="2153"/>
      <c r="BB43" s="2153"/>
      <c r="BC43" s="2153"/>
      <c r="BD43" s="2153"/>
      <c r="BE43" s="2153"/>
      <c r="BF43" s="2153"/>
      <c r="BG43" s="2153"/>
      <c r="BH43" s="2153"/>
      <c r="BI43" s="2153"/>
      <c r="BJ43" s="2153"/>
      <c r="BK43" s="2153"/>
      <c r="BL43" s="2153"/>
      <c r="BM43" s="2153"/>
      <c r="BN43" s="2153"/>
      <c r="BO43" s="2153"/>
      <c r="BP43" s="2153"/>
      <c r="BQ43" s="2153"/>
      <c r="BR43" s="2153"/>
      <c r="BS43" s="2153"/>
      <c r="BT43" s="2153"/>
      <c r="BU43" s="2153"/>
      <c r="BV43" s="2153"/>
      <c r="BW43" s="2153"/>
      <c r="BX43" s="2153"/>
      <c r="BY43" s="2153"/>
      <c r="BZ43" s="2153"/>
      <c r="CA43" s="2153"/>
      <c r="CB43" s="2153"/>
      <c r="CC43" s="2153"/>
      <c r="CD43" s="2153"/>
      <c r="CE43" s="2153"/>
      <c r="CF43" s="2153"/>
      <c r="CG43" s="2153"/>
      <c r="CH43" s="2153"/>
      <c r="CI43" s="2153"/>
      <c r="CJ43" s="2153"/>
      <c r="CK43" s="2153"/>
      <c r="CL43" s="2153"/>
      <c r="CM43" s="2153"/>
      <c r="CN43" s="2153"/>
    </row>
    <row r="44" spans="1:93" ht="18" customHeight="1">
      <c r="AX44" s="2153"/>
      <c r="AY44" s="2153"/>
      <c r="AZ44" s="2153"/>
      <c r="BA44" s="2153"/>
      <c r="BB44" s="2153"/>
      <c r="BC44" s="2153"/>
      <c r="BD44" s="2153"/>
      <c r="BE44" s="2153"/>
      <c r="BF44" s="2153"/>
      <c r="BG44" s="2153"/>
      <c r="BH44" s="2153"/>
      <c r="BI44" s="2153"/>
      <c r="BJ44" s="2153"/>
      <c r="BK44" s="2153"/>
      <c r="BL44" s="2153"/>
      <c r="BM44" s="2153"/>
      <c r="BN44" s="2153"/>
      <c r="BO44" s="2153"/>
      <c r="BP44" s="2153"/>
      <c r="BQ44" s="2153"/>
      <c r="BR44" s="2153"/>
      <c r="BS44" s="2153"/>
      <c r="BT44" s="2153"/>
      <c r="BU44" s="2153"/>
      <c r="BV44" s="2153"/>
      <c r="BW44" s="2153"/>
      <c r="BX44" s="2153"/>
      <c r="BY44" s="2153"/>
      <c r="BZ44" s="2153"/>
      <c r="CA44" s="2153"/>
      <c r="CB44" s="2153"/>
      <c r="CC44" s="2153"/>
      <c r="CD44" s="2153"/>
      <c r="CE44" s="2153"/>
      <c r="CF44" s="2153"/>
      <c r="CG44" s="2153"/>
      <c r="CH44" s="2153"/>
      <c r="CI44" s="2153"/>
      <c r="CJ44" s="2153"/>
      <c r="CK44" s="2153"/>
      <c r="CL44" s="2153"/>
      <c r="CM44" s="2153"/>
      <c r="CN44" s="2153"/>
    </row>
    <row r="45" spans="1:93" ht="18" customHeight="1">
      <c r="AX45" s="2153"/>
      <c r="AY45" s="2153"/>
      <c r="AZ45" s="2153"/>
      <c r="BA45" s="2153"/>
      <c r="BB45" s="2153"/>
      <c r="BC45" s="2153"/>
      <c r="BD45" s="2153"/>
      <c r="BE45" s="2153"/>
      <c r="BF45" s="2153"/>
      <c r="BG45" s="2153"/>
      <c r="BH45" s="2153"/>
      <c r="BI45" s="2153"/>
      <c r="BJ45" s="2153"/>
      <c r="BK45" s="2153"/>
      <c r="BL45" s="2153"/>
      <c r="BM45" s="2153"/>
      <c r="BN45" s="2153"/>
      <c r="BO45" s="2153"/>
      <c r="BP45" s="2153"/>
      <c r="BQ45" s="2153"/>
      <c r="BR45" s="2153"/>
      <c r="BS45" s="2153"/>
      <c r="BT45" s="2153"/>
      <c r="BU45" s="2153"/>
      <c r="BV45" s="2153"/>
      <c r="BW45" s="2153"/>
      <c r="BX45" s="2153"/>
      <c r="BY45" s="2153"/>
      <c r="BZ45" s="2153"/>
      <c r="CA45" s="2153"/>
      <c r="CB45" s="2153"/>
      <c r="CC45" s="2153"/>
      <c r="CD45" s="2153"/>
      <c r="CE45" s="2153"/>
      <c r="CF45" s="2153"/>
      <c r="CG45" s="2153"/>
      <c r="CH45" s="2153"/>
      <c r="CI45" s="2153"/>
      <c r="CJ45" s="2153"/>
      <c r="CK45" s="2153"/>
      <c r="CL45" s="2153"/>
      <c r="CM45" s="2153"/>
      <c r="CN45" s="2153"/>
    </row>
    <row r="46" spans="1:93" ht="18" customHeight="1">
      <c r="AX46" s="2153"/>
      <c r="AY46" s="2153"/>
      <c r="AZ46" s="2153"/>
      <c r="BA46" s="2153"/>
      <c r="BB46" s="2153"/>
      <c r="BC46" s="2153"/>
      <c r="BD46" s="2153"/>
      <c r="BE46" s="2153"/>
      <c r="BF46" s="2153"/>
      <c r="BG46" s="2153"/>
      <c r="BH46" s="2153"/>
      <c r="BI46" s="2153"/>
      <c r="BJ46" s="2153"/>
      <c r="BK46" s="2153"/>
      <c r="BL46" s="2153"/>
      <c r="BM46" s="2153"/>
      <c r="BN46" s="2153"/>
      <c r="BO46" s="2153"/>
      <c r="BP46" s="2153"/>
      <c r="BQ46" s="2153"/>
      <c r="BR46" s="2153"/>
      <c r="BS46" s="2153"/>
      <c r="BT46" s="2153"/>
      <c r="BU46" s="2153"/>
      <c r="BV46" s="2153"/>
      <c r="BW46" s="2153"/>
      <c r="BX46" s="2153"/>
      <c r="BY46" s="2153"/>
      <c r="BZ46" s="2153"/>
      <c r="CA46" s="2153"/>
      <c r="CB46" s="2153"/>
      <c r="CC46" s="2153"/>
      <c r="CD46" s="2153"/>
      <c r="CE46" s="2153"/>
      <c r="CF46" s="2153"/>
      <c r="CG46" s="2153"/>
      <c r="CH46" s="2153"/>
      <c r="CI46" s="2153"/>
      <c r="CJ46" s="2153"/>
      <c r="CK46" s="2153"/>
      <c r="CL46" s="2153"/>
      <c r="CM46" s="2153"/>
      <c r="CN46" s="2153"/>
    </row>
    <row r="47" spans="1:93" ht="18" customHeight="1">
      <c r="AX47" s="2103" t="s">
        <v>941</v>
      </c>
      <c r="AY47" s="2104"/>
      <c r="AZ47" s="2104"/>
      <c r="BA47" s="2104"/>
      <c r="BB47" s="2104"/>
      <c r="BC47" s="2104"/>
      <c r="BD47" s="2104"/>
      <c r="BE47" s="2104"/>
      <c r="BF47" s="2104"/>
      <c r="BG47" s="2104"/>
      <c r="BH47" s="2104"/>
      <c r="BI47" s="2104"/>
      <c r="BJ47" s="2104"/>
      <c r="BK47" s="2104"/>
      <c r="BL47" s="2104"/>
      <c r="BM47" s="2104"/>
      <c r="BN47" s="2104"/>
      <c r="BO47" s="2104"/>
      <c r="BP47" s="2104"/>
      <c r="BQ47" s="2104"/>
      <c r="BR47" s="2104"/>
      <c r="BS47" s="2104"/>
      <c r="BT47" s="2104"/>
      <c r="BU47" s="2104"/>
      <c r="BV47" s="2104"/>
      <c r="BW47" s="2104"/>
      <c r="BX47" s="2104"/>
      <c r="BY47" s="2104"/>
      <c r="BZ47" s="2104"/>
      <c r="CA47" s="2104"/>
      <c r="CB47" s="2104"/>
      <c r="CC47" s="2104"/>
      <c r="CD47" s="2104"/>
      <c r="CE47" s="2104"/>
      <c r="CF47" s="2104"/>
      <c r="CG47" s="2104"/>
      <c r="CH47" s="2104"/>
      <c r="CI47" s="2104"/>
      <c r="CJ47" s="2104"/>
      <c r="CK47" s="2104"/>
      <c r="CL47" s="2104"/>
      <c r="CM47" s="2104"/>
      <c r="CN47" s="2104"/>
    </row>
    <row r="48" spans="1:93" ht="18" customHeight="1">
      <c r="AX48" s="2158" t="s">
        <v>307</v>
      </c>
      <c r="AY48" s="2159"/>
      <c r="AZ48" s="2159"/>
      <c r="BA48" s="2159"/>
      <c r="BB48" s="2159"/>
      <c r="BC48" s="2159"/>
      <c r="BD48" s="2159"/>
      <c r="BE48" s="2159" t="s">
        <v>308</v>
      </c>
      <c r="BF48" s="2159"/>
      <c r="BG48" s="2159"/>
      <c r="BH48" s="2159"/>
      <c r="BI48" s="2159"/>
      <c r="BJ48" s="2159"/>
      <c r="BK48" s="2159"/>
      <c r="BL48" s="2159"/>
      <c r="BM48" s="2159"/>
      <c r="BN48" s="2159" t="s">
        <v>309</v>
      </c>
      <c r="BO48" s="2159"/>
      <c r="BP48" s="2159"/>
      <c r="BQ48" s="2159"/>
      <c r="BR48" s="2159"/>
      <c r="BS48" s="2159"/>
      <c r="BT48" s="2159"/>
      <c r="BU48" s="2159"/>
      <c r="BV48" s="2159"/>
      <c r="BW48" s="2159" t="s">
        <v>310</v>
      </c>
      <c r="BX48" s="2159"/>
      <c r="BY48" s="2159"/>
      <c r="BZ48" s="2159"/>
      <c r="CA48" s="2159"/>
      <c r="CB48" s="2159"/>
      <c r="CC48" s="2159"/>
      <c r="CD48" s="2159"/>
      <c r="CE48" s="2159"/>
      <c r="CF48" s="2159" t="s">
        <v>311</v>
      </c>
      <c r="CG48" s="2159"/>
      <c r="CH48" s="2159"/>
      <c r="CI48" s="2159"/>
      <c r="CJ48" s="2159"/>
      <c r="CK48" s="2159"/>
      <c r="CL48" s="2159"/>
      <c r="CM48" s="2159"/>
      <c r="CN48" s="2160"/>
    </row>
    <row r="49" spans="50:92" ht="18" customHeight="1">
      <c r="AX49" s="2096" t="s">
        <v>286</v>
      </c>
      <c r="AY49" s="2097"/>
      <c r="AZ49" s="2097"/>
      <c r="BA49" s="2097"/>
      <c r="BB49" s="2097"/>
      <c r="BC49" s="2097"/>
      <c r="BD49" s="2097"/>
      <c r="BE49" s="2092" t="s">
        <v>312</v>
      </c>
      <c r="BF49" s="2092"/>
      <c r="BG49" s="2092"/>
      <c r="BH49" s="2092"/>
      <c r="BI49" s="2092"/>
      <c r="BJ49" s="2092"/>
      <c r="BK49" s="2092"/>
      <c r="BL49" s="2092"/>
      <c r="BM49" s="2092"/>
      <c r="BN49" s="2097" t="s">
        <v>313</v>
      </c>
      <c r="BO49" s="2097"/>
      <c r="BP49" s="2097"/>
      <c r="BQ49" s="2097"/>
      <c r="BR49" s="2097"/>
      <c r="BS49" s="2097"/>
      <c r="BT49" s="2097"/>
      <c r="BU49" s="2097"/>
      <c r="BV49" s="2097"/>
      <c r="BW49" s="2092" t="s">
        <v>314</v>
      </c>
      <c r="BX49" s="2092"/>
      <c r="BY49" s="2092"/>
      <c r="BZ49" s="2092"/>
      <c r="CA49" s="2092"/>
      <c r="CB49" s="2092"/>
      <c r="CC49" s="2092"/>
      <c r="CD49" s="2092"/>
      <c r="CE49" s="2092"/>
      <c r="CF49" s="2097" t="s">
        <v>315</v>
      </c>
      <c r="CG49" s="2097"/>
      <c r="CH49" s="2097"/>
      <c r="CI49" s="2097"/>
      <c r="CJ49" s="2097"/>
      <c r="CK49" s="2097"/>
      <c r="CL49" s="2097"/>
      <c r="CM49" s="2097"/>
      <c r="CN49" s="2098"/>
    </row>
    <row r="50" spans="50:92" ht="18" customHeight="1">
      <c r="AX50" s="2096"/>
      <c r="AY50" s="2097"/>
      <c r="AZ50" s="2097"/>
      <c r="BA50" s="2097"/>
      <c r="BB50" s="2097"/>
      <c r="BC50" s="2097"/>
      <c r="BD50" s="2097"/>
      <c r="BE50" s="2092"/>
      <c r="BF50" s="2092"/>
      <c r="BG50" s="2092"/>
      <c r="BH50" s="2092"/>
      <c r="BI50" s="2092"/>
      <c r="BJ50" s="2092"/>
      <c r="BK50" s="2092"/>
      <c r="BL50" s="2092"/>
      <c r="BM50" s="2092"/>
      <c r="BN50" s="2097"/>
      <c r="BO50" s="2097"/>
      <c r="BP50" s="2097"/>
      <c r="BQ50" s="2097"/>
      <c r="BR50" s="2097"/>
      <c r="BS50" s="2097"/>
      <c r="BT50" s="2097"/>
      <c r="BU50" s="2097"/>
      <c r="BV50" s="2097"/>
      <c r="BW50" s="2092"/>
      <c r="BX50" s="2092"/>
      <c r="BY50" s="2092"/>
      <c r="BZ50" s="2092"/>
      <c r="CA50" s="2092"/>
      <c r="CB50" s="2092"/>
      <c r="CC50" s="2092"/>
      <c r="CD50" s="2092"/>
      <c r="CE50" s="2092"/>
      <c r="CF50" s="2097"/>
      <c r="CG50" s="2097"/>
      <c r="CH50" s="2097"/>
      <c r="CI50" s="2097"/>
      <c r="CJ50" s="2097"/>
      <c r="CK50" s="2097"/>
      <c r="CL50" s="2097"/>
      <c r="CM50" s="2097"/>
      <c r="CN50" s="2098"/>
    </row>
    <row r="51" spans="50:92" ht="18" customHeight="1">
      <c r="AX51" s="2096"/>
      <c r="AY51" s="2097"/>
      <c r="AZ51" s="2097"/>
      <c r="BA51" s="2097"/>
      <c r="BB51" s="2097"/>
      <c r="BC51" s="2097"/>
      <c r="BD51" s="2097"/>
      <c r="BE51" s="2092"/>
      <c r="BF51" s="2092"/>
      <c r="BG51" s="2092"/>
      <c r="BH51" s="2092"/>
      <c r="BI51" s="2092"/>
      <c r="BJ51" s="2092"/>
      <c r="BK51" s="2092"/>
      <c r="BL51" s="2092"/>
      <c r="BM51" s="2092"/>
      <c r="BN51" s="2097"/>
      <c r="BO51" s="2097"/>
      <c r="BP51" s="2097"/>
      <c r="BQ51" s="2097"/>
      <c r="BR51" s="2097"/>
      <c r="BS51" s="2097"/>
      <c r="BT51" s="2097"/>
      <c r="BU51" s="2097"/>
      <c r="BV51" s="2097"/>
      <c r="BW51" s="2092"/>
      <c r="BX51" s="2092"/>
      <c r="BY51" s="2092"/>
      <c r="BZ51" s="2092"/>
      <c r="CA51" s="2092"/>
      <c r="CB51" s="2092"/>
      <c r="CC51" s="2092"/>
      <c r="CD51" s="2092"/>
      <c r="CE51" s="2092"/>
      <c r="CF51" s="2097"/>
      <c r="CG51" s="2097"/>
      <c r="CH51" s="2097"/>
      <c r="CI51" s="2097"/>
      <c r="CJ51" s="2097"/>
      <c r="CK51" s="2097"/>
      <c r="CL51" s="2097"/>
      <c r="CM51" s="2097"/>
      <c r="CN51" s="2098"/>
    </row>
    <row r="52" spans="50:92" ht="18" customHeight="1">
      <c r="AX52" s="2096" t="s">
        <v>290</v>
      </c>
      <c r="AY52" s="2097"/>
      <c r="AZ52" s="2097"/>
      <c r="BA52" s="2097"/>
      <c r="BB52" s="2097"/>
      <c r="BC52" s="2097"/>
      <c r="BD52" s="2097"/>
      <c r="BE52" s="2092" t="s">
        <v>316</v>
      </c>
      <c r="BF52" s="2092"/>
      <c r="BG52" s="2092"/>
      <c r="BH52" s="2092"/>
      <c r="BI52" s="2092"/>
      <c r="BJ52" s="2092"/>
      <c r="BK52" s="2092"/>
      <c r="BL52" s="2092"/>
      <c r="BM52" s="2092"/>
      <c r="BN52" s="2092" t="s">
        <v>317</v>
      </c>
      <c r="BO52" s="2092"/>
      <c r="BP52" s="2092"/>
      <c r="BQ52" s="2092"/>
      <c r="BR52" s="2092"/>
      <c r="BS52" s="2092"/>
      <c r="BT52" s="2092"/>
      <c r="BU52" s="2092"/>
      <c r="BV52" s="2092"/>
      <c r="BW52" s="2092" t="s">
        <v>318</v>
      </c>
      <c r="BX52" s="2092"/>
      <c r="BY52" s="2092"/>
      <c r="BZ52" s="2092"/>
      <c r="CA52" s="2092"/>
      <c r="CB52" s="2092"/>
      <c r="CC52" s="2092"/>
      <c r="CD52" s="2092"/>
      <c r="CE52" s="2092"/>
      <c r="CF52" s="2092" t="s">
        <v>319</v>
      </c>
      <c r="CG52" s="2092"/>
      <c r="CH52" s="2092"/>
      <c r="CI52" s="2092"/>
      <c r="CJ52" s="2092"/>
      <c r="CK52" s="2092"/>
      <c r="CL52" s="2092"/>
      <c r="CM52" s="2092"/>
      <c r="CN52" s="2093"/>
    </row>
    <row r="53" spans="50:92" ht="18" customHeight="1">
      <c r="AX53" s="2096"/>
      <c r="AY53" s="2097"/>
      <c r="AZ53" s="2097"/>
      <c r="BA53" s="2097"/>
      <c r="BB53" s="2097"/>
      <c r="BC53" s="2097"/>
      <c r="BD53" s="2097"/>
      <c r="BE53" s="2092"/>
      <c r="BF53" s="2092"/>
      <c r="BG53" s="2092"/>
      <c r="BH53" s="2092"/>
      <c r="BI53" s="2092"/>
      <c r="BJ53" s="2092"/>
      <c r="BK53" s="2092"/>
      <c r="BL53" s="2092"/>
      <c r="BM53" s="2092"/>
      <c r="BN53" s="2092"/>
      <c r="BO53" s="2092"/>
      <c r="BP53" s="2092"/>
      <c r="BQ53" s="2092"/>
      <c r="BR53" s="2092"/>
      <c r="BS53" s="2092"/>
      <c r="BT53" s="2092"/>
      <c r="BU53" s="2092"/>
      <c r="BV53" s="2092"/>
      <c r="BW53" s="2092"/>
      <c r="BX53" s="2092"/>
      <c r="BY53" s="2092"/>
      <c r="BZ53" s="2092"/>
      <c r="CA53" s="2092"/>
      <c r="CB53" s="2092"/>
      <c r="CC53" s="2092"/>
      <c r="CD53" s="2092"/>
      <c r="CE53" s="2092"/>
      <c r="CF53" s="2092"/>
      <c r="CG53" s="2092"/>
      <c r="CH53" s="2092"/>
      <c r="CI53" s="2092"/>
      <c r="CJ53" s="2092"/>
      <c r="CK53" s="2092"/>
      <c r="CL53" s="2092"/>
      <c r="CM53" s="2092"/>
      <c r="CN53" s="2093"/>
    </row>
    <row r="54" spans="50:92" ht="18" customHeight="1">
      <c r="AX54" s="2096"/>
      <c r="AY54" s="2097"/>
      <c r="AZ54" s="2097"/>
      <c r="BA54" s="2097"/>
      <c r="BB54" s="2097"/>
      <c r="BC54" s="2097"/>
      <c r="BD54" s="2097"/>
      <c r="BE54" s="2092"/>
      <c r="BF54" s="2092"/>
      <c r="BG54" s="2092"/>
      <c r="BH54" s="2092"/>
      <c r="BI54" s="2092"/>
      <c r="BJ54" s="2092"/>
      <c r="BK54" s="2092"/>
      <c r="BL54" s="2092"/>
      <c r="BM54" s="2092"/>
      <c r="BN54" s="2092"/>
      <c r="BO54" s="2092"/>
      <c r="BP54" s="2092"/>
      <c r="BQ54" s="2092"/>
      <c r="BR54" s="2092"/>
      <c r="BS54" s="2092"/>
      <c r="BT54" s="2092"/>
      <c r="BU54" s="2092"/>
      <c r="BV54" s="2092"/>
      <c r="BW54" s="2092"/>
      <c r="BX54" s="2092"/>
      <c r="BY54" s="2092"/>
      <c r="BZ54" s="2092"/>
      <c r="CA54" s="2092"/>
      <c r="CB54" s="2092"/>
      <c r="CC54" s="2092"/>
      <c r="CD54" s="2092"/>
      <c r="CE54" s="2092"/>
      <c r="CF54" s="2092"/>
      <c r="CG54" s="2092"/>
      <c r="CH54" s="2092"/>
      <c r="CI54" s="2092"/>
      <c r="CJ54" s="2092"/>
      <c r="CK54" s="2092"/>
      <c r="CL54" s="2092"/>
      <c r="CM54" s="2092"/>
      <c r="CN54" s="2093"/>
    </row>
    <row r="55" spans="50:92" ht="18" customHeight="1">
      <c r="AX55" s="2096" t="s">
        <v>293</v>
      </c>
      <c r="AY55" s="2097"/>
      <c r="AZ55" s="2097"/>
      <c r="BA55" s="2097"/>
      <c r="BB55" s="2097"/>
      <c r="BC55" s="2097"/>
      <c r="BD55" s="2097"/>
      <c r="BE55" s="2092" t="s">
        <v>320</v>
      </c>
      <c r="BF55" s="2092"/>
      <c r="BG55" s="2092"/>
      <c r="BH55" s="2092"/>
      <c r="BI55" s="2092"/>
      <c r="BJ55" s="2092"/>
      <c r="BK55" s="2092"/>
      <c r="BL55" s="2092"/>
      <c r="BM55" s="2092"/>
      <c r="BN55" s="2092" t="s">
        <v>321</v>
      </c>
      <c r="BO55" s="2092"/>
      <c r="BP55" s="2092"/>
      <c r="BQ55" s="2092"/>
      <c r="BR55" s="2092"/>
      <c r="BS55" s="2092"/>
      <c r="BT55" s="2092"/>
      <c r="BU55" s="2092"/>
      <c r="BV55" s="2092"/>
      <c r="BW55" s="2092" t="s">
        <v>322</v>
      </c>
      <c r="BX55" s="2092"/>
      <c r="BY55" s="2092"/>
      <c r="BZ55" s="2092"/>
      <c r="CA55" s="2092"/>
      <c r="CB55" s="2092"/>
      <c r="CC55" s="2092"/>
      <c r="CD55" s="2092"/>
      <c r="CE55" s="2092"/>
      <c r="CF55" s="2092" t="s">
        <v>323</v>
      </c>
      <c r="CG55" s="2092"/>
      <c r="CH55" s="2092"/>
      <c r="CI55" s="2092"/>
      <c r="CJ55" s="2092"/>
      <c r="CK55" s="2092"/>
      <c r="CL55" s="2092"/>
      <c r="CM55" s="2092"/>
      <c r="CN55" s="2093"/>
    </row>
    <row r="56" spans="50:92" ht="18" customHeight="1">
      <c r="AX56" s="2096"/>
      <c r="AY56" s="2097"/>
      <c r="AZ56" s="2097"/>
      <c r="BA56" s="2097"/>
      <c r="BB56" s="2097"/>
      <c r="BC56" s="2097"/>
      <c r="BD56" s="2097"/>
      <c r="BE56" s="2092"/>
      <c r="BF56" s="2092"/>
      <c r="BG56" s="2092"/>
      <c r="BH56" s="2092"/>
      <c r="BI56" s="2092"/>
      <c r="BJ56" s="2092"/>
      <c r="BK56" s="2092"/>
      <c r="BL56" s="2092"/>
      <c r="BM56" s="2092"/>
      <c r="BN56" s="2092"/>
      <c r="BO56" s="2092"/>
      <c r="BP56" s="2092"/>
      <c r="BQ56" s="2092"/>
      <c r="BR56" s="2092"/>
      <c r="BS56" s="2092"/>
      <c r="BT56" s="2092"/>
      <c r="BU56" s="2092"/>
      <c r="BV56" s="2092"/>
      <c r="BW56" s="2092"/>
      <c r="BX56" s="2092"/>
      <c r="BY56" s="2092"/>
      <c r="BZ56" s="2092"/>
      <c r="CA56" s="2092"/>
      <c r="CB56" s="2092"/>
      <c r="CC56" s="2092"/>
      <c r="CD56" s="2092"/>
      <c r="CE56" s="2092"/>
      <c r="CF56" s="2092"/>
      <c r="CG56" s="2092"/>
      <c r="CH56" s="2092"/>
      <c r="CI56" s="2092"/>
      <c r="CJ56" s="2092"/>
      <c r="CK56" s="2092"/>
      <c r="CL56" s="2092"/>
      <c r="CM56" s="2092"/>
      <c r="CN56" s="2093"/>
    </row>
    <row r="57" spans="50:92" ht="18" customHeight="1">
      <c r="AX57" s="2096"/>
      <c r="AY57" s="2097"/>
      <c r="AZ57" s="2097"/>
      <c r="BA57" s="2097"/>
      <c r="BB57" s="2097"/>
      <c r="BC57" s="2097"/>
      <c r="BD57" s="2097"/>
      <c r="BE57" s="2092"/>
      <c r="BF57" s="2092"/>
      <c r="BG57" s="2092"/>
      <c r="BH57" s="2092"/>
      <c r="BI57" s="2092"/>
      <c r="BJ57" s="2092"/>
      <c r="BK57" s="2092"/>
      <c r="BL57" s="2092"/>
      <c r="BM57" s="2092"/>
      <c r="BN57" s="2092"/>
      <c r="BO57" s="2092"/>
      <c r="BP57" s="2092"/>
      <c r="BQ57" s="2092"/>
      <c r="BR57" s="2092"/>
      <c r="BS57" s="2092"/>
      <c r="BT57" s="2092"/>
      <c r="BU57" s="2092"/>
      <c r="BV57" s="2092"/>
      <c r="BW57" s="2092"/>
      <c r="BX57" s="2092"/>
      <c r="BY57" s="2092"/>
      <c r="BZ57" s="2092"/>
      <c r="CA57" s="2092"/>
      <c r="CB57" s="2092"/>
      <c r="CC57" s="2092"/>
      <c r="CD57" s="2092"/>
      <c r="CE57" s="2092"/>
      <c r="CF57" s="2092"/>
      <c r="CG57" s="2092"/>
      <c r="CH57" s="2092"/>
      <c r="CI57" s="2092"/>
      <c r="CJ57" s="2092"/>
      <c r="CK57" s="2092"/>
      <c r="CL57" s="2092"/>
      <c r="CM57" s="2092"/>
      <c r="CN57" s="2093"/>
    </row>
    <row r="58" spans="50:92" ht="18" customHeight="1">
      <c r="AX58" s="2096"/>
      <c r="AY58" s="2097"/>
      <c r="AZ58" s="2097"/>
      <c r="BA58" s="2097"/>
      <c r="BB58" s="2097"/>
      <c r="BC58" s="2097"/>
      <c r="BD58" s="2097"/>
      <c r="BE58" s="2092"/>
      <c r="BF58" s="2092"/>
      <c r="BG58" s="2092"/>
      <c r="BH58" s="2092"/>
      <c r="BI58" s="2092"/>
      <c r="BJ58" s="2092"/>
      <c r="BK58" s="2092"/>
      <c r="BL58" s="2092"/>
      <c r="BM58" s="2092"/>
      <c r="BN58" s="2092"/>
      <c r="BO58" s="2092"/>
      <c r="BP58" s="2092"/>
      <c r="BQ58" s="2092"/>
      <c r="BR58" s="2092"/>
      <c r="BS58" s="2092"/>
      <c r="BT58" s="2092"/>
      <c r="BU58" s="2092"/>
      <c r="BV58" s="2092"/>
      <c r="BW58" s="2092"/>
      <c r="BX58" s="2092"/>
      <c r="BY58" s="2092"/>
      <c r="BZ58" s="2092"/>
      <c r="CA58" s="2092"/>
      <c r="CB58" s="2092"/>
      <c r="CC58" s="2092"/>
      <c r="CD58" s="2092"/>
      <c r="CE58" s="2092"/>
      <c r="CF58" s="2092"/>
      <c r="CG58" s="2092"/>
      <c r="CH58" s="2092"/>
      <c r="CI58" s="2092"/>
      <c r="CJ58" s="2092"/>
      <c r="CK58" s="2092"/>
      <c r="CL58" s="2092"/>
      <c r="CM58" s="2092"/>
      <c r="CN58" s="2093"/>
    </row>
    <row r="59" spans="50:92" ht="18" customHeight="1">
      <c r="AX59" s="2096"/>
      <c r="AY59" s="2097"/>
      <c r="AZ59" s="2097"/>
      <c r="BA59" s="2097"/>
      <c r="BB59" s="2097"/>
      <c r="BC59" s="2097"/>
      <c r="BD59" s="2097"/>
      <c r="BE59" s="2092"/>
      <c r="BF59" s="2092"/>
      <c r="BG59" s="2092"/>
      <c r="BH59" s="2092"/>
      <c r="BI59" s="2092"/>
      <c r="BJ59" s="2092"/>
      <c r="BK59" s="2092"/>
      <c r="BL59" s="2092"/>
      <c r="BM59" s="2092"/>
      <c r="BN59" s="2092"/>
      <c r="BO59" s="2092"/>
      <c r="BP59" s="2092"/>
      <c r="BQ59" s="2092"/>
      <c r="BR59" s="2092"/>
      <c r="BS59" s="2092"/>
      <c r="BT59" s="2092"/>
      <c r="BU59" s="2092"/>
      <c r="BV59" s="2092"/>
      <c r="BW59" s="2092"/>
      <c r="BX59" s="2092"/>
      <c r="BY59" s="2092"/>
      <c r="BZ59" s="2092"/>
      <c r="CA59" s="2092"/>
      <c r="CB59" s="2092"/>
      <c r="CC59" s="2092"/>
      <c r="CD59" s="2092"/>
      <c r="CE59" s="2092"/>
      <c r="CF59" s="2092"/>
      <c r="CG59" s="2092"/>
      <c r="CH59" s="2092"/>
      <c r="CI59" s="2092"/>
      <c r="CJ59" s="2092"/>
      <c r="CK59" s="2092"/>
      <c r="CL59" s="2092"/>
      <c r="CM59" s="2092"/>
      <c r="CN59" s="2093"/>
    </row>
    <row r="60" spans="50:92" ht="18" customHeight="1">
      <c r="AX60" s="2096"/>
      <c r="AY60" s="2097"/>
      <c r="AZ60" s="2097"/>
      <c r="BA60" s="2097"/>
      <c r="BB60" s="2097"/>
      <c r="BC60" s="2097"/>
      <c r="BD60" s="2097"/>
      <c r="BE60" s="2092"/>
      <c r="BF60" s="2092"/>
      <c r="BG60" s="2092"/>
      <c r="BH60" s="2092"/>
      <c r="BI60" s="2092"/>
      <c r="BJ60" s="2092"/>
      <c r="BK60" s="2092"/>
      <c r="BL60" s="2092"/>
      <c r="BM60" s="2092"/>
      <c r="BN60" s="2092"/>
      <c r="BO60" s="2092"/>
      <c r="BP60" s="2092"/>
      <c r="BQ60" s="2092"/>
      <c r="BR60" s="2092"/>
      <c r="BS60" s="2092"/>
      <c r="BT60" s="2092"/>
      <c r="BU60" s="2092"/>
      <c r="BV60" s="2092"/>
      <c r="BW60" s="2092"/>
      <c r="BX60" s="2092"/>
      <c r="BY60" s="2092"/>
      <c r="BZ60" s="2092"/>
      <c r="CA60" s="2092"/>
      <c r="CB60" s="2092"/>
      <c r="CC60" s="2092"/>
      <c r="CD60" s="2092"/>
      <c r="CE60" s="2092"/>
      <c r="CF60" s="2092"/>
      <c r="CG60" s="2092"/>
      <c r="CH60" s="2092"/>
      <c r="CI60" s="2092"/>
      <c r="CJ60" s="2092"/>
      <c r="CK60" s="2092"/>
      <c r="CL60" s="2092"/>
      <c r="CM60" s="2092"/>
      <c r="CN60" s="2093"/>
    </row>
    <row r="61" spans="50:92" ht="18" customHeight="1">
      <c r="AX61" s="2096"/>
      <c r="AY61" s="2097"/>
      <c r="AZ61" s="2097"/>
      <c r="BA61" s="2097"/>
      <c r="BB61" s="2097"/>
      <c r="BC61" s="2097"/>
      <c r="BD61" s="2097"/>
      <c r="BE61" s="2092"/>
      <c r="BF61" s="2092"/>
      <c r="BG61" s="2092"/>
      <c r="BH61" s="2092"/>
      <c r="BI61" s="2092"/>
      <c r="BJ61" s="2092"/>
      <c r="BK61" s="2092"/>
      <c r="BL61" s="2092"/>
      <c r="BM61" s="2092"/>
      <c r="BN61" s="2092"/>
      <c r="BO61" s="2092"/>
      <c r="BP61" s="2092"/>
      <c r="BQ61" s="2092"/>
      <c r="BR61" s="2092"/>
      <c r="BS61" s="2092"/>
      <c r="BT61" s="2092"/>
      <c r="BU61" s="2092"/>
      <c r="BV61" s="2092"/>
      <c r="BW61" s="2092"/>
      <c r="BX61" s="2092"/>
      <c r="BY61" s="2092"/>
      <c r="BZ61" s="2092"/>
      <c r="CA61" s="2092"/>
      <c r="CB61" s="2092"/>
      <c r="CC61" s="2092"/>
      <c r="CD61" s="2092"/>
      <c r="CE61" s="2092"/>
      <c r="CF61" s="2092"/>
      <c r="CG61" s="2092"/>
      <c r="CH61" s="2092"/>
      <c r="CI61" s="2092"/>
      <c r="CJ61" s="2092"/>
      <c r="CK61" s="2092"/>
      <c r="CL61" s="2092"/>
      <c r="CM61" s="2092"/>
      <c r="CN61" s="2093"/>
    </row>
    <row r="62" spans="50:92" ht="18" customHeight="1">
      <c r="AX62" s="2096" t="s">
        <v>296</v>
      </c>
      <c r="AY62" s="2097"/>
      <c r="AZ62" s="2097"/>
      <c r="BA62" s="2097"/>
      <c r="BB62" s="2097"/>
      <c r="BC62" s="2097"/>
      <c r="BD62" s="2097"/>
      <c r="BE62" s="2092" t="s">
        <v>324</v>
      </c>
      <c r="BF62" s="2092"/>
      <c r="BG62" s="2092"/>
      <c r="BH62" s="2092"/>
      <c r="BI62" s="2092"/>
      <c r="BJ62" s="2092"/>
      <c r="BK62" s="2092"/>
      <c r="BL62" s="2092"/>
      <c r="BM62" s="2092"/>
      <c r="BN62" s="2092" t="s">
        <v>325</v>
      </c>
      <c r="BO62" s="2092"/>
      <c r="BP62" s="2092"/>
      <c r="BQ62" s="2092"/>
      <c r="BR62" s="2092"/>
      <c r="BS62" s="2092"/>
      <c r="BT62" s="2092"/>
      <c r="BU62" s="2092"/>
      <c r="BV62" s="2092"/>
      <c r="BW62" s="2092" t="s">
        <v>326</v>
      </c>
      <c r="BX62" s="2092"/>
      <c r="BY62" s="2092"/>
      <c r="BZ62" s="2092"/>
      <c r="CA62" s="2092"/>
      <c r="CB62" s="2092"/>
      <c r="CC62" s="2092"/>
      <c r="CD62" s="2092"/>
      <c r="CE62" s="2092"/>
      <c r="CF62" s="2092" t="s">
        <v>327</v>
      </c>
      <c r="CG62" s="2092"/>
      <c r="CH62" s="2092"/>
      <c r="CI62" s="2092"/>
      <c r="CJ62" s="2092"/>
      <c r="CK62" s="2092"/>
      <c r="CL62" s="2092"/>
      <c r="CM62" s="2092"/>
      <c r="CN62" s="2093"/>
    </row>
    <row r="63" spans="50:92" ht="18" customHeight="1">
      <c r="AX63" s="2096"/>
      <c r="AY63" s="2097"/>
      <c r="AZ63" s="2097"/>
      <c r="BA63" s="2097"/>
      <c r="BB63" s="2097"/>
      <c r="BC63" s="2097"/>
      <c r="BD63" s="2097"/>
      <c r="BE63" s="2092"/>
      <c r="BF63" s="2092"/>
      <c r="BG63" s="2092"/>
      <c r="BH63" s="2092"/>
      <c r="BI63" s="2092"/>
      <c r="BJ63" s="2092"/>
      <c r="BK63" s="2092"/>
      <c r="BL63" s="2092"/>
      <c r="BM63" s="2092"/>
      <c r="BN63" s="2092"/>
      <c r="BO63" s="2092"/>
      <c r="BP63" s="2092"/>
      <c r="BQ63" s="2092"/>
      <c r="BR63" s="2092"/>
      <c r="BS63" s="2092"/>
      <c r="BT63" s="2092"/>
      <c r="BU63" s="2092"/>
      <c r="BV63" s="2092"/>
      <c r="BW63" s="2092"/>
      <c r="BX63" s="2092"/>
      <c r="BY63" s="2092"/>
      <c r="BZ63" s="2092"/>
      <c r="CA63" s="2092"/>
      <c r="CB63" s="2092"/>
      <c r="CC63" s="2092"/>
      <c r="CD63" s="2092"/>
      <c r="CE63" s="2092"/>
      <c r="CF63" s="2092"/>
      <c r="CG63" s="2092"/>
      <c r="CH63" s="2092"/>
      <c r="CI63" s="2092"/>
      <c r="CJ63" s="2092"/>
      <c r="CK63" s="2092"/>
      <c r="CL63" s="2092"/>
      <c r="CM63" s="2092"/>
      <c r="CN63" s="2093"/>
    </row>
    <row r="64" spans="50:92" ht="18" customHeight="1">
      <c r="AX64" s="2096"/>
      <c r="AY64" s="2097"/>
      <c r="AZ64" s="2097"/>
      <c r="BA64" s="2097"/>
      <c r="BB64" s="2097"/>
      <c r="BC64" s="2097"/>
      <c r="BD64" s="2097"/>
      <c r="BE64" s="2092"/>
      <c r="BF64" s="2092"/>
      <c r="BG64" s="2092"/>
      <c r="BH64" s="2092"/>
      <c r="BI64" s="2092"/>
      <c r="BJ64" s="2092"/>
      <c r="BK64" s="2092"/>
      <c r="BL64" s="2092"/>
      <c r="BM64" s="2092"/>
      <c r="BN64" s="2092"/>
      <c r="BO64" s="2092"/>
      <c r="BP64" s="2092"/>
      <c r="BQ64" s="2092"/>
      <c r="BR64" s="2092"/>
      <c r="BS64" s="2092"/>
      <c r="BT64" s="2092"/>
      <c r="BU64" s="2092"/>
      <c r="BV64" s="2092"/>
      <c r="BW64" s="2092"/>
      <c r="BX64" s="2092"/>
      <c r="BY64" s="2092"/>
      <c r="BZ64" s="2092"/>
      <c r="CA64" s="2092"/>
      <c r="CB64" s="2092"/>
      <c r="CC64" s="2092"/>
      <c r="CD64" s="2092"/>
      <c r="CE64" s="2092"/>
      <c r="CF64" s="2092"/>
      <c r="CG64" s="2092"/>
      <c r="CH64" s="2092"/>
      <c r="CI64" s="2092"/>
      <c r="CJ64" s="2092"/>
      <c r="CK64" s="2092"/>
      <c r="CL64" s="2092"/>
      <c r="CM64" s="2092"/>
      <c r="CN64" s="2093"/>
    </row>
    <row r="65" spans="50:92" ht="18" customHeight="1">
      <c r="AX65" s="2096"/>
      <c r="AY65" s="2097"/>
      <c r="AZ65" s="2097"/>
      <c r="BA65" s="2097"/>
      <c r="BB65" s="2097"/>
      <c r="BC65" s="2097"/>
      <c r="BD65" s="2097"/>
      <c r="BE65" s="2092"/>
      <c r="BF65" s="2092"/>
      <c r="BG65" s="2092"/>
      <c r="BH65" s="2092"/>
      <c r="BI65" s="2092"/>
      <c r="BJ65" s="2092"/>
      <c r="BK65" s="2092"/>
      <c r="BL65" s="2092"/>
      <c r="BM65" s="2092"/>
      <c r="BN65" s="2092"/>
      <c r="BO65" s="2092"/>
      <c r="BP65" s="2092"/>
      <c r="BQ65" s="2092"/>
      <c r="BR65" s="2092"/>
      <c r="BS65" s="2092"/>
      <c r="BT65" s="2092"/>
      <c r="BU65" s="2092"/>
      <c r="BV65" s="2092"/>
      <c r="BW65" s="2092"/>
      <c r="BX65" s="2092"/>
      <c r="BY65" s="2092"/>
      <c r="BZ65" s="2092"/>
      <c r="CA65" s="2092"/>
      <c r="CB65" s="2092"/>
      <c r="CC65" s="2092"/>
      <c r="CD65" s="2092"/>
      <c r="CE65" s="2092"/>
      <c r="CF65" s="2092"/>
      <c r="CG65" s="2092"/>
      <c r="CH65" s="2092"/>
      <c r="CI65" s="2092"/>
      <c r="CJ65" s="2092"/>
      <c r="CK65" s="2092"/>
      <c r="CL65" s="2092"/>
      <c r="CM65" s="2092"/>
      <c r="CN65" s="2093"/>
    </row>
    <row r="66" spans="50:92" ht="18" customHeight="1">
      <c r="AX66" s="2099"/>
      <c r="AY66" s="2100"/>
      <c r="AZ66" s="2100"/>
      <c r="BA66" s="2100"/>
      <c r="BB66" s="2100"/>
      <c r="BC66" s="2100"/>
      <c r="BD66" s="2100"/>
      <c r="BE66" s="2094"/>
      <c r="BF66" s="2094"/>
      <c r="BG66" s="2094"/>
      <c r="BH66" s="2094"/>
      <c r="BI66" s="2094"/>
      <c r="BJ66" s="2094"/>
      <c r="BK66" s="2094"/>
      <c r="BL66" s="2094"/>
      <c r="BM66" s="2094"/>
      <c r="BN66" s="2094"/>
      <c r="BO66" s="2094"/>
      <c r="BP66" s="2094"/>
      <c r="BQ66" s="2094"/>
      <c r="BR66" s="2094"/>
      <c r="BS66" s="2094"/>
      <c r="BT66" s="2094"/>
      <c r="BU66" s="2094"/>
      <c r="BV66" s="2094"/>
      <c r="BW66" s="2094"/>
      <c r="BX66" s="2094"/>
      <c r="BY66" s="2094"/>
      <c r="BZ66" s="2094"/>
      <c r="CA66" s="2094"/>
      <c r="CB66" s="2094"/>
      <c r="CC66" s="2094"/>
      <c r="CD66" s="2094"/>
      <c r="CE66" s="2094"/>
      <c r="CF66" s="2094"/>
      <c r="CG66" s="2094"/>
      <c r="CH66" s="2094"/>
      <c r="CI66" s="2094"/>
      <c r="CJ66" s="2094"/>
      <c r="CK66" s="2094"/>
      <c r="CL66" s="2094"/>
      <c r="CM66" s="2094"/>
      <c r="CN66" s="2095"/>
    </row>
    <row r="67" spans="50:92" ht="18" customHeight="1">
      <c r="AX67" s="2103" t="s">
        <v>943</v>
      </c>
      <c r="AY67" s="2104"/>
      <c r="AZ67" s="2104"/>
      <c r="BA67" s="2104"/>
      <c r="BB67" s="2104"/>
      <c r="BC67" s="2104"/>
      <c r="BD67" s="2104"/>
      <c r="BE67" s="2104"/>
      <c r="BF67" s="2104"/>
      <c r="BG67" s="2104"/>
      <c r="BH67" s="2104"/>
      <c r="BI67" s="2104"/>
      <c r="BJ67" s="2104"/>
      <c r="BK67" s="2104"/>
      <c r="BL67" s="2104"/>
      <c r="BM67" s="2104"/>
      <c r="BN67" s="2104"/>
      <c r="BO67" s="2104"/>
      <c r="BP67" s="2104"/>
      <c r="BQ67" s="2104"/>
      <c r="BR67" s="2104"/>
      <c r="BS67" s="2104"/>
      <c r="BT67" s="2104"/>
      <c r="BU67" s="2104"/>
      <c r="BV67" s="2104"/>
      <c r="BW67" s="2104"/>
      <c r="BX67" s="2104"/>
      <c r="BY67" s="2104"/>
      <c r="BZ67" s="2104"/>
      <c r="CA67" s="2104"/>
      <c r="CB67" s="2104"/>
      <c r="CC67" s="2104"/>
      <c r="CD67" s="2104"/>
      <c r="CE67" s="2104"/>
      <c r="CF67" s="2104"/>
      <c r="CG67" s="2104"/>
      <c r="CH67" s="2104"/>
      <c r="CI67" s="2104"/>
      <c r="CJ67" s="2104"/>
      <c r="CK67" s="2104"/>
      <c r="CL67" s="2104"/>
      <c r="CM67" s="2104"/>
      <c r="CN67" s="2104"/>
    </row>
    <row r="68" spans="50:92" ht="18" customHeight="1">
      <c r="AX68" s="2105" t="s">
        <v>944</v>
      </c>
      <c r="AY68" s="2106"/>
      <c r="AZ68" s="2106"/>
      <c r="BA68" s="2106"/>
      <c r="BB68" s="2106"/>
      <c r="BC68" s="2106"/>
      <c r="BD68" s="2106"/>
      <c r="BE68" s="2106"/>
      <c r="BF68" s="2106"/>
      <c r="BG68" s="2106"/>
      <c r="BH68" s="2106" t="s">
        <v>945</v>
      </c>
      <c r="BI68" s="2106"/>
      <c r="BJ68" s="2106"/>
      <c r="BK68" s="2106"/>
      <c r="BL68" s="2106"/>
      <c r="BM68" s="2106"/>
      <c r="BN68" s="2106"/>
      <c r="BO68" s="2106"/>
      <c r="BP68" s="2106"/>
      <c r="BQ68" s="2106"/>
      <c r="BR68" s="2106"/>
      <c r="BS68" s="2106"/>
      <c r="BT68" s="2106"/>
      <c r="BU68" s="2106"/>
      <c r="BV68" s="2106"/>
      <c r="BW68" s="2106"/>
      <c r="BX68" s="2106"/>
      <c r="BY68" s="2106"/>
      <c r="BZ68" s="2106"/>
      <c r="CA68" s="2106"/>
      <c r="CB68" s="2106"/>
      <c r="CC68" s="2106"/>
      <c r="CD68" s="2106"/>
      <c r="CE68" s="2106"/>
      <c r="CF68" s="2106"/>
      <c r="CG68" s="2106"/>
      <c r="CH68" s="2106"/>
      <c r="CI68" s="2106"/>
      <c r="CJ68" s="2106"/>
      <c r="CK68" s="2106"/>
      <c r="CL68" s="2106"/>
      <c r="CM68" s="2106"/>
      <c r="CN68" s="2109"/>
    </row>
    <row r="69" spans="50:92" ht="18" customHeight="1">
      <c r="AX69" s="2107"/>
      <c r="AY69" s="2108"/>
      <c r="AZ69" s="2108"/>
      <c r="BA69" s="2108"/>
      <c r="BB69" s="2108"/>
      <c r="BC69" s="2108"/>
      <c r="BD69" s="2108"/>
      <c r="BE69" s="2108"/>
      <c r="BF69" s="2108"/>
      <c r="BG69" s="2108"/>
      <c r="BH69" s="2108" t="s">
        <v>946</v>
      </c>
      <c r="BI69" s="2108"/>
      <c r="BJ69" s="2108"/>
      <c r="BK69" s="2108"/>
      <c r="BL69" s="2108"/>
      <c r="BM69" s="2108"/>
      <c r="BN69" s="2108"/>
      <c r="BO69" s="2108"/>
      <c r="BP69" s="2108"/>
      <c r="BQ69" s="2108"/>
      <c r="BR69" s="2108"/>
      <c r="BS69" s="2108" t="s">
        <v>947</v>
      </c>
      <c r="BT69" s="2108"/>
      <c r="BU69" s="2108"/>
      <c r="BV69" s="2108"/>
      <c r="BW69" s="2108"/>
      <c r="BX69" s="2108"/>
      <c r="BY69" s="2108"/>
      <c r="BZ69" s="2108"/>
      <c r="CA69" s="2108"/>
      <c r="CB69" s="2108"/>
      <c r="CC69" s="2108"/>
      <c r="CD69" s="2108" t="s">
        <v>948</v>
      </c>
      <c r="CE69" s="2108"/>
      <c r="CF69" s="2108"/>
      <c r="CG69" s="2108"/>
      <c r="CH69" s="2108"/>
      <c r="CI69" s="2108"/>
      <c r="CJ69" s="2108"/>
      <c r="CK69" s="2108"/>
      <c r="CL69" s="2108"/>
      <c r="CM69" s="2108"/>
      <c r="CN69" s="2110"/>
    </row>
    <row r="70" spans="50:92" ht="18" customHeight="1">
      <c r="AX70" s="2111" t="s">
        <v>972</v>
      </c>
      <c r="AY70" s="2108"/>
      <c r="AZ70" s="2108"/>
      <c r="BA70" s="2108"/>
      <c r="BB70" s="2108"/>
      <c r="BC70" s="2108"/>
      <c r="BD70" s="2108"/>
      <c r="BE70" s="2108"/>
      <c r="BF70" s="2108"/>
      <c r="BG70" s="2108"/>
      <c r="BH70" s="2108" t="s">
        <v>950</v>
      </c>
      <c r="BI70" s="2108"/>
      <c r="BJ70" s="2108"/>
      <c r="BK70" s="2108"/>
      <c r="BL70" s="2108"/>
      <c r="BM70" s="2108"/>
      <c r="BN70" s="2108"/>
      <c r="BO70" s="2108"/>
      <c r="BP70" s="2108"/>
      <c r="BQ70" s="2108"/>
      <c r="BR70" s="2108"/>
      <c r="BS70" s="2108" t="s">
        <v>949</v>
      </c>
      <c r="BT70" s="2108"/>
      <c r="BU70" s="2108"/>
      <c r="BV70" s="2108"/>
      <c r="BW70" s="2108"/>
      <c r="BX70" s="2108"/>
      <c r="BY70" s="2108"/>
      <c r="BZ70" s="2108"/>
      <c r="CA70" s="2108"/>
      <c r="CB70" s="2108"/>
      <c r="CC70" s="2108"/>
      <c r="CD70" s="2108" t="s">
        <v>952</v>
      </c>
      <c r="CE70" s="2108"/>
      <c r="CF70" s="2108"/>
      <c r="CG70" s="2108"/>
      <c r="CH70" s="2108"/>
      <c r="CI70" s="2108"/>
      <c r="CJ70" s="2108"/>
      <c r="CK70" s="2108"/>
      <c r="CL70" s="2108"/>
      <c r="CM70" s="2108"/>
      <c r="CN70" s="2110"/>
    </row>
    <row r="71" spans="50:92" ht="18" customHeight="1">
      <c r="AX71" s="2112" t="s">
        <v>973</v>
      </c>
      <c r="AY71" s="2101"/>
      <c r="AZ71" s="2101"/>
      <c r="BA71" s="2101"/>
      <c r="BB71" s="2101"/>
      <c r="BC71" s="2101"/>
      <c r="BD71" s="2101"/>
      <c r="BE71" s="2101"/>
      <c r="BF71" s="2101"/>
      <c r="BG71" s="2101"/>
      <c r="BH71" s="2101" t="s">
        <v>951</v>
      </c>
      <c r="BI71" s="2101"/>
      <c r="BJ71" s="2101"/>
      <c r="BK71" s="2101"/>
      <c r="BL71" s="2101"/>
      <c r="BM71" s="2101"/>
      <c r="BN71" s="2101"/>
      <c r="BO71" s="2101"/>
      <c r="BP71" s="2101"/>
      <c r="BQ71" s="2101"/>
      <c r="BR71" s="2101"/>
      <c r="BS71" s="2101" t="s">
        <v>953</v>
      </c>
      <c r="BT71" s="2101"/>
      <c r="BU71" s="2101"/>
      <c r="BV71" s="2101"/>
      <c r="BW71" s="2101"/>
      <c r="BX71" s="2101"/>
      <c r="BY71" s="2101"/>
      <c r="BZ71" s="2101"/>
      <c r="CA71" s="2101"/>
      <c r="CB71" s="2101"/>
      <c r="CC71" s="2101"/>
      <c r="CD71" s="2101" t="s">
        <v>949</v>
      </c>
      <c r="CE71" s="2101"/>
      <c r="CF71" s="2101"/>
      <c r="CG71" s="2101"/>
      <c r="CH71" s="2101"/>
      <c r="CI71" s="2101"/>
      <c r="CJ71" s="2101"/>
      <c r="CK71" s="2101"/>
      <c r="CL71" s="2101"/>
      <c r="CM71" s="2101"/>
      <c r="CN71" s="2102"/>
    </row>
  </sheetData>
  <sheetProtection insertColumns="0" deleteColumns="0"/>
  <protectedRanges>
    <protectedRange sqref="L57" name="범위1_2_3"/>
    <protectedRange sqref="AH69:AM69 AP69:AT69" name="범위1_3_4"/>
    <protectedRange sqref="L60:O62 L64:O66" name="범위1_4_1_3"/>
    <protectedRange sqref="Y60 Y64" name="범위2_1_1_3"/>
    <protectedRange sqref="AH70:AM71 AP70:AT71" name="범위1_3_1_3"/>
    <protectedRange sqref="AG51" name="범위1_6"/>
    <protectedRange sqref="L93" name="범위1_2_2_1_2"/>
    <protectedRange sqref="AH105:AM105 AP105:AT105" name="범위1_3_3_1_2"/>
    <protectedRange sqref="L96:O98 L100:O102" name="범위1_4_1_2_1_2"/>
    <protectedRange sqref="Y96 Y100" name="범위2_1_1_2_1_2"/>
    <protectedRange sqref="AH106:AM107 AP106:AT107" name="범위1_3_1_2_1_2"/>
    <protectedRange sqref="AG88" name="범위1_4_2_2"/>
    <protectedRange sqref="AQ47:AQ48 N47:O48 Q48" name="범위1_1_1"/>
    <protectedRange sqref="AQ84:AQ85 N84:O85 Q85" name="범위1_1_2"/>
    <protectedRange sqref="AG9" name="범위1_6_1"/>
    <protectedRange sqref="L15" name="범위1_2_1_2_1"/>
    <protectedRange sqref="G18:J21 G23:J26" name="범위1_4_1_1_2_1"/>
    <protectedRange sqref="T18 T23" name="범위2_1_1_1_2_1"/>
    <protectedRange sqref="AK12:AK13 M12:M13 R12:R13 AB12:AB13 AG12:AG13" name="범위1_4"/>
    <protectedRange sqref="AQ18:AT19 AQ22:AT25 AQ27:AT27" name="범위1_3_2_3"/>
    <protectedRange sqref="AQ20:AT20" name="범위1_3_2_3_1"/>
    <protectedRange sqref="AQ21:AT21" name="범위1_3_2"/>
    <protectedRange sqref="AQ26:AT26" name="범위1_3_2_1"/>
    <protectedRange sqref="AQ5:AQ6 N5:O6 Q6" name="범위1_1_1_1"/>
    <protectedRange sqref="AP29:AT29 AJ29:AM29 AC29:AG29" name="범위1_3_2_2_1"/>
    <protectedRange sqref="AP30:AT31 AJ30:AM31 AC30:AG31" name="범위1_3_1_1_2_1"/>
  </protectedRanges>
  <mergeCells count="247">
    <mergeCell ref="AX47:CN47"/>
    <mergeCell ref="AX48:BD48"/>
    <mergeCell ref="BE48:BM48"/>
    <mergeCell ref="BN48:BV48"/>
    <mergeCell ref="BW48:CE48"/>
    <mergeCell ref="CF48:CN48"/>
    <mergeCell ref="BN37:BV37"/>
    <mergeCell ref="BW37:CE37"/>
    <mergeCell ref="CF37:CN37"/>
    <mergeCell ref="AX38:BG41"/>
    <mergeCell ref="BH38:BM38"/>
    <mergeCell ref="BN38:BV38"/>
    <mergeCell ref="BW38:CE38"/>
    <mergeCell ref="CF38:CN38"/>
    <mergeCell ref="BH39:BM39"/>
    <mergeCell ref="BN39:BV39"/>
    <mergeCell ref="BW39:CE39"/>
    <mergeCell ref="CF39:CN39"/>
    <mergeCell ref="BW40:CE40"/>
    <mergeCell ref="CF40:CN40"/>
    <mergeCell ref="CI28:CN28"/>
    <mergeCell ref="CF29:CN29"/>
    <mergeCell ref="AX30:BG33"/>
    <mergeCell ref="AC38:AI38"/>
    <mergeCell ref="AJ38:AR38"/>
    <mergeCell ref="AS38:AV38"/>
    <mergeCell ref="A39:K39"/>
    <mergeCell ref="B29:P31"/>
    <mergeCell ref="AX42:CN46"/>
    <mergeCell ref="BH41:BM41"/>
    <mergeCell ref="BN41:BV41"/>
    <mergeCell ref="BW41:CE41"/>
    <mergeCell ref="CF41:CN41"/>
    <mergeCell ref="BN34:BV34"/>
    <mergeCell ref="BW34:CE34"/>
    <mergeCell ref="CF34:CN34"/>
    <mergeCell ref="BN35:BV35"/>
    <mergeCell ref="BW35:CE35"/>
    <mergeCell ref="CF35:CN35"/>
    <mergeCell ref="BN36:BV36"/>
    <mergeCell ref="BW36:CE36"/>
    <mergeCell ref="CF36:CN36"/>
    <mergeCell ref="BH40:BM40"/>
    <mergeCell ref="BN40:BV40"/>
    <mergeCell ref="AP20:AV20"/>
    <mergeCell ref="R25:S26"/>
    <mergeCell ref="AC37:AI37"/>
    <mergeCell ref="AJ37:AR37"/>
    <mergeCell ref="AS37:AV37"/>
    <mergeCell ref="AC30:AI30"/>
    <mergeCell ref="AC31:AI31"/>
    <mergeCell ref="AJ31:AO31"/>
    <mergeCell ref="BH37:BM37"/>
    <mergeCell ref="AC29:AI29"/>
    <mergeCell ref="T18:W21"/>
    <mergeCell ref="Q31:AB31"/>
    <mergeCell ref="Q30:AB30"/>
    <mergeCell ref="Q29:AB29"/>
    <mergeCell ref="AD18:AI18"/>
    <mergeCell ref="AJ18:AO18"/>
    <mergeCell ref="AP25:AV25"/>
    <mergeCell ref="BH35:BM35"/>
    <mergeCell ref="BH36:BM36"/>
    <mergeCell ref="AJ20:AO21"/>
    <mergeCell ref="Z20:AA21"/>
    <mergeCell ref="X20:X21"/>
    <mergeCell ref="BH33:BM33"/>
    <mergeCell ref="BH71:BR71"/>
    <mergeCell ref="BS71:CC71"/>
    <mergeCell ref="CD71:CN71"/>
    <mergeCell ref="AX67:CN67"/>
    <mergeCell ref="AX68:BG69"/>
    <mergeCell ref="BH68:CN68"/>
    <mergeCell ref="BH69:BR69"/>
    <mergeCell ref="BS69:CC69"/>
    <mergeCell ref="CD69:CN69"/>
    <mergeCell ref="AX70:BG70"/>
    <mergeCell ref="BH70:BR70"/>
    <mergeCell ref="BS70:CC70"/>
    <mergeCell ref="CD70:CN70"/>
    <mergeCell ref="AX71:BG71"/>
    <mergeCell ref="CF62:CN66"/>
    <mergeCell ref="AX49:BD51"/>
    <mergeCell ref="BE49:BM51"/>
    <mergeCell ref="BN49:BV51"/>
    <mergeCell ref="BW49:CE51"/>
    <mergeCell ref="CF49:CN51"/>
    <mergeCell ref="AX52:BD54"/>
    <mergeCell ref="BE52:BM54"/>
    <mergeCell ref="BN52:BV54"/>
    <mergeCell ref="BW52:CE54"/>
    <mergeCell ref="CF52:CN54"/>
    <mergeCell ref="AX55:BD61"/>
    <mergeCell ref="BE55:BM61"/>
    <mergeCell ref="BN55:BV61"/>
    <mergeCell ref="BW55:CE61"/>
    <mergeCell ref="CF55:CN61"/>
    <mergeCell ref="AX62:BD66"/>
    <mergeCell ref="BE62:BM66"/>
    <mergeCell ref="BN62:BV66"/>
    <mergeCell ref="BW62:CE66"/>
    <mergeCell ref="A1:AV1"/>
    <mergeCell ref="A2:AV2"/>
    <mergeCell ref="A4:G4"/>
    <mergeCell ref="H4:V4"/>
    <mergeCell ref="W4:AB4"/>
    <mergeCell ref="AC4:AI4"/>
    <mergeCell ref="AJ4:AN4"/>
    <mergeCell ref="AP4:AV4"/>
    <mergeCell ref="AX4:BG4"/>
    <mergeCell ref="A5:G5"/>
    <mergeCell ref="H5:V5"/>
    <mergeCell ref="W5:AB5"/>
    <mergeCell ref="AC5:AV5"/>
    <mergeCell ref="A6:G6"/>
    <mergeCell ref="H6:AV6"/>
    <mergeCell ref="AX34:BG37"/>
    <mergeCell ref="AX5:CO5"/>
    <mergeCell ref="AX6:CO27"/>
    <mergeCell ref="A8:F8"/>
    <mergeCell ref="B9:K9"/>
    <mergeCell ref="L9:W9"/>
    <mergeCell ref="X9:AF9"/>
    <mergeCell ref="AG9:AV9"/>
    <mergeCell ref="B10:K10"/>
    <mergeCell ref="L10:R10"/>
    <mergeCell ref="S10:U10"/>
    <mergeCell ref="V10:AD10"/>
    <mergeCell ref="AE10:AM10"/>
    <mergeCell ref="AN10:AQ10"/>
    <mergeCell ref="AR10:AU10"/>
    <mergeCell ref="B11:K11"/>
    <mergeCell ref="L11:AV11"/>
    <mergeCell ref="BH34:BM34"/>
    <mergeCell ref="B12:K12"/>
    <mergeCell ref="B13:K13"/>
    <mergeCell ref="L13:Y13"/>
    <mergeCell ref="AA13:AM13"/>
    <mergeCell ref="AO13:AP13"/>
    <mergeCell ref="AR13:AS13"/>
    <mergeCell ref="AT13:AV13"/>
    <mergeCell ref="B14:K15"/>
    <mergeCell ref="L14:AV15"/>
    <mergeCell ref="L12:Y12"/>
    <mergeCell ref="AA12:AM12"/>
    <mergeCell ref="AO12:AP12"/>
    <mergeCell ref="AR12:AS12"/>
    <mergeCell ref="AT12:AV12"/>
    <mergeCell ref="A17:F17"/>
    <mergeCell ref="G17:W17"/>
    <mergeCell ref="AP17:AV17"/>
    <mergeCell ref="AD17:AI17"/>
    <mergeCell ref="AJ17:AO17"/>
    <mergeCell ref="AP19:AV19"/>
    <mergeCell ref="AP31:AV31"/>
    <mergeCell ref="AP29:AV29"/>
    <mergeCell ref="AP30:AV30"/>
    <mergeCell ref="AD24:AI24"/>
    <mergeCell ref="AP21:AV21"/>
    <mergeCell ref="AP23:AV23"/>
    <mergeCell ref="AP27:AV27"/>
    <mergeCell ref="AP28:AV28"/>
    <mergeCell ref="AD23:AI23"/>
    <mergeCell ref="AP22:AV22"/>
    <mergeCell ref="AP24:AV24"/>
    <mergeCell ref="AJ23:AO23"/>
    <mergeCell ref="AD22:AO22"/>
    <mergeCell ref="AJ24:AO24"/>
    <mergeCell ref="V22:AB22"/>
    <mergeCell ref="AP26:AV26"/>
    <mergeCell ref="AJ30:AO30"/>
    <mergeCell ref="AJ29:AO29"/>
    <mergeCell ref="O25:P26"/>
    <mergeCell ref="AC20:AC21"/>
    <mergeCell ref="AJ19:AO19"/>
    <mergeCell ref="AD20:AI21"/>
    <mergeCell ref="L23:L27"/>
    <mergeCell ref="M23:N26"/>
    <mergeCell ref="O24:P24"/>
    <mergeCell ref="Z19:AA19"/>
    <mergeCell ref="AB20:AB21"/>
    <mergeCell ref="AD25:AI26"/>
    <mergeCell ref="AJ25:AO26"/>
    <mergeCell ref="AB25:AB26"/>
    <mergeCell ref="G27:J27"/>
    <mergeCell ref="M27:S27"/>
    <mergeCell ref="V27:AB27"/>
    <mergeCell ref="O19:P19"/>
    <mergeCell ref="AD27:AO27"/>
    <mergeCell ref="L38:N38"/>
    <mergeCell ref="B18:F18"/>
    <mergeCell ref="B19:F19"/>
    <mergeCell ref="B23:F23"/>
    <mergeCell ref="B24:F24"/>
    <mergeCell ref="A33:AV33"/>
    <mergeCell ref="A35:AV35"/>
    <mergeCell ref="T23:W26"/>
    <mergeCell ref="O20:P21"/>
    <mergeCell ref="M18:N21"/>
    <mergeCell ref="B20:F21"/>
    <mergeCell ref="B22:F22"/>
    <mergeCell ref="M22:S22"/>
    <mergeCell ref="R20:S21"/>
    <mergeCell ref="G22:J22"/>
    <mergeCell ref="AP18:AV18"/>
    <mergeCell ref="Z18:AA18"/>
    <mergeCell ref="G18:J19"/>
    <mergeCell ref="O18:P18"/>
    <mergeCell ref="G20:J21"/>
    <mergeCell ref="G23:J24"/>
    <mergeCell ref="G25:J26"/>
    <mergeCell ref="AX3:BG3"/>
    <mergeCell ref="AX29:BG29"/>
    <mergeCell ref="BH29:BM29"/>
    <mergeCell ref="BN29:BV29"/>
    <mergeCell ref="BW29:CE29"/>
    <mergeCell ref="X25:X26"/>
    <mergeCell ref="Z25:AA26"/>
    <mergeCell ref="O23:P23"/>
    <mergeCell ref="Z24:AA24"/>
    <mergeCell ref="Z23:AA23"/>
    <mergeCell ref="K18:K22"/>
    <mergeCell ref="AC25:AC26"/>
    <mergeCell ref="AD19:AI19"/>
    <mergeCell ref="B28:O28"/>
    <mergeCell ref="P28:X28"/>
    <mergeCell ref="AA28:AG28"/>
    <mergeCell ref="AI28:AO28"/>
    <mergeCell ref="L18:L22"/>
    <mergeCell ref="B25:F26"/>
    <mergeCell ref="K23:K27"/>
    <mergeCell ref="B27:F27"/>
    <mergeCell ref="BN33:BV33"/>
    <mergeCell ref="BW33:CE33"/>
    <mergeCell ref="CF33:CN33"/>
    <mergeCell ref="BH30:BM30"/>
    <mergeCell ref="BN30:BV30"/>
    <mergeCell ref="BW30:CE30"/>
    <mergeCell ref="CF30:CN30"/>
    <mergeCell ref="BH31:BM31"/>
    <mergeCell ref="BN31:BV31"/>
    <mergeCell ref="BW31:CE31"/>
    <mergeCell ref="CF31:CN31"/>
    <mergeCell ref="BH32:BM32"/>
    <mergeCell ref="BN32:BV32"/>
    <mergeCell ref="BW32:CE32"/>
    <mergeCell ref="CF32:CN32"/>
  </mergeCells>
  <phoneticPr fontId="7" type="noConversion"/>
  <dataValidations count="10">
    <dataValidation allowBlank="1" showInputMessage="1" showErrorMessage="1" prompt="입력예)2013-5-10_x000a_(YYYY-MM-DD)" sqref="L12:Y13 AA12:AM13"/>
    <dataValidation type="list" allowBlank="1" showInputMessage="1" showErrorMessage="1" sqref="V10:AD10">
      <formula1>출장지2</formula1>
    </dataValidation>
    <dataValidation type="list" allowBlank="1" showInputMessage="1" showErrorMessage="1" sqref="S10:U10">
      <formula1>"가,나,다,라"</formula1>
    </dataValidation>
    <dataValidation type="list" allowBlank="1" showInputMessage="1" showErrorMessage="1" sqref="L10:R10">
      <formula1>"아시아·대양주,남·북아메리카주,유럽주,중동·아프리카주"</formula1>
    </dataValidation>
    <dataValidation type="list" allowBlank="1" showInputMessage="1" showErrorMessage="1" sqref="L11">
      <formula1>"실비 상한으로 해당 사항 없음, 항목간 탄력적으로 운영할 경우, 숙박비 금액 분리가 곤란할 경우, 외부 민간인이 공무상 출장업무 수행 경우, 숙박비를 산정하기 어려운 경우, 사후 정산금액으로 확정하고자 하는 경우, 기타"</formula1>
    </dataValidation>
    <dataValidation allowBlank="1" showInputMessage="1" showErrorMessage="1" prompt="복수 입력 가능" sqref="AG9:AV9"/>
    <dataValidation type="list" allowBlank="1" showInputMessage="1" showErrorMessage="1" sqref="AR10:AU10">
      <formula1>"실비상한, 할인정액"</formula1>
    </dataValidation>
    <dataValidation type="list" allowBlank="1" showInputMessage="1" showErrorMessage="1" prompt="왕   복  편   도" sqref="G22:J22 G27:J27">
      <formula1>"(왕  복),(편  도)"</formula1>
    </dataValidation>
    <dataValidation allowBlank="1" showInputMessage="1" sqref="G20:J21 G25:J26"/>
    <dataValidation type="list" allowBlank="1" showInputMessage="1" showErrorMessage="1" sqref="G18:J19 G23:J24">
      <formula1>"교수, 조교수, 연구원"</formula1>
    </dataValidation>
  </dataValidations>
  <hyperlinks>
    <hyperlink ref="AX3" location="목차!A1" display="▶목차바로가기"/>
    <hyperlink ref="AX4:BE4" r:id="rId1" location="none" display="환율조회 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2"/>
  <headerFooter alignWithMargins="0">
    <oddFooter>&amp;C&amp;"맑은 고딕,보통"&amp;9&amp;P / &amp;N</oddFooter>
  </headerFooter>
  <colBreaks count="1" manualBreakCount="1">
    <brk id="48"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16752" r:id="rId5" name="Check Box 16">
              <controlPr defaultSize="0" autoFill="0" autoLine="0" autoPict="0" altText="미제공">
                <anchor>
                  <from>
                    <xdr:col>42</xdr:col>
                    <xdr:colOff>66675</xdr:colOff>
                    <xdr:row>19</xdr:row>
                    <xdr:rowOff>85725</xdr:rowOff>
                  </from>
                  <to>
                    <xdr:col>43</xdr:col>
                    <xdr:colOff>114300</xdr:colOff>
                    <xdr:row>19</xdr:row>
                    <xdr:rowOff>209550</xdr:rowOff>
                  </to>
                </anchor>
              </controlPr>
            </control>
          </mc:Choice>
        </mc:AlternateContent>
        <mc:AlternateContent xmlns:mc="http://schemas.openxmlformats.org/markup-compatibility/2006">
          <mc:Choice Requires="x14">
            <control shapeId="116775" r:id="rId6" name="Check Box 39">
              <controlPr defaultSize="0" autoFill="0" autoLine="0" autoPict="0" altText="미제공">
                <anchor>
                  <from>
                    <xdr:col>46</xdr:col>
                    <xdr:colOff>38100</xdr:colOff>
                    <xdr:row>19</xdr:row>
                    <xdr:rowOff>85725</xdr:rowOff>
                  </from>
                  <to>
                    <xdr:col>47</xdr:col>
                    <xdr:colOff>85725</xdr:colOff>
                    <xdr:row>19</xdr:row>
                    <xdr:rowOff>209550</xdr:rowOff>
                  </to>
                </anchor>
              </controlPr>
            </control>
          </mc:Choice>
        </mc:AlternateContent>
        <mc:AlternateContent xmlns:mc="http://schemas.openxmlformats.org/markup-compatibility/2006">
          <mc:Choice Requires="x14">
            <control shapeId="116778" r:id="rId7" name="Check Box 42">
              <controlPr defaultSize="0" autoFill="0" autoLine="0" autoPict="0" altText="미제공">
                <anchor>
                  <from>
                    <xdr:col>42</xdr:col>
                    <xdr:colOff>66675</xdr:colOff>
                    <xdr:row>24</xdr:row>
                    <xdr:rowOff>76200</xdr:rowOff>
                  </from>
                  <to>
                    <xdr:col>43</xdr:col>
                    <xdr:colOff>114300</xdr:colOff>
                    <xdr:row>24</xdr:row>
                    <xdr:rowOff>200025</xdr:rowOff>
                  </to>
                </anchor>
              </controlPr>
            </control>
          </mc:Choice>
        </mc:AlternateContent>
        <mc:AlternateContent xmlns:mc="http://schemas.openxmlformats.org/markup-compatibility/2006">
          <mc:Choice Requires="x14">
            <control shapeId="116779" r:id="rId8" name="Check Box 43">
              <controlPr defaultSize="0" autoFill="0" autoLine="0" autoPict="0" altText="미제공">
                <anchor>
                  <from>
                    <xdr:col>46</xdr:col>
                    <xdr:colOff>38100</xdr:colOff>
                    <xdr:row>24</xdr:row>
                    <xdr:rowOff>76200</xdr:rowOff>
                  </from>
                  <to>
                    <xdr:col>47</xdr:col>
                    <xdr:colOff>85725</xdr:colOff>
                    <xdr:row>24</xdr:row>
                    <xdr:rowOff>200025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EJ44"/>
  <sheetViews>
    <sheetView topLeftCell="A22" zoomScaleNormal="100" workbookViewId="0">
      <selection activeCell="BF51" sqref="BF51"/>
    </sheetView>
  </sheetViews>
  <sheetFormatPr defaultColWidth="1.77734375" defaultRowHeight="18" customHeight="1"/>
  <cols>
    <col min="1" max="48" width="1.77734375" style="387" customWidth="1"/>
    <col min="49" max="49" width="1.77734375" style="26" customWidth="1"/>
    <col min="50" max="97" width="1.77734375" style="12" customWidth="1"/>
    <col min="98" max="98" width="1.77734375" style="13" customWidth="1"/>
    <col min="99" max="16384" width="1.77734375" style="12"/>
  </cols>
  <sheetData>
    <row r="1" spans="1:107" ht="27" customHeight="1">
      <c r="A1" s="1115" t="s">
        <v>104</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c r="AW1" s="380"/>
      <c r="AX1" s="1115" t="s">
        <v>714</v>
      </c>
      <c r="AY1" s="1115"/>
      <c r="AZ1" s="1115"/>
      <c r="BA1" s="1115"/>
      <c r="BB1" s="1115"/>
      <c r="BC1" s="1115"/>
      <c r="BD1" s="1115"/>
      <c r="BE1" s="1115"/>
      <c r="BF1" s="1115"/>
      <c r="BG1" s="1115"/>
      <c r="BH1" s="1115"/>
      <c r="BI1" s="1115"/>
      <c r="BJ1" s="1115"/>
      <c r="BK1" s="1115"/>
      <c r="BL1" s="1115"/>
      <c r="BM1" s="1115"/>
      <c r="BN1" s="1115"/>
      <c r="BO1" s="1115"/>
      <c r="BP1" s="1115"/>
      <c r="BQ1" s="1115"/>
      <c r="BR1" s="1115"/>
      <c r="BS1" s="1115"/>
      <c r="BT1" s="1115"/>
      <c r="BU1" s="1115"/>
      <c r="BV1" s="1115"/>
      <c r="BW1" s="1115"/>
      <c r="BX1" s="1115"/>
      <c r="BY1" s="1115"/>
      <c r="BZ1" s="1115"/>
      <c r="CA1" s="1115"/>
      <c r="CB1" s="1115"/>
      <c r="CC1" s="1115"/>
      <c r="CD1" s="1115"/>
      <c r="CE1" s="1115"/>
      <c r="CF1" s="1115"/>
      <c r="CG1" s="1115"/>
      <c r="CH1" s="1115"/>
      <c r="CI1" s="1115"/>
      <c r="CJ1" s="1115"/>
      <c r="CK1" s="1115"/>
      <c r="CL1" s="1115"/>
      <c r="CM1" s="1115"/>
      <c r="CN1" s="1115"/>
      <c r="CO1" s="1115"/>
      <c r="CP1" s="1115"/>
      <c r="CQ1" s="1115"/>
      <c r="CR1" s="1115"/>
      <c r="CS1" s="1115"/>
    </row>
    <row r="2" spans="1:107" s="15" customFormat="1" ht="15" customHeight="1">
      <c r="A2" s="386"/>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c r="AV2" s="386"/>
      <c r="AW2" s="18"/>
    </row>
    <row r="3" spans="1:107" s="15" customFormat="1" ht="26.25" customHeight="1">
      <c r="A3" s="2183" t="s">
        <v>142</v>
      </c>
      <c r="B3" s="2184"/>
      <c r="C3" s="2184"/>
      <c r="D3" s="2184"/>
      <c r="E3" s="2184"/>
      <c r="F3" s="2184"/>
      <c r="G3" s="2184"/>
      <c r="H3" s="2184"/>
      <c r="I3" s="2184"/>
      <c r="J3" s="2184"/>
      <c r="K3" s="2184"/>
      <c r="L3" s="2184"/>
      <c r="M3" s="2184"/>
      <c r="N3" s="2184"/>
      <c r="O3" s="2184"/>
      <c r="P3" s="2184"/>
      <c r="Q3" s="2184"/>
      <c r="R3" s="2184"/>
      <c r="S3" s="2184"/>
      <c r="T3" s="2184"/>
      <c r="U3" s="2184"/>
      <c r="V3" s="2184"/>
      <c r="W3" s="2184"/>
      <c r="X3" s="2184"/>
      <c r="Y3" s="2184"/>
      <c r="Z3" s="2184"/>
      <c r="AA3" s="2184"/>
      <c r="AB3" s="2184"/>
      <c r="AC3" s="2184"/>
      <c r="AD3" s="2184"/>
      <c r="AE3" s="2184"/>
      <c r="AF3" s="2184"/>
      <c r="AG3" s="2184"/>
      <c r="AH3" s="2184"/>
      <c r="AI3" s="2184"/>
      <c r="AJ3" s="2184"/>
      <c r="AK3" s="2184"/>
      <c r="AL3" s="2184"/>
      <c r="AM3" s="2184"/>
      <c r="AN3" s="2184"/>
      <c r="AO3" s="2184"/>
      <c r="AP3" s="2184"/>
      <c r="AQ3" s="2184"/>
      <c r="AR3" s="2184"/>
      <c r="AS3" s="2184"/>
      <c r="AT3" s="2184"/>
      <c r="AU3" s="2184"/>
      <c r="AV3" s="2184"/>
      <c r="AW3" s="390"/>
      <c r="AX3" s="2183" t="s">
        <v>721</v>
      </c>
      <c r="AY3" s="2184"/>
      <c r="AZ3" s="2184"/>
      <c r="BA3" s="2184"/>
      <c r="BB3" s="2184"/>
      <c r="BC3" s="2184"/>
      <c r="BD3" s="2184"/>
      <c r="BE3" s="2184"/>
      <c r="BF3" s="2184"/>
      <c r="BG3" s="2184"/>
      <c r="BH3" s="2184"/>
      <c r="BI3" s="2184"/>
      <c r="BJ3" s="2184"/>
      <c r="BK3" s="2184"/>
      <c r="BL3" s="2184"/>
      <c r="BM3" s="2184"/>
      <c r="BN3" s="2184"/>
      <c r="BO3" s="2184"/>
      <c r="BP3" s="2184"/>
      <c r="BQ3" s="2184"/>
      <c r="BR3" s="2184"/>
      <c r="BS3" s="2184"/>
      <c r="BT3" s="2184"/>
      <c r="BU3" s="2184"/>
      <c r="BV3" s="2184"/>
      <c r="BW3" s="2184"/>
      <c r="BX3" s="2184"/>
      <c r="BY3" s="2184"/>
      <c r="BZ3" s="2184"/>
      <c r="CA3" s="2184"/>
      <c r="CB3" s="2184"/>
      <c r="CC3" s="2184"/>
      <c r="CD3" s="2184"/>
      <c r="CE3" s="2184"/>
      <c r="CF3" s="2184"/>
      <c r="CG3" s="2184"/>
      <c r="CH3" s="2184"/>
      <c r="CI3" s="2184"/>
      <c r="CJ3" s="2184"/>
      <c r="CK3" s="2184"/>
      <c r="CL3" s="2184"/>
      <c r="CM3" s="2184"/>
      <c r="CN3" s="2184"/>
      <c r="CO3" s="2184"/>
      <c r="CP3" s="2184"/>
      <c r="CQ3" s="2184"/>
      <c r="CR3" s="2184"/>
      <c r="CS3" s="2184"/>
      <c r="CT3" s="914" t="s">
        <v>1120</v>
      </c>
      <c r="CU3" s="914"/>
      <c r="CV3" s="914"/>
      <c r="CW3" s="914"/>
      <c r="CX3" s="914"/>
      <c r="CY3" s="914"/>
      <c r="CZ3" s="914"/>
      <c r="DA3" s="914"/>
      <c r="DB3" s="914"/>
      <c r="DC3" s="914"/>
    </row>
    <row r="4" spans="1:107" s="15" customFormat="1" ht="20.100000000000001" customHeight="1">
      <c r="A4" s="2185" t="s">
        <v>82</v>
      </c>
      <c r="B4" s="2186"/>
      <c r="C4" s="2186"/>
      <c r="D4" s="2186"/>
      <c r="E4" s="2186"/>
      <c r="F4" s="2186"/>
      <c r="G4" s="2187"/>
      <c r="H4" s="2187"/>
      <c r="I4" s="2187"/>
      <c r="J4" s="2188">
        <f>'1'!H3</f>
        <v>0</v>
      </c>
      <c r="K4" s="2189"/>
      <c r="L4" s="2189"/>
      <c r="M4" s="2189"/>
      <c r="N4" s="2189"/>
      <c r="O4" s="2189"/>
      <c r="P4" s="2189"/>
      <c r="Q4" s="2189"/>
      <c r="R4" s="2189"/>
      <c r="S4" s="2189"/>
      <c r="T4" s="2189"/>
      <c r="U4" s="2189"/>
      <c r="V4" s="2189"/>
      <c r="W4" s="2189"/>
      <c r="X4" s="2189"/>
      <c r="Y4" s="2189"/>
      <c r="Z4" s="2189"/>
      <c r="AA4" s="2189"/>
      <c r="AB4" s="2189"/>
      <c r="AC4" s="2189"/>
      <c r="AD4" s="2189"/>
      <c r="AE4" s="2189"/>
      <c r="AF4" s="2189"/>
      <c r="AG4" s="2189"/>
      <c r="AH4" s="2189"/>
      <c r="AI4" s="2189"/>
      <c r="AJ4" s="2189"/>
      <c r="AK4" s="2189"/>
      <c r="AL4" s="2189"/>
      <c r="AM4" s="2189"/>
      <c r="AN4" s="2189"/>
      <c r="AO4" s="2189"/>
      <c r="AP4" s="2189"/>
      <c r="AQ4" s="2189"/>
      <c r="AR4" s="2189"/>
      <c r="AS4" s="2189"/>
      <c r="AT4" s="2189"/>
      <c r="AU4" s="2189"/>
      <c r="AV4" s="2190"/>
      <c r="AW4" s="221"/>
      <c r="AX4" s="2185" t="s">
        <v>82</v>
      </c>
      <c r="AY4" s="2186"/>
      <c r="AZ4" s="2186"/>
      <c r="BA4" s="2186"/>
      <c r="BB4" s="2186"/>
      <c r="BC4" s="2186"/>
      <c r="BD4" s="2187"/>
      <c r="BE4" s="2187"/>
      <c r="BF4" s="2187"/>
      <c r="BG4" s="2188">
        <f>'1'!H3</f>
        <v>0</v>
      </c>
      <c r="BH4" s="2189"/>
      <c r="BI4" s="2189"/>
      <c r="BJ4" s="2189"/>
      <c r="BK4" s="2189"/>
      <c r="BL4" s="2189"/>
      <c r="BM4" s="2189"/>
      <c r="BN4" s="2189"/>
      <c r="BO4" s="2189"/>
      <c r="BP4" s="2189"/>
      <c r="BQ4" s="2189"/>
      <c r="BR4" s="2189"/>
      <c r="BS4" s="2189"/>
      <c r="BT4" s="2189"/>
      <c r="BU4" s="2189"/>
      <c r="BV4" s="2189"/>
      <c r="BW4" s="2189"/>
      <c r="BX4" s="2189"/>
      <c r="BY4" s="2189"/>
      <c r="BZ4" s="2189"/>
      <c r="CA4" s="2189"/>
      <c r="CB4" s="2189"/>
      <c r="CC4" s="2189"/>
      <c r="CD4" s="2189"/>
      <c r="CE4" s="2189"/>
      <c r="CF4" s="2189"/>
      <c r="CG4" s="2189"/>
      <c r="CH4" s="2189"/>
      <c r="CI4" s="2189"/>
      <c r="CJ4" s="2189"/>
      <c r="CK4" s="2189"/>
      <c r="CL4" s="2189"/>
      <c r="CM4" s="2189"/>
      <c r="CN4" s="2189"/>
      <c r="CO4" s="2189"/>
      <c r="CP4" s="2189"/>
      <c r="CQ4" s="2189"/>
      <c r="CR4" s="2189"/>
      <c r="CS4" s="2190"/>
      <c r="CT4" s="30"/>
    </row>
    <row r="5" spans="1:107" s="15" customFormat="1" ht="20.100000000000001" customHeight="1">
      <c r="A5" s="2191" t="s">
        <v>107</v>
      </c>
      <c r="B5" s="1671"/>
      <c r="C5" s="1671"/>
      <c r="D5" s="1671"/>
      <c r="E5" s="1671"/>
      <c r="F5" s="1671"/>
      <c r="G5" s="1671"/>
      <c r="H5" s="1671"/>
      <c r="I5" s="1671"/>
      <c r="J5" s="2192"/>
      <c r="K5" s="2192"/>
      <c r="L5" s="2192"/>
      <c r="M5" s="2192"/>
      <c r="N5" s="2192"/>
      <c r="O5" s="2192"/>
      <c r="P5" s="2192"/>
      <c r="Q5" s="2192"/>
      <c r="R5" s="2192"/>
      <c r="S5" s="2192"/>
      <c r="T5" s="2192"/>
      <c r="U5" s="2192"/>
      <c r="V5" s="2192"/>
      <c r="W5" s="2192"/>
      <c r="X5" s="2192"/>
      <c r="Y5" s="2192"/>
      <c r="Z5" s="2192"/>
      <c r="AA5" s="2192"/>
      <c r="AB5" s="2192"/>
      <c r="AC5" s="2192"/>
      <c r="AD5" s="2192"/>
      <c r="AE5" s="2192"/>
      <c r="AF5" s="2192"/>
      <c r="AG5" s="2192"/>
      <c r="AH5" s="2192"/>
      <c r="AI5" s="2192"/>
      <c r="AJ5" s="2192"/>
      <c r="AK5" s="2192"/>
      <c r="AL5" s="2192"/>
      <c r="AM5" s="2192"/>
      <c r="AN5" s="2192"/>
      <c r="AO5" s="2192"/>
      <c r="AP5" s="2192"/>
      <c r="AQ5" s="2192"/>
      <c r="AR5" s="2192"/>
      <c r="AS5" s="2192"/>
      <c r="AT5" s="2192"/>
      <c r="AU5" s="2192"/>
      <c r="AV5" s="2193"/>
      <c r="AW5" s="222"/>
      <c r="AX5" s="2191" t="s">
        <v>107</v>
      </c>
      <c r="AY5" s="1671"/>
      <c r="AZ5" s="1671"/>
      <c r="BA5" s="1671"/>
      <c r="BB5" s="1671"/>
      <c r="BC5" s="1671"/>
      <c r="BD5" s="1671"/>
      <c r="BE5" s="1671"/>
      <c r="BF5" s="1671"/>
      <c r="BG5" s="2192"/>
      <c r="BH5" s="2192"/>
      <c r="BI5" s="2192"/>
      <c r="BJ5" s="2192"/>
      <c r="BK5" s="2192"/>
      <c r="BL5" s="2192"/>
      <c r="BM5" s="2192"/>
      <c r="BN5" s="2192"/>
      <c r="BO5" s="2192"/>
      <c r="BP5" s="2192"/>
      <c r="BQ5" s="2192"/>
      <c r="BR5" s="2192"/>
      <c r="BS5" s="2192"/>
      <c r="BT5" s="2192"/>
      <c r="BU5" s="2192"/>
      <c r="BV5" s="2192"/>
      <c r="BW5" s="2192"/>
      <c r="BX5" s="2192"/>
      <c r="BY5" s="2192"/>
      <c r="BZ5" s="2192"/>
      <c r="CA5" s="2192"/>
      <c r="CB5" s="2192"/>
      <c r="CC5" s="2192"/>
      <c r="CD5" s="2192"/>
      <c r="CE5" s="2192"/>
      <c r="CF5" s="2192"/>
      <c r="CG5" s="2192"/>
      <c r="CH5" s="2192"/>
      <c r="CI5" s="2192"/>
      <c r="CJ5" s="2192"/>
      <c r="CK5" s="2192"/>
      <c r="CL5" s="2192"/>
      <c r="CM5" s="2192"/>
      <c r="CN5" s="2192"/>
      <c r="CO5" s="2192"/>
      <c r="CP5" s="2192"/>
      <c r="CQ5" s="2192"/>
      <c r="CR5" s="2192"/>
      <c r="CS5" s="2193"/>
      <c r="CT5" s="30"/>
    </row>
    <row r="6" spans="1:107" s="15" customFormat="1" ht="20.100000000000001" customHeight="1">
      <c r="A6" s="1637" t="s">
        <v>148</v>
      </c>
      <c r="B6" s="1055"/>
      <c r="C6" s="1055"/>
      <c r="D6" s="1055" t="e">
        <f t="shared" ref="D6:D11" si="0">INDEX(소속,MATCH(R6,성명,0))</f>
        <v>#N/A</v>
      </c>
      <c r="E6" s="1055"/>
      <c r="F6" s="1055"/>
      <c r="G6" s="1055"/>
      <c r="H6" s="1055"/>
      <c r="I6" s="1055"/>
      <c r="J6" s="1055"/>
      <c r="K6" s="1055"/>
      <c r="L6" s="1055"/>
      <c r="M6" s="1055"/>
      <c r="N6" s="1055"/>
      <c r="O6" s="1055" t="s">
        <v>31</v>
      </c>
      <c r="P6" s="1055"/>
      <c r="Q6" s="1055"/>
      <c r="R6" s="1055"/>
      <c r="S6" s="1055"/>
      <c r="T6" s="1055"/>
      <c r="U6" s="1055"/>
      <c r="V6" s="1055"/>
      <c r="W6" s="1055" t="s">
        <v>78</v>
      </c>
      <c r="X6" s="1055"/>
      <c r="Y6" s="1055"/>
      <c r="Z6" s="1055" t="e">
        <f t="shared" ref="Z6:Z11" si="1">INDEX(직급,MATCH(R6,성명,0))</f>
        <v>#N/A</v>
      </c>
      <c r="AA6" s="1055"/>
      <c r="AB6" s="1055"/>
      <c r="AC6" s="1055"/>
      <c r="AD6" s="1055"/>
      <c r="AE6" s="1055"/>
      <c r="AF6" s="1055" t="s">
        <v>149</v>
      </c>
      <c r="AG6" s="1055"/>
      <c r="AH6" s="1055"/>
      <c r="AI6" s="1055"/>
      <c r="AJ6" s="1055"/>
      <c r="AK6" s="1055"/>
      <c r="AL6" s="1635" t="e">
        <f t="shared" ref="AL6:AL11" si="2">LEFT(INDEX(생년월일,MATCH(R6,성명,0)),2)</f>
        <v>#N/A</v>
      </c>
      <c r="AM6" s="1636"/>
      <c r="AN6" s="1636"/>
      <c r="AO6" s="1636"/>
      <c r="AP6" s="406" t="s">
        <v>36</v>
      </c>
      <c r="AQ6" s="1636" t="e">
        <f t="shared" ref="AQ6:AQ11" si="3">MID(INDEX(생년월일,MATCH(R6,성명,0)),3,2)</f>
        <v>#N/A</v>
      </c>
      <c r="AR6" s="1636"/>
      <c r="AS6" s="406" t="s">
        <v>37</v>
      </c>
      <c r="AT6" s="1636" t="e">
        <f t="shared" ref="AT6:AT11" si="4">MID(INDEX(생년월일,MATCH(R6,성명,0)),5,2)</f>
        <v>#N/A</v>
      </c>
      <c r="AU6" s="1636"/>
      <c r="AV6" s="100" t="s">
        <v>38</v>
      </c>
      <c r="AW6" s="379"/>
      <c r="AX6" s="1637" t="s">
        <v>148</v>
      </c>
      <c r="AY6" s="1055"/>
      <c r="AZ6" s="1055"/>
      <c r="BA6" s="1055" t="e">
        <f t="shared" ref="BA6:BA11" si="5">INDEX(소속,MATCH(BO6,성명,0))</f>
        <v>#N/A</v>
      </c>
      <c r="BB6" s="1055"/>
      <c r="BC6" s="1055"/>
      <c r="BD6" s="1055"/>
      <c r="BE6" s="1055"/>
      <c r="BF6" s="1055"/>
      <c r="BG6" s="1055"/>
      <c r="BH6" s="1055"/>
      <c r="BI6" s="1055"/>
      <c r="BJ6" s="1055"/>
      <c r="BK6" s="1055"/>
      <c r="BL6" s="1055" t="s">
        <v>31</v>
      </c>
      <c r="BM6" s="1055"/>
      <c r="BN6" s="1055"/>
      <c r="BO6" s="1055"/>
      <c r="BP6" s="1055"/>
      <c r="BQ6" s="1055"/>
      <c r="BR6" s="1055"/>
      <c r="BS6" s="1055"/>
      <c r="BT6" s="1055" t="s">
        <v>78</v>
      </c>
      <c r="BU6" s="1055"/>
      <c r="BV6" s="1055"/>
      <c r="BW6" s="1055" t="e">
        <f t="shared" ref="BW6:BW11" si="6">INDEX(직급,MATCH(BO6,성명,0))</f>
        <v>#N/A</v>
      </c>
      <c r="BX6" s="1055"/>
      <c r="BY6" s="1055"/>
      <c r="BZ6" s="1055"/>
      <c r="CA6" s="1055"/>
      <c r="CB6" s="1055"/>
      <c r="CC6" s="1055" t="s">
        <v>149</v>
      </c>
      <c r="CD6" s="1055"/>
      <c r="CE6" s="1055"/>
      <c r="CF6" s="1055"/>
      <c r="CG6" s="1055"/>
      <c r="CH6" s="1055"/>
      <c r="CI6" s="1635" t="e">
        <f t="shared" ref="CI6:CI11" si="7">LEFT(INDEX(생년월일,MATCH(BO6,성명,0)),2)</f>
        <v>#N/A</v>
      </c>
      <c r="CJ6" s="1636"/>
      <c r="CK6" s="1636"/>
      <c r="CL6" s="1636"/>
      <c r="CM6" s="406" t="s">
        <v>36</v>
      </c>
      <c r="CN6" s="1636" t="e">
        <f t="shared" ref="CN6:CN11" si="8">MID(INDEX(생년월일,MATCH(BO6,성명,0)),3,2)</f>
        <v>#N/A</v>
      </c>
      <c r="CO6" s="1636"/>
      <c r="CP6" s="406" t="s">
        <v>37</v>
      </c>
      <c r="CQ6" s="1636" t="e">
        <f t="shared" ref="CQ6:CQ11" si="9">MID(INDEX(생년월일,MATCH(BO6,성명,0)),5,2)</f>
        <v>#N/A</v>
      </c>
      <c r="CR6" s="1636"/>
      <c r="CS6" s="100" t="s">
        <v>38</v>
      </c>
      <c r="CT6" s="30"/>
    </row>
    <row r="7" spans="1:107" s="15" customFormat="1" ht="20.100000000000001" customHeight="1">
      <c r="A7" s="1637" t="s">
        <v>148</v>
      </c>
      <c r="B7" s="1055"/>
      <c r="C7" s="1055"/>
      <c r="D7" s="1055" t="e">
        <f t="shared" si="0"/>
        <v>#N/A</v>
      </c>
      <c r="E7" s="1055"/>
      <c r="F7" s="1055"/>
      <c r="G7" s="1055"/>
      <c r="H7" s="1055"/>
      <c r="I7" s="1055"/>
      <c r="J7" s="1055"/>
      <c r="K7" s="1055"/>
      <c r="L7" s="1055"/>
      <c r="M7" s="1055"/>
      <c r="N7" s="1055"/>
      <c r="O7" s="1055" t="s">
        <v>31</v>
      </c>
      <c r="P7" s="1055"/>
      <c r="Q7" s="1055"/>
      <c r="R7" s="1055"/>
      <c r="S7" s="1055"/>
      <c r="T7" s="1055"/>
      <c r="U7" s="1055"/>
      <c r="V7" s="1055"/>
      <c r="W7" s="1055" t="s">
        <v>78</v>
      </c>
      <c r="X7" s="1055"/>
      <c r="Y7" s="1055"/>
      <c r="Z7" s="1055" t="e">
        <f t="shared" si="1"/>
        <v>#N/A</v>
      </c>
      <c r="AA7" s="1055"/>
      <c r="AB7" s="1055"/>
      <c r="AC7" s="1055"/>
      <c r="AD7" s="1055"/>
      <c r="AE7" s="1055"/>
      <c r="AF7" s="1055" t="s">
        <v>149</v>
      </c>
      <c r="AG7" s="1055"/>
      <c r="AH7" s="1055"/>
      <c r="AI7" s="1055"/>
      <c r="AJ7" s="1055"/>
      <c r="AK7" s="1055"/>
      <c r="AL7" s="1635" t="e">
        <f t="shared" si="2"/>
        <v>#N/A</v>
      </c>
      <c r="AM7" s="1636"/>
      <c r="AN7" s="1636"/>
      <c r="AO7" s="1636"/>
      <c r="AP7" s="406" t="s">
        <v>36</v>
      </c>
      <c r="AQ7" s="1636" t="e">
        <f t="shared" si="3"/>
        <v>#N/A</v>
      </c>
      <c r="AR7" s="1636"/>
      <c r="AS7" s="406" t="s">
        <v>37</v>
      </c>
      <c r="AT7" s="1636" t="e">
        <f t="shared" si="4"/>
        <v>#N/A</v>
      </c>
      <c r="AU7" s="1636"/>
      <c r="AV7" s="100" t="s">
        <v>38</v>
      </c>
      <c r="AW7" s="379"/>
      <c r="AX7" s="1637" t="s">
        <v>148</v>
      </c>
      <c r="AY7" s="1055"/>
      <c r="AZ7" s="1055"/>
      <c r="BA7" s="1055" t="e">
        <f t="shared" si="5"/>
        <v>#N/A</v>
      </c>
      <c r="BB7" s="1055"/>
      <c r="BC7" s="1055"/>
      <c r="BD7" s="1055"/>
      <c r="BE7" s="1055"/>
      <c r="BF7" s="1055"/>
      <c r="BG7" s="1055"/>
      <c r="BH7" s="1055"/>
      <c r="BI7" s="1055"/>
      <c r="BJ7" s="1055"/>
      <c r="BK7" s="1055"/>
      <c r="BL7" s="1055" t="s">
        <v>31</v>
      </c>
      <c r="BM7" s="1055"/>
      <c r="BN7" s="1055"/>
      <c r="BO7" s="1055"/>
      <c r="BP7" s="1055"/>
      <c r="BQ7" s="1055"/>
      <c r="BR7" s="1055"/>
      <c r="BS7" s="1055"/>
      <c r="BT7" s="1055" t="s">
        <v>78</v>
      </c>
      <c r="BU7" s="1055"/>
      <c r="BV7" s="1055"/>
      <c r="BW7" s="1055" t="e">
        <f t="shared" si="6"/>
        <v>#N/A</v>
      </c>
      <c r="BX7" s="1055"/>
      <c r="BY7" s="1055"/>
      <c r="BZ7" s="1055"/>
      <c r="CA7" s="1055"/>
      <c r="CB7" s="1055"/>
      <c r="CC7" s="1055" t="s">
        <v>149</v>
      </c>
      <c r="CD7" s="1055"/>
      <c r="CE7" s="1055"/>
      <c r="CF7" s="1055"/>
      <c r="CG7" s="1055"/>
      <c r="CH7" s="1055"/>
      <c r="CI7" s="1635" t="e">
        <f t="shared" si="7"/>
        <v>#N/A</v>
      </c>
      <c r="CJ7" s="1636"/>
      <c r="CK7" s="1636"/>
      <c r="CL7" s="1636"/>
      <c r="CM7" s="406" t="s">
        <v>36</v>
      </c>
      <c r="CN7" s="1636" t="e">
        <f t="shared" si="8"/>
        <v>#N/A</v>
      </c>
      <c r="CO7" s="1636"/>
      <c r="CP7" s="406" t="s">
        <v>37</v>
      </c>
      <c r="CQ7" s="1636" t="e">
        <f t="shared" si="9"/>
        <v>#N/A</v>
      </c>
      <c r="CR7" s="1636"/>
      <c r="CS7" s="100" t="s">
        <v>38</v>
      </c>
      <c r="CT7" s="30"/>
    </row>
    <row r="8" spans="1:107" s="15" customFormat="1" ht="20.100000000000001" customHeight="1">
      <c r="A8" s="1637" t="s">
        <v>148</v>
      </c>
      <c r="B8" s="1055"/>
      <c r="C8" s="1055"/>
      <c r="D8" s="1055" t="e">
        <f t="shared" si="0"/>
        <v>#N/A</v>
      </c>
      <c r="E8" s="1055"/>
      <c r="F8" s="1055"/>
      <c r="G8" s="1055"/>
      <c r="H8" s="1055"/>
      <c r="I8" s="1055"/>
      <c r="J8" s="1055"/>
      <c r="K8" s="1055"/>
      <c r="L8" s="1055"/>
      <c r="M8" s="1055"/>
      <c r="N8" s="1055"/>
      <c r="O8" s="1055" t="s">
        <v>31</v>
      </c>
      <c r="P8" s="1055"/>
      <c r="Q8" s="1055"/>
      <c r="R8" s="1055"/>
      <c r="S8" s="1055"/>
      <c r="T8" s="1055"/>
      <c r="U8" s="1055"/>
      <c r="V8" s="1055"/>
      <c r="W8" s="1055" t="s">
        <v>78</v>
      </c>
      <c r="X8" s="1055"/>
      <c r="Y8" s="1055"/>
      <c r="Z8" s="1055" t="e">
        <f t="shared" si="1"/>
        <v>#N/A</v>
      </c>
      <c r="AA8" s="1055"/>
      <c r="AB8" s="1055"/>
      <c r="AC8" s="1055"/>
      <c r="AD8" s="1055"/>
      <c r="AE8" s="1055"/>
      <c r="AF8" s="1055" t="s">
        <v>149</v>
      </c>
      <c r="AG8" s="1055"/>
      <c r="AH8" s="1055"/>
      <c r="AI8" s="1055"/>
      <c r="AJ8" s="1055"/>
      <c r="AK8" s="1055"/>
      <c r="AL8" s="1635" t="e">
        <f t="shared" si="2"/>
        <v>#N/A</v>
      </c>
      <c r="AM8" s="1636"/>
      <c r="AN8" s="1636"/>
      <c r="AO8" s="1636"/>
      <c r="AP8" s="406" t="s">
        <v>36</v>
      </c>
      <c r="AQ8" s="1636" t="e">
        <f t="shared" si="3"/>
        <v>#N/A</v>
      </c>
      <c r="AR8" s="1636"/>
      <c r="AS8" s="406" t="s">
        <v>37</v>
      </c>
      <c r="AT8" s="1636" t="e">
        <f t="shared" si="4"/>
        <v>#N/A</v>
      </c>
      <c r="AU8" s="1636"/>
      <c r="AV8" s="100" t="s">
        <v>38</v>
      </c>
      <c r="AW8" s="379"/>
      <c r="AX8" s="1637" t="s">
        <v>148</v>
      </c>
      <c r="AY8" s="1055"/>
      <c r="AZ8" s="1055"/>
      <c r="BA8" s="1055" t="e">
        <f t="shared" si="5"/>
        <v>#N/A</v>
      </c>
      <c r="BB8" s="1055"/>
      <c r="BC8" s="1055"/>
      <c r="BD8" s="1055"/>
      <c r="BE8" s="1055"/>
      <c r="BF8" s="1055"/>
      <c r="BG8" s="1055"/>
      <c r="BH8" s="1055"/>
      <c r="BI8" s="1055"/>
      <c r="BJ8" s="1055"/>
      <c r="BK8" s="1055"/>
      <c r="BL8" s="1055" t="s">
        <v>31</v>
      </c>
      <c r="BM8" s="1055"/>
      <c r="BN8" s="1055"/>
      <c r="BO8" s="1055"/>
      <c r="BP8" s="1055"/>
      <c r="BQ8" s="1055"/>
      <c r="BR8" s="1055"/>
      <c r="BS8" s="1055"/>
      <c r="BT8" s="1055" t="s">
        <v>78</v>
      </c>
      <c r="BU8" s="1055"/>
      <c r="BV8" s="1055"/>
      <c r="BW8" s="1055" t="e">
        <f t="shared" si="6"/>
        <v>#N/A</v>
      </c>
      <c r="BX8" s="1055"/>
      <c r="BY8" s="1055"/>
      <c r="BZ8" s="1055"/>
      <c r="CA8" s="1055"/>
      <c r="CB8" s="1055"/>
      <c r="CC8" s="1055" t="s">
        <v>149</v>
      </c>
      <c r="CD8" s="1055"/>
      <c r="CE8" s="1055"/>
      <c r="CF8" s="1055"/>
      <c r="CG8" s="1055"/>
      <c r="CH8" s="1055"/>
      <c r="CI8" s="1635" t="e">
        <f t="shared" si="7"/>
        <v>#N/A</v>
      </c>
      <c r="CJ8" s="1636"/>
      <c r="CK8" s="1636"/>
      <c r="CL8" s="1636"/>
      <c r="CM8" s="406" t="s">
        <v>36</v>
      </c>
      <c r="CN8" s="1636" t="e">
        <f t="shared" si="8"/>
        <v>#N/A</v>
      </c>
      <c r="CO8" s="1636"/>
      <c r="CP8" s="406" t="s">
        <v>37</v>
      </c>
      <c r="CQ8" s="1636" t="e">
        <f t="shared" si="9"/>
        <v>#N/A</v>
      </c>
      <c r="CR8" s="1636"/>
      <c r="CS8" s="100" t="s">
        <v>38</v>
      </c>
      <c r="CT8" s="30"/>
    </row>
    <row r="9" spans="1:107" s="15" customFormat="1" ht="20.100000000000001" customHeight="1">
      <c r="A9" s="1637" t="s">
        <v>148</v>
      </c>
      <c r="B9" s="1055"/>
      <c r="C9" s="1055"/>
      <c r="D9" s="1055" t="e">
        <f t="shared" si="0"/>
        <v>#N/A</v>
      </c>
      <c r="E9" s="1055"/>
      <c r="F9" s="1055"/>
      <c r="G9" s="1055"/>
      <c r="H9" s="1055"/>
      <c r="I9" s="1055"/>
      <c r="J9" s="1055"/>
      <c r="K9" s="1055"/>
      <c r="L9" s="1055"/>
      <c r="M9" s="1055"/>
      <c r="N9" s="1055"/>
      <c r="O9" s="1055" t="s">
        <v>31</v>
      </c>
      <c r="P9" s="1055"/>
      <c r="Q9" s="1055"/>
      <c r="R9" s="1055"/>
      <c r="S9" s="1055"/>
      <c r="T9" s="1055"/>
      <c r="U9" s="1055"/>
      <c r="V9" s="1055"/>
      <c r="W9" s="1055" t="s">
        <v>78</v>
      </c>
      <c r="X9" s="1055"/>
      <c r="Y9" s="1055"/>
      <c r="Z9" s="1055" t="e">
        <f t="shared" si="1"/>
        <v>#N/A</v>
      </c>
      <c r="AA9" s="1055"/>
      <c r="AB9" s="1055"/>
      <c r="AC9" s="1055"/>
      <c r="AD9" s="1055"/>
      <c r="AE9" s="1055"/>
      <c r="AF9" s="1055" t="s">
        <v>149</v>
      </c>
      <c r="AG9" s="1055"/>
      <c r="AH9" s="1055"/>
      <c r="AI9" s="1055"/>
      <c r="AJ9" s="1055"/>
      <c r="AK9" s="1055"/>
      <c r="AL9" s="1635" t="e">
        <f t="shared" si="2"/>
        <v>#N/A</v>
      </c>
      <c r="AM9" s="1636"/>
      <c r="AN9" s="1636"/>
      <c r="AO9" s="1636"/>
      <c r="AP9" s="406" t="s">
        <v>36</v>
      </c>
      <c r="AQ9" s="1636" t="e">
        <f t="shared" si="3"/>
        <v>#N/A</v>
      </c>
      <c r="AR9" s="1636"/>
      <c r="AS9" s="406" t="s">
        <v>37</v>
      </c>
      <c r="AT9" s="1636" t="e">
        <f t="shared" si="4"/>
        <v>#N/A</v>
      </c>
      <c r="AU9" s="1636"/>
      <c r="AV9" s="100" t="s">
        <v>38</v>
      </c>
      <c r="AW9" s="379"/>
      <c r="AX9" s="1637" t="s">
        <v>148</v>
      </c>
      <c r="AY9" s="1055"/>
      <c r="AZ9" s="1055"/>
      <c r="BA9" s="1055" t="e">
        <f t="shared" si="5"/>
        <v>#N/A</v>
      </c>
      <c r="BB9" s="1055"/>
      <c r="BC9" s="1055"/>
      <c r="BD9" s="1055"/>
      <c r="BE9" s="1055"/>
      <c r="BF9" s="1055"/>
      <c r="BG9" s="1055"/>
      <c r="BH9" s="1055"/>
      <c r="BI9" s="1055"/>
      <c r="BJ9" s="1055"/>
      <c r="BK9" s="1055"/>
      <c r="BL9" s="1055" t="s">
        <v>31</v>
      </c>
      <c r="BM9" s="1055"/>
      <c r="BN9" s="1055"/>
      <c r="BO9" s="1055"/>
      <c r="BP9" s="1055"/>
      <c r="BQ9" s="1055"/>
      <c r="BR9" s="1055"/>
      <c r="BS9" s="1055"/>
      <c r="BT9" s="1055" t="s">
        <v>78</v>
      </c>
      <c r="BU9" s="1055"/>
      <c r="BV9" s="1055"/>
      <c r="BW9" s="1055" t="e">
        <f t="shared" si="6"/>
        <v>#N/A</v>
      </c>
      <c r="BX9" s="1055"/>
      <c r="BY9" s="1055"/>
      <c r="BZ9" s="1055"/>
      <c r="CA9" s="1055"/>
      <c r="CB9" s="1055"/>
      <c r="CC9" s="1055" t="s">
        <v>149</v>
      </c>
      <c r="CD9" s="1055"/>
      <c r="CE9" s="1055"/>
      <c r="CF9" s="1055"/>
      <c r="CG9" s="1055"/>
      <c r="CH9" s="1055"/>
      <c r="CI9" s="1635" t="e">
        <f t="shared" si="7"/>
        <v>#N/A</v>
      </c>
      <c r="CJ9" s="1636"/>
      <c r="CK9" s="1636"/>
      <c r="CL9" s="1636"/>
      <c r="CM9" s="406" t="s">
        <v>36</v>
      </c>
      <c r="CN9" s="1636" t="e">
        <f t="shared" si="8"/>
        <v>#N/A</v>
      </c>
      <c r="CO9" s="1636"/>
      <c r="CP9" s="406" t="s">
        <v>37</v>
      </c>
      <c r="CQ9" s="1636" t="e">
        <f t="shared" si="9"/>
        <v>#N/A</v>
      </c>
      <c r="CR9" s="1636"/>
      <c r="CS9" s="100" t="s">
        <v>38</v>
      </c>
      <c r="CT9" s="30"/>
    </row>
    <row r="10" spans="1:107" s="15" customFormat="1" ht="20.100000000000001" customHeight="1">
      <c r="A10" s="1637" t="s">
        <v>148</v>
      </c>
      <c r="B10" s="1055"/>
      <c r="C10" s="1055"/>
      <c r="D10" s="1055" t="e">
        <f t="shared" si="0"/>
        <v>#N/A</v>
      </c>
      <c r="E10" s="1055"/>
      <c r="F10" s="1055"/>
      <c r="G10" s="1055"/>
      <c r="H10" s="1055"/>
      <c r="I10" s="1055"/>
      <c r="J10" s="1055"/>
      <c r="K10" s="1055"/>
      <c r="L10" s="1055"/>
      <c r="M10" s="1055"/>
      <c r="N10" s="1055"/>
      <c r="O10" s="1055" t="s">
        <v>31</v>
      </c>
      <c r="P10" s="1055"/>
      <c r="Q10" s="1055"/>
      <c r="R10" s="1055"/>
      <c r="S10" s="1055"/>
      <c r="T10" s="1055"/>
      <c r="U10" s="1055"/>
      <c r="V10" s="1055"/>
      <c r="W10" s="1055" t="s">
        <v>78</v>
      </c>
      <c r="X10" s="1055"/>
      <c r="Y10" s="1055"/>
      <c r="Z10" s="1055" t="e">
        <f t="shared" si="1"/>
        <v>#N/A</v>
      </c>
      <c r="AA10" s="1055"/>
      <c r="AB10" s="1055"/>
      <c r="AC10" s="1055"/>
      <c r="AD10" s="1055"/>
      <c r="AE10" s="1055"/>
      <c r="AF10" s="1055" t="s">
        <v>149</v>
      </c>
      <c r="AG10" s="1055"/>
      <c r="AH10" s="1055"/>
      <c r="AI10" s="1055"/>
      <c r="AJ10" s="1055"/>
      <c r="AK10" s="1055"/>
      <c r="AL10" s="1635" t="e">
        <f t="shared" si="2"/>
        <v>#N/A</v>
      </c>
      <c r="AM10" s="1636"/>
      <c r="AN10" s="1636"/>
      <c r="AO10" s="1636"/>
      <c r="AP10" s="406" t="s">
        <v>36</v>
      </c>
      <c r="AQ10" s="1636" t="e">
        <f t="shared" si="3"/>
        <v>#N/A</v>
      </c>
      <c r="AR10" s="1636"/>
      <c r="AS10" s="406" t="s">
        <v>37</v>
      </c>
      <c r="AT10" s="1636" t="e">
        <f t="shared" si="4"/>
        <v>#N/A</v>
      </c>
      <c r="AU10" s="1636"/>
      <c r="AV10" s="100" t="s">
        <v>38</v>
      </c>
      <c r="AW10" s="379"/>
      <c r="AX10" s="1637" t="s">
        <v>148</v>
      </c>
      <c r="AY10" s="1055"/>
      <c r="AZ10" s="1055"/>
      <c r="BA10" s="1055" t="e">
        <f t="shared" si="5"/>
        <v>#N/A</v>
      </c>
      <c r="BB10" s="1055"/>
      <c r="BC10" s="1055"/>
      <c r="BD10" s="1055"/>
      <c r="BE10" s="1055"/>
      <c r="BF10" s="1055"/>
      <c r="BG10" s="1055"/>
      <c r="BH10" s="1055"/>
      <c r="BI10" s="1055"/>
      <c r="BJ10" s="1055"/>
      <c r="BK10" s="1055"/>
      <c r="BL10" s="1055" t="s">
        <v>31</v>
      </c>
      <c r="BM10" s="1055"/>
      <c r="BN10" s="1055"/>
      <c r="BO10" s="1055"/>
      <c r="BP10" s="1055"/>
      <c r="BQ10" s="1055"/>
      <c r="BR10" s="1055"/>
      <c r="BS10" s="1055"/>
      <c r="BT10" s="1055" t="s">
        <v>78</v>
      </c>
      <c r="BU10" s="1055"/>
      <c r="BV10" s="1055"/>
      <c r="BW10" s="1055" t="e">
        <f t="shared" si="6"/>
        <v>#N/A</v>
      </c>
      <c r="BX10" s="1055"/>
      <c r="BY10" s="1055"/>
      <c r="BZ10" s="1055"/>
      <c r="CA10" s="1055"/>
      <c r="CB10" s="1055"/>
      <c r="CC10" s="1055" t="s">
        <v>149</v>
      </c>
      <c r="CD10" s="1055"/>
      <c r="CE10" s="1055"/>
      <c r="CF10" s="1055"/>
      <c r="CG10" s="1055"/>
      <c r="CH10" s="1055"/>
      <c r="CI10" s="1635" t="e">
        <f t="shared" si="7"/>
        <v>#N/A</v>
      </c>
      <c r="CJ10" s="1636"/>
      <c r="CK10" s="1636"/>
      <c r="CL10" s="1636"/>
      <c r="CM10" s="406" t="s">
        <v>36</v>
      </c>
      <c r="CN10" s="1636" t="e">
        <f t="shared" si="8"/>
        <v>#N/A</v>
      </c>
      <c r="CO10" s="1636"/>
      <c r="CP10" s="406" t="s">
        <v>37</v>
      </c>
      <c r="CQ10" s="1636" t="e">
        <f t="shared" si="9"/>
        <v>#N/A</v>
      </c>
      <c r="CR10" s="1636"/>
      <c r="CS10" s="100" t="s">
        <v>38</v>
      </c>
      <c r="CT10" s="30"/>
    </row>
    <row r="11" spans="1:107" s="15" customFormat="1" ht="20.100000000000001" customHeight="1">
      <c r="A11" s="1637" t="s">
        <v>148</v>
      </c>
      <c r="B11" s="1055"/>
      <c r="C11" s="1055"/>
      <c r="D11" s="1055" t="e">
        <f t="shared" si="0"/>
        <v>#N/A</v>
      </c>
      <c r="E11" s="1055"/>
      <c r="F11" s="1055"/>
      <c r="G11" s="1055"/>
      <c r="H11" s="1055"/>
      <c r="I11" s="1055"/>
      <c r="J11" s="1055"/>
      <c r="K11" s="1055"/>
      <c r="L11" s="1055"/>
      <c r="M11" s="1055"/>
      <c r="N11" s="1055"/>
      <c r="O11" s="1055" t="s">
        <v>31</v>
      </c>
      <c r="P11" s="1055"/>
      <c r="Q11" s="1055"/>
      <c r="R11" s="1055"/>
      <c r="S11" s="1055"/>
      <c r="T11" s="1055"/>
      <c r="U11" s="1055"/>
      <c r="V11" s="1055"/>
      <c r="W11" s="1055" t="s">
        <v>78</v>
      </c>
      <c r="X11" s="1055"/>
      <c r="Y11" s="1055"/>
      <c r="Z11" s="1055" t="e">
        <f t="shared" si="1"/>
        <v>#N/A</v>
      </c>
      <c r="AA11" s="1055"/>
      <c r="AB11" s="1055"/>
      <c r="AC11" s="1055"/>
      <c r="AD11" s="1055"/>
      <c r="AE11" s="1055"/>
      <c r="AF11" s="1055" t="s">
        <v>149</v>
      </c>
      <c r="AG11" s="1055"/>
      <c r="AH11" s="1055"/>
      <c r="AI11" s="1055"/>
      <c r="AJ11" s="1055"/>
      <c r="AK11" s="1055"/>
      <c r="AL11" s="1635" t="e">
        <f t="shared" si="2"/>
        <v>#N/A</v>
      </c>
      <c r="AM11" s="1636"/>
      <c r="AN11" s="1636"/>
      <c r="AO11" s="1636"/>
      <c r="AP11" s="406" t="s">
        <v>36</v>
      </c>
      <c r="AQ11" s="1636" t="e">
        <f t="shared" si="3"/>
        <v>#N/A</v>
      </c>
      <c r="AR11" s="1636"/>
      <c r="AS11" s="406" t="s">
        <v>37</v>
      </c>
      <c r="AT11" s="1636" t="e">
        <f t="shared" si="4"/>
        <v>#N/A</v>
      </c>
      <c r="AU11" s="1636"/>
      <c r="AV11" s="100" t="s">
        <v>38</v>
      </c>
      <c r="AW11" s="379"/>
      <c r="AX11" s="1637" t="s">
        <v>148</v>
      </c>
      <c r="AY11" s="1055"/>
      <c r="AZ11" s="1055"/>
      <c r="BA11" s="1055" t="e">
        <f t="shared" si="5"/>
        <v>#N/A</v>
      </c>
      <c r="BB11" s="1055"/>
      <c r="BC11" s="1055"/>
      <c r="BD11" s="1055"/>
      <c r="BE11" s="1055"/>
      <c r="BF11" s="1055"/>
      <c r="BG11" s="1055"/>
      <c r="BH11" s="1055"/>
      <c r="BI11" s="1055"/>
      <c r="BJ11" s="1055"/>
      <c r="BK11" s="1055"/>
      <c r="BL11" s="1055" t="s">
        <v>31</v>
      </c>
      <c r="BM11" s="1055"/>
      <c r="BN11" s="1055"/>
      <c r="BO11" s="1055"/>
      <c r="BP11" s="1055"/>
      <c r="BQ11" s="1055"/>
      <c r="BR11" s="1055"/>
      <c r="BS11" s="1055"/>
      <c r="BT11" s="1055" t="s">
        <v>78</v>
      </c>
      <c r="BU11" s="1055"/>
      <c r="BV11" s="1055"/>
      <c r="BW11" s="1055" t="e">
        <f t="shared" si="6"/>
        <v>#N/A</v>
      </c>
      <c r="BX11" s="1055"/>
      <c r="BY11" s="1055"/>
      <c r="BZ11" s="1055"/>
      <c r="CA11" s="1055"/>
      <c r="CB11" s="1055"/>
      <c r="CC11" s="1055" t="s">
        <v>149</v>
      </c>
      <c r="CD11" s="1055"/>
      <c r="CE11" s="1055"/>
      <c r="CF11" s="1055"/>
      <c r="CG11" s="1055"/>
      <c r="CH11" s="1055"/>
      <c r="CI11" s="1635" t="e">
        <f t="shared" si="7"/>
        <v>#N/A</v>
      </c>
      <c r="CJ11" s="1636"/>
      <c r="CK11" s="1636"/>
      <c r="CL11" s="1636"/>
      <c r="CM11" s="406" t="s">
        <v>36</v>
      </c>
      <c r="CN11" s="1636" t="e">
        <f t="shared" si="8"/>
        <v>#N/A</v>
      </c>
      <c r="CO11" s="1636"/>
      <c r="CP11" s="406" t="s">
        <v>37</v>
      </c>
      <c r="CQ11" s="1636" t="e">
        <f t="shared" si="9"/>
        <v>#N/A</v>
      </c>
      <c r="CR11" s="1636"/>
      <c r="CS11" s="100" t="s">
        <v>38</v>
      </c>
      <c r="CT11" s="30"/>
    </row>
    <row r="12" spans="1:107" s="15" customFormat="1" ht="20.100000000000001" customHeight="1">
      <c r="A12" s="1643" t="s">
        <v>178</v>
      </c>
      <c r="B12" s="1644"/>
      <c r="C12" s="1644"/>
      <c r="D12" s="1644"/>
      <c r="E12" s="1644"/>
      <c r="F12" s="1644"/>
      <c r="G12" s="1644"/>
      <c r="H12" s="1644"/>
      <c r="I12" s="1652"/>
      <c r="J12" s="1653"/>
      <c r="K12" s="1653"/>
      <c r="L12" s="1653"/>
      <c r="M12" s="1653"/>
      <c r="N12" s="1653"/>
      <c r="O12" s="1653"/>
      <c r="P12" s="1653"/>
      <c r="Q12" s="1653"/>
      <c r="R12" s="1653"/>
      <c r="S12" s="1653"/>
      <c r="T12" s="1653"/>
      <c r="U12" s="1653"/>
      <c r="V12" s="1653"/>
      <c r="W12" s="1653"/>
      <c r="X12" s="1654" t="s">
        <v>74</v>
      </c>
      <c r="Y12" s="1654"/>
      <c r="Z12" s="1655"/>
      <c r="AA12" s="1655"/>
      <c r="AB12" s="1655"/>
      <c r="AC12" s="1655"/>
      <c r="AD12" s="1655"/>
      <c r="AE12" s="1655"/>
      <c r="AF12" s="1655"/>
      <c r="AG12" s="1655"/>
      <c r="AH12" s="1655"/>
      <c r="AI12" s="1655"/>
      <c r="AJ12" s="1655"/>
      <c r="AK12" s="1655"/>
      <c r="AL12" s="1655"/>
      <c r="AM12" s="2182"/>
      <c r="AN12" s="384" t="s">
        <v>75</v>
      </c>
      <c r="AO12" s="1656">
        <f>IF(COUNT(I12,Z12)=2,Z12-I12,0)</f>
        <v>0</v>
      </c>
      <c r="AP12" s="1656"/>
      <c r="AQ12" s="383" t="s">
        <v>141</v>
      </c>
      <c r="AR12" s="1657">
        <f>IF(COUNT(I12,Z12)=2,Z12-I12,0)+1</f>
        <v>1</v>
      </c>
      <c r="AS12" s="1657"/>
      <c r="AT12" s="1648" t="s">
        <v>99</v>
      </c>
      <c r="AU12" s="1055"/>
      <c r="AV12" s="1056"/>
      <c r="AW12" s="382"/>
      <c r="AX12" s="1643" t="s">
        <v>178</v>
      </c>
      <c r="AY12" s="1644"/>
      <c r="AZ12" s="1644"/>
      <c r="BA12" s="1644"/>
      <c r="BB12" s="1644"/>
      <c r="BC12" s="1644"/>
      <c r="BD12" s="1644"/>
      <c r="BE12" s="1644"/>
      <c r="BF12" s="1652"/>
      <c r="BG12" s="1653"/>
      <c r="BH12" s="1653"/>
      <c r="BI12" s="1653"/>
      <c r="BJ12" s="1653"/>
      <c r="BK12" s="1653"/>
      <c r="BL12" s="1653"/>
      <c r="BM12" s="1653"/>
      <c r="BN12" s="1653"/>
      <c r="BO12" s="1653"/>
      <c r="BP12" s="1653"/>
      <c r="BQ12" s="1653"/>
      <c r="BR12" s="1653"/>
      <c r="BS12" s="1653"/>
      <c r="BT12" s="1653"/>
      <c r="BU12" s="1654" t="s">
        <v>74</v>
      </c>
      <c r="BV12" s="1654"/>
      <c r="BW12" s="1655"/>
      <c r="BX12" s="1655"/>
      <c r="BY12" s="1655"/>
      <c r="BZ12" s="1655"/>
      <c r="CA12" s="1655"/>
      <c r="CB12" s="1655"/>
      <c r="CC12" s="1655"/>
      <c r="CD12" s="1655"/>
      <c r="CE12" s="1655"/>
      <c r="CF12" s="1655"/>
      <c r="CG12" s="1655"/>
      <c r="CH12" s="1655"/>
      <c r="CI12" s="1655"/>
      <c r="CJ12" s="2182"/>
      <c r="CK12" s="174" t="s">
        <v>75</v>
      </c>
      <c r="CL12" s="1656">
        <f>IF(COUNT(BF12,BW12)=2,BW12-BF12,0)</f>
        <v>0</v>
      </c>
      <c r="CM12" s="1656"/>
      <c r="CN12" s="256" t="s">
        <v>141</v>
      </c>
      <c r="CO12" s="1657">
        <f>IF(COUNT(BF12,BW12)=2,BW12-BF12,0)+1</f>
        <v>1</v>
      </c>
      <c r="CP12" s="1657"/>
      <c r="CQ12" s="1648" t="s">
        <v>99</v>
      </c>
      <c r="CR12" s="1055"/>
      <c r="CS12" s="1056"/>
      <c r="CT12" s="30"/>
    </row>
    <row r="13" spans="1:107" s="15" customFormat="1" ht="20.100000000000001" customHeight="1">
      <c r="A13" s="1643" t="s">
        <v>692</v>
      </c>
      <c r="B13" s="1644"/>
      <c r="C13" s="1644"/>
      <c r="D13" s="1644"/>
      <c r="E13" s="1644"/>
      <c r="F13" s="1644"/>
      <c r="G13" s="1644"/>
      <c r="H13" s="1644"/>
      <c r="I13" s="1050" t="s">
        <v>110</v>
      </c>
      <c r="J13" s="1050"/>
      <c r="K13" s="1050"/>
      <c r="L13" s="1050"/>
      <c r="M13" s="1050"/>
      <c r="N13" s="1050"/>
      <c r="O13" s="1050"/>
      <c r="P13" s="1050"/>
      <c r="Q13" s="1641"/>
      <c r="R13" s="1641"/>
      <c r="S13" s="1641"/>
      <c r="T13" s="1641"/>
      <c r="U13" s="1641"/>
      <c r="V13" s="1641"/>
      <c r="W13" s="1641"/>
      <c r="X13" s="1641"/>
      <c r="Y13" s="1641"/>
      <c r="Z13" s="1641"/>
      <c r="AA13" s="1641"/>
      <c r="AB13" s="1641"/>
      <c r="AC13" s="1641"/>
      <c r="AD13" s="1641"/>
      <c r="AE13" s="1641"/>
      <c r="AF13" s="1641"/>
      <c r="AG13" s="1641"/>
      <c r="AH13" s="1641"/>
      <c r="AI13" s="1641"/>
      <c r="AJ13" s="1641"/>
      <c r="AK13" s="1641"/>
      <c r="AL13" s="1641"/>
      <c r="AM13" s="1641"/>
      <c r="AN13" s="1641"/>
      <c r="AO13" s="1641"/>
      <c r="AP13" s="1641"/>
      <c r="AQ13" s="1641"/>
      <c r="AR13" s="1641"/>
      <c r="AS13" s="1641"/>
      <c r="AT13" s="1641"/>
      <c r="AU13" s="1641"/>
      <c r="AV13" s="1642"/>
      <c r="AW13" s="379"/>
      <c r="AX13" s="1643" t="s">
        <v>215</v>
      </c>
      <c r="AY13" s="1644"/>
      <c r="AZ13" s="1644"/>
      <c r="BA13" s="1644"/>
      <c r="BB13" s="1644"/>
      <c r="BC13" s="1644"/>
      <c r="BD13" s="1644"/>
      <c r="BE13" s="1644"/>
      <c r="BF13" s="1050" t="s">
        <v>110</v>
      </c>
      <c r="BG13" s="1050"/>
      <c r="BH13" s="1050"/>
      <c r="BI13" s="1050"/>
      <c r="BJ13" s="1050"/>
      <c r="BK13" s="1050"/>
      <c r="BL13" s="1050"/>
      <c r="BM13" s="1050"/>
      <c r="BN13" s="1641"/>
      <c r="BO13" s="1641"/>
      <c r="BP13" s="1641"/>
      <c r="BQ13" s="1641"/>
      <c r="BR13" s="1641"/>
      <c r="BS13" s="1641"/>
      <c r="BT13" s="1641"/>
      <c r="BU13" s="1641"/>
      <c r="BV13" s="1641"/>
      <c r="BW13" s="1641"/>
      <c r="BX13" s="1641"/>
      <c r="BY13" s="1641"/>
      <c r="BZ13" s="1641"/>
      <c r="CA13" s="1641"/>
      <c r="CB13" s="1641"/>
      <c r="CC13" s="1641"/>
      <c r="CD13" s="1641"/>
      <c r="CE13" s="1641"/>
      <c r="CF13" s="1641"/>
      <c r="CG13" s="1641"/>
      <c r="CH13" s="1641"/>
      <c r="CI13" s="1641"/>
      <c r="CJ13" s="1641"/>
      <c r="CK13" s="1641"/>
      <c r="CL13" s="1641"/>
      <c r="CM13" s="1641"/>
      <c r="CN13" s="1641"/>
      <c r="CO13" s="1641"/>
      <c r="CP13" s="1641"/>
      <c r="CQ13" s="1641"/>
      <c r="CR13" s="1641"/>
      <c r="CS13" s="1642"/>
      <c r="CT13" s="30"/>
    </row>
    <row r="14" spans="1:107" s="15" customFormat="1" ht="20.100000000000001" customHeight="1">
      <c r="A14" s="1643"/>
      <c r="B14" s="1644"/>
      <c r="C14" s="1644"/>
      <c r="D14" s="1644"/>
      <c r="E14" s="1644"/>
      <c r="F14" s="1644"/>
      <c r="G14" s="1644"/>
      <c r="H14" s="1644"/>
      <c r="I14" s="1050" t="s">
        <v>111</v>
      </c>
      <c r="J14" s="1050"/>
      <c r="K14" s="1050"/>
      <c r="L14" s="1050"/>
      <c r="M14" s="1050"/>
      <c r="N14" s="1050"/>
      <c r="O14" s="1050"/>
      <c r="P14" s="1050"/>
      <c r="Q14" s="1641"/>
      <c r="R14" s="1641"/>
      <c r="S14" s="1641"/>
      <c r="T14" s="1641"/>
      <c r="U14" s="1641"/>
      <c r="V14" s="1641"/>
      <c r="W14" s="1641"/>
      <c r="X14" s="1641"/>
      <c r="Y14" s="1641"/>
      <c r="Z14" s="1641"/>
      <c r="AA14" s="1641"/>
      <c r="AB14" s="1641"/>
      <c r="AC14" s="1641"/>
      <c r="AD14" s="1641"/>
      <c r="AE14" s="1641"/>
      <c r="AF14" s="1641"/>
      <c r="AG14" s="1641"/>
      <c r="AH14" s="1641"/>
      <c r="AI14" s="1641"/>
      <c r="AJ14" s="1641"/>
      <c r="AK14" s="1641"/>
      <c r="AL14" s="1641"/>
      <c r="AM14" s="1641"/>
      <c r="AN14" s="1641"/>
      <c r="AO14" s="1641"/>
      <c r="AP14" s="1641"/>
      <c r="AQ14" s="1641"/>
      <c r="AR14" s="1641"/>
      <c r="AS14" s="1641"/>
      <c r="AT14" s="1641"/>
      <c r="AU14" s="1641"/>
      <c r="AV14" s="1642"/>
      <c r="AW14" s="379"/>
      <c r="AX14" s="1643"/>
      <c r="AY14" s="1644"/>
      <c r="AZ14" s="1644"/>
      <c r="BA14" s="1644"/>
      <c r="BB14" s="1644"/>
      <c r="BC14" s="1644"/>
      <c r="BD14" s="1644"/>
      <c r="BE14" s="1644"/>
      <c r="BF14" s="1050" t="s">
        <v>111</v>
      </c>
      <c r="BG14" s="1050"/>
      <c r="BH14" s="1050"/>
      <c r="BI14" s="1050"/>
      <c r="BJ14" s="1050"/>
      <c r="BK14" s="1050"/>
      <c r="BL14" s="1050"/>
      <c r="BM14" s="1050"/>
      <c r="BN14" s="1641"/>
      <c r="BO14" s="1641"/>
      <c r="BP14" s="1641"/>
      <c r="BQ14" s="1641"/>
      <c r="BR14" s="1641"/>
      <c r="BS14" s="1641"/>
      <c r="BT14" s="1641"/>
      <c r="BU14" s="1641"/>
      <c r="BV14" s="1641"/>
      <c r="BW14" s="1641"/>
      <c r="BX14" s="1641"/>
      <c r="BY14" s="1641"/>
      <c r="BZ14" s="1641"/>
      <c r="CA14" s="1641"/>
      <c r="CB14" s="1641"/>
      <c r="CC14" s="1641"/>
      <c r="CD14" s="1641"/>
      <c r="CE14" s="1641"/>
      <c r="CF14" s="1641"/>
      <c r="CG14" s="1641"/>
      <c r="CH14" s="1641"/>
      <c r="CI14" s="1641"/>
      <c r="CJ14" s="1641"/>
      <c r="CK14" s="1641"/>
      <c r="CL14" s="1641"/>
      <c r="CM14" s="1641"/>
      <c r="CN14" s="1641"/>
      <c r="CO14" s="1641"/>
      <c r="CP14" s="1641"/>
      <c r="CQ14" s="1641"/>
      <c r="CR14" s="1641"/>
      <c r="CS14" s="1642"/>
      <c r="CT14" s="30"/>
    </row>
    <row r="15" spans="1:107" s="15" customFormat="1" ht="20.100000000000001" customHeight="1">
      <c r="A15" s="1643" t="s">
        <v>179</v>
      </c>
      <c r="B15" s="1644"/>
      <c r="C15" s="1644"/>
      <c r="D15" s="1644"/>
      <c r="E15" s="1644"/>
      <c r="F15" s="1644"/>
      <c r="G15" s="1644"/>
      <c r="H15" s="1644"/>
      <c r="I15" s="1050" t="s">
        <v>112</v>
      </c>
      <c r="J15" s="1050"/>
      <c r="K15" s="1050"/>
      <c r="L15" s="1050"/>
      <c r="M15" s="1050"/>
      <c r="N15" s="1050"/>
      <c r="O15" s="1050"/>
      <c r="P15" s="1050"/>
      <c r="Q15" s="1641"/>
      <c r="R15" s="1641"/>
      <c r="S15" s="1641"/>
      <c r="T15" s="1641"/>
      <c r="U15" s="1641"/>
      <c r="V15" s="1641"/>
      <c r="W15" s="1641"/>
      <c r="X15" s="1641"/>
      <c r="Y15" s="1641"/>
      <c r="Z15" s="1641"/>
      <c r="AA15" s="1641"/>
      <c r="AB15" s="1641"/>
      <c r="AC15" s="1641"/>
      <c r="AD15" s="1641"/>
      <c r="AE15" s="1641"/>
      <c r="AF15" s="1641"/>
      <c r="AG15" s="1641"/>
      <c r="AH15" s="1641"/>
      <c r="AI15" s="1641"/>
      <c r="AJ15" s="1641"/>
      <c r="AK15" s="1641"/>
      <c r="AL15" s="1641"/>
      <c r="AM15" s="1641"/>
      <c r="AN15" s="1641"/>
      <c r="AO15" s="1641"/>
      <c r="AP15" s="1641"/>
      <c r="AQ15" s="1641"/>
      <c r="AR15" s="1641"/>
      <c r="AS15" s="1641"/>
      <c r="AT15" s="1641"/>
      <c r="AU15" s="1641"/>
      <c r="AV15" s="1642"/>
      <c r="AW15" s="379"/>
      <c r="AX15" s="1643" t="s">
        <v>179</v>
      </c>
      <c r="AY15" s="1644"/>
      <c r="AZ15" s="1644"/>
      <c r="BA15" s="1644"/>
      <c r="BB15" s="1644"/>
      <c r="BC15" s="1644"/>
      <c r="BD15" s="1644"/>
      <c r="BE15" s="1644"/>
      <c r="BF15" s="1050" t="s">
        <v>112</v>
      </c>
      <c r="BG15" s="1050"/>
      <c r="BH15" s="1050"/>
      <c r="BI15" s="1050"/>
      <c r="BJ15" s="1050"/>
      <c r="BK15" s="1050"/>
      <c r="BL15" s="1050"/>
      <c r="BM15" s="1050"/>
      <c r="BN15" s="1641"/>
      <c r="BO15" s="1641"/>
      <c r="BP15" s="1641"/>
      <c r="BQ15" s="1641"/>
      <c r="BR15" s="1641"/>
      <c r="BS15" s="1641"/>
      <c r="BT15" s="1641"/>
      <c r="BU15" s="1641"/>
      <c r="BV15" s="1641"/>
      <c r="BW15" s="1641"/>
      <c r="BX15" s="1641"/>
      <c r="BY15" s="1641"/>
      <c r="BZ15" s="1641"/>
      <c r="CA15" s="1641"/>
      <c r="CB15" s="1641"/>
      <c r="CC15" s="1641"/>
      <c r="CD15" s="1641"/>
      <c r="CE15" s="1641"/>
      <c r="CF15" s="1641"/>
      <c r="CG15" s="1641"/>
      <c r="CH15" s="1641"/>
      <c r="CI15" s="1641"/>
      <c r="CJ15" s="1641"/>
      <c r="CK15" s="1641"/>
      <c r="CL15" s="1641"/>
      <c r="CM15" s="1641"/>
      <c r="CN15" s="1641"/>
      <c r="CO15" s="1641"/>
      <c r="CP15" s="1641"/>
      <c r="CQ15" s="1641"/>
      <c r="CR15" s="1641"/>
      <c r="CS15" s="1642"/>
      <c r="CT15" s="30"/>
    </row>
    <row r="16" spans="1:107" s="15" customFormat="1" ht="20.100000000000001" customHeight="1">
      <c r="A16" s="1643"/>
      <c r="B16" s="1644"/>
      <c r="C16" s="1644"/>
      <c r="D16" s="1644"/>
      <c r="E16" s="1644"/>
      <c r="F16" s="1644"/>
      <c r="G16" s="1644"/>
      <c r="H16" s="1644"/>
      <c r="I16" s="1050" t="s">
        <v>113</v>
      </c>
      <c r="J16" s="1050"/>
      <c r="K16" s="1050"/>
      <c r="L16" s="1050"/>
      <c r="M16" s="1050"/>
      <c r="N16" s="1050"/>
      <c r="O16" s="1050"/>
      <c r="P16" s="1050"/>
      <c r="Q16" s="1641"/>
      <c r="R16" s="1641"/>
      <c r="S16" s="1641"/>
      <c r="T16" s="1641"/>
      <c r="U16" s="1641"/>
      <c r="V16" s="1641"/>
      <c r="W16" s="1641"/>
      <c r="X16" s="1641"/>
      <c r="Y16" s="1641"/>
      <c r="Z16" s="1641"/>
      <c r="AA16" s="1641"/>
      <c r="AB16" s="1641"/>
      <c r="AC16" s="1641"/>
      <c r="AD16" s="1641"/>
      <c r="AE16" s="1641"/>
      <c r="AF16" s="1641"/>
      <c r="AG16" s="1641"/>
      <c r="AH16" s="1641"/>
      <c r="AI16" s="1641"/>
      <c r="AJ16" s="1641"/>
      <c r="AK16" s="1641"/>
      <c r="AL16" s="1641"/>
      <c r="AM16" s="1641"/>
      <c r="AN16" s="1641"/>
      <c r="AO16" s="1641"/>
      <c r="AP16" s="1641"/>
      <c r="AQ16" s="1641"/>
      <c r="AR16" s="1641"/>
      <c r="AS16" s="1641"/>
      <c r="AT16" s="1641"/>
      <c r="AU16" s="1641"/>
      <c r="AV16" s="1642"/>
      <c r="AW16" s="379"/>
      <c r="AX16" s="1643"/>
      <c r="AY16" s="1644"/>
      <c r="AZ16" s="1644"/>
      <c r="BA16" s="1644"/>
      <c r="BB16" s="1644"/>
      <c r="BC16" s="1644"/>
      <c r="BD16" s="1644"/>
      <c r="BE16" s="1644"/>
      <c r="BF16" s="1050" t="s">
        <v>113</v>
      </c>
      <c r="BG16" s="1050"/>
      <c r="BH16" s="1050"/>
      <c r="BI16" s="1050"/>
      <c r="BJ16" s="1050"/>
      <c r="BK16" s="1050"/>
      <c r="BL16" s="1050"/>
      <c r="BM16" s="1050"/>
      <c r="BN16" s="1641"/>
      <c r="BO16" s="1641"/>
      <c r="BP16" s="1641"/>
      <c r="BQ16" s="1641"/>
      <c r="BR16" s="1641"/>
      <c r="BS16" s="1641"/>
      <c r="BT16" s="1641"/>
      <c r="BU16" s="1641"/>
      <c r="BV16" s="1641"/>
      <c r="BW16" s="1641"/>
      <c r="BX16" s="1641"/>
      <c r="BY16" s="1641"/>
      <c r="BZ16" s="1641"/>
      <c r="CA16" s="1641"/>
      <c r="CB16" s="1641"/>
      <c r="CC16" s="1641"/>
      <c r="CD16" s="1641"/>
      <c r="CE16" s="1641"/>
      <c r="CF16" s="1641"/>
      <c r="CG16" s="1641"/>
      <c r="CH16" s="1641"/>
      <c r="CI16" s="1641"/>
      <c r="CJ16" s="1641"/>
      <c r="CK16" s="1641"/>
      <c r="CL16" s="1641"/>
      <c r="CM16" s="1641"/>
      <c r="CN16" s="1641"/>
      <c r="CO16" s="1641"/>
      <c r="CP16" s="1641"/>
      <c r="CQ16" s="1641"/>
      <c r="CR16" s="1641"/>
      <c r="CS16" s="1642"/>
      <c r="CT16" s="30"/>
    </row>
    <row r="17" spans="1:98" s="15" customFormat="1" ht="20.100000000000001" customHeight="1">
      <c r="A17" s="1640" t="s">
        <v>114</v>
      </c>
      <c r="B17" s="1641"/>
      <c r="C17" s="1641"/>
      <c r="D17" s="1641"/>
      <c r="E17" s="1641"/>
      <c r="F17" s="1641"/>
      <c r="G17" s="1641"/>
      <c r="H17" s="1641"/>
      <c r="I17" s="1641"/>
      <c r="J17" s="1641"/>
      <c r="K17" s="1641"/>
      <c r="L17" s="1641"/>
      <c r="M17" s="1641"/>
      <c r="N17" s="1641"/>
      <c r="O17" s="1641"/>
      <c r="P17" s="1641"/>
      <c r="Q17" s="1641"/>
      <c r="R17" s="1641"/>
      <c r="S17" s="1641"/>
      <c r="T17" s="1641"/>
      <c r="U17" s="1641"/>
      <c r="V17" s="1641"/>
      <c r="W17" s="1641"/>
      <c r="X17" s="1641"/>
      <c r="Y17" s="1641"/>
      <c r="Z17" s="1641"/>
      <c r="AA17" s="1641"/>
      <c r="AB17" s="1641"/>
      <c r="AC17" s="1641"/>
      <c r="AD17" s="1641"/>
      <c r="AE17" s="1641"/>
      <c r="AF17" s="1641"/>
      <c r="AG17" s="1641"/>
      <c r="AH17" s="1641"/>
      <c r="AI17" s="1641"/>
      <c r="AJ17" s="1641"/>
      <c r="AK17" s="1641"/>
      <c r="AL17" s="1641"/>
      <c r="AM17" s="1641"/>
      <c r="AN17" s="1641"/>
      <c r="AO17" s="1641"/>
      <c r="AP17" s="1641"/>
      <c r="AQ17" s="1641"/>
      <c r="AR17" s="1641"/>
      <c r="AS17" s="1641"/>
      <c r="AT17" s="1641"/>
      <c r="AU17" s="1641"/>
      <c r="AV17" s="1642"/>
      <c r="AW17" s="379"/>
      <c r="AX17" s="1640" t="s">
        <v>114</v>
      </c>
      <c r="AY17" s="1641"/>
      <c r="AZ17" s="1641"/>
      <c r="BA17" s="1641"/>
      <c r="BB17" s="1641"/>
      <c r="BC17" s="1641"/>
      <c r="BD17" s="1641"/>
      <c r="BE17" s="1641"/>
      <c r="BF17" s="1641"/>
      <c r="BG17" s="1641"/>
      <c r="BH17" s="1641"/>
      <c r="BI17" s="1641"/>
      <c r="BJ17" s="1641"/>
      <c r="BK17" s="1641"/>
      <c r="BL17" s="1641"/>
      <c r="BM17" s="1641"/>
      <c r="BN17" s="1641"/>
      <c r="BO17" s="1641"/>
      <c r="BP17" s="1641"/>
      <c r="BQ17" s="1641"/>
      <c r="BR17" s="1641"/>
      <c r="BS17" s="1641"/>
      <c r="BT17" s="1641"/>
      <c r="BU17" s="1641"/>
      <c r="BV17" s="1641"/>
      <c r="BW17" s="1641"/>
      <c r="BX17" s="1641"/>
      <c r="BY17" s="1641"/>
      <c r="BZ17" s="1641"/>
      <c r="CA17" s="1641"/>
      <c r="CB17" s="1641"/>
      <c r="CC17" s="1641"/>
      <c r="CD17" s="1641"/>
      <c r="CE17" s="1641"/>
      <c r="CF17" s="1641"/>
      <c r="CG17" s="1641"/>
      <c r="CH17" s="1641"/>
      <c r="CI17" s="1641"/>
      <c r="CJ17" s="1641"/>
      <c r="CK17" s="1641"/>
      <c r="CL17" s="1641"/>
      <c r="CM17" s="1641"/>
      <c r="CN17" s="1641"/>
      <c r="CO17" s="1641"/>
      <c r="CP17" s="1641"/>
      <c r="CQ17" s="1641"/>
      <c r="CR17" s="1641"/>
      <c r="CS17" s="1642"/>
      <c r="CT17" s="30"/>
    </row>
    <row r="18" spans="1:98" s="15" customFormat="1" ht="15.95" customHeight="1">
      <c r="A18" s="2179" t="s">
        <v>1795</v>
      </c>
      <c r="B18" s="2180"/>
      <c r="C18" s="2180"/>
      <c r="D18" s="2180"/>
      <c r="E18" s="2180"/>
      <c r="F18" s="2180"/>
      <c r="G18" s="2180"/>
      <c r="H18" s="2180"/>
      <c r="I18" s="2180"/>
      <c r="J18" s="2180"/>
      <c r="K18" s="2180"/>
      <c r="L18" s="2180"/>
      <c r="M18" s="2180"/>
      <c r="N18" s="2180"/>
      <c r="O18" s="2180"/>
      <c r="P18" s="2180"/>
      <c r="Q18" s="2180"/>
      <c r="R18" s="2180"/>
      <c r="S18" s="2180"/>
      <c r="T18" s="2180"/>
      <c r="U18" s="2180"/>
      <c r="V18" s="2180"/>
      <c r="W18" s="2180"/>
      <c r="X18" s="2180"/>
      <c r="Y18" s="2180"/>
      <c r="Z18" s="2180"/>
      <c r="AA18" s="2180"/>
      <c r="AB18" s="2180"/>
      <c r="AC18" s="2180"/>
      <c r="AD18" s="2180"/>
      <c r="AE18" s="2180"/>
      <c r="AF18" s="2180"/>
      <c r="AG18" s="2180"/>
      <c r="AH18" s="2180"/>
      <c r="AI18" s="2180"/>
      <c r="AJ18" s="2180"/>
      <c r="AK18" s="2180"/>
      <c r="AL18" s="2180"/>
      <c r="AM18" s="2180"/>
      <c r="AN18" s="2180"/>
      <c r="AO18" s="2180"/>
      <c r="AP18" s="2180"/>
      <c r="AQ18" s="2180"/>
      <c r="AR18" s="2180"/>
      <c r="AS18" s="2180"/>
      <c r="AT18" s="2180"/>
      <c r="AU18" s="2180"/>
      <c r="AV18" s="2181"/>
      <c r="AW18" s="389"/>
      <c r="AX18" s="2179" t="s">
        <v>1795</v>
      </c>
      <c r="AY18" s="2180"/>
      <c r="AZ18" s="2180"/>
      <c r="BA18" s="2180"/>
      <c r="BB18" s="2180"/>
      <c r="BC18" s="2180"/>
      <c r="BD18" s="2180"/>
      <c r="BE18" s="2180"/>
      <c r="BF18" s="2180"/>
      <c r="BG18" s="2180"/>
      <c r="BH18" s="2180"/>
      <c r="BI18" s="2180"/>
      <c r="BJ18" s="2180"/>
      <c r="BK18" s="2180"/>
      <c r="BL18" s="2180"/>
      <c r="BM18" s="2180"/>
      <c r="BN18" s="2180"/>
      <c r="BO18" s="2180"/>
      <c r="BP18" s="2180"/>
      <c r="BQ18" s="2180"/>
      <c r="BR18" s="2180"/>
      <c r="BS18" s="2180"/>
      <c r="BT18" s="2180"/>
      <c r="BU18" s="2180"/>
      <c r="BV18" s="2180"/>
      <c r="BW18" s="2180"/>
      <c r="BX18" s="2180"/>
      <c r="BY18" s="2180"/>
      <c r="BZ18" s="2180"/>
      <c r="CA18" s="2180"/>
      <c r="CB18" s="2180"/>
      <c r="CC18" s="2180"/>
      <c r="CD18" s="2180"/>
      <c r="CE18" s="2180"/>
      <c r="CF18" s="2180"/>
      <c r="CG18" s="2180"/>
      <c r="CH18" s="2180"/>
      <c r="CI18" s="2180"/>
      <c r="CJ18" s="2180"/>
      <c r="CK18" s="2180"/>
      <c r="CL18" s="2180"/>
      <c r="CM18" s="2180"/>
      <c r="CN18" s="2180"/>
      <c r="CO18" s="2180"/>
      <c r="CP18" s="2180"/>
      <c r="CQ18" s="2180"/>
      <c r="CR18" s="2180"/>
      <c r="CS18" s="2181"/>
      <c r="CT18" s="30"/>
    </row>
    <row r="19" spans="1:98" s="15" customFormat="1" ht="15.95" customHeight="1">
      <c r="A19" s="2164"/>
      <c r="B19" s="2165"/>
      <c r="C19" s="2165"/>
      <c r="D19" s="2165"/>
      <c r="E19" s="2165"/>
      <c r="F19" s="2165"/>
      <c r="G19" s="2165"/>
      <c r="H19" s="2165"/>
      <c r="I19" s="2165"/>
      <c r="J19" s="2165"/>
      <c r="K19" s="2165"/>
      <c r="L19" s="2165"/>
      <c r="M19" s="2165"/>
      <c r="N19" s="2165"/>
      <c r="O19" s="2165"/>
      <c r="P19" s="2165"/>
      <c r="Q19" s="2165"/>
      <c r="R19" s="2165"/>
      <c r="S19" s="2165"/>
      <c r="T19" s="2165"/>
      <c r="U19" s="2165"/>
      <c r="V19" s="2165"/>
      <c r="W19" s="2165"/>
      <c r="X19" s="2165"/>
      <c r="Y19" s="2165"/>
      <c r="Z19" s="2165"/>
      <c r="AA19" s="2165"/>
      <c r="AB19" s="2165"/>
      <c r="AC19" s="2165"/>
      <c r="AD19" s="2165"/>
      <c r="AE19" s="2165"/>
      <c r="AF19" s="2165"/>
      <c r="AG19" s="2165"/>
      <c r="AH19" s="2165"/>
      <c r="AI19" s="2165"/>
      <c r="AJ19" s="2165"/>
      <c r="AK19" s="2165"/>
      <c r="AL19" s="2165"/>
      <c r="AM19" s="2165"/>
      <c r="AN19" s="2165"/>
      <c r="AO19" s="2165"/>
      <c r="AP19" s="2165"/>
      <c r="AQ19" s="2165"/>
      <c r="AR19" s="2165"/>
      <c r="AS19" s="2165"/>
      <c r="AT19" s="2165"/>
      <c r="AU19" s="2165"/>
      <c r="AV19" s="2166"/>
      <c r="AW19" s="389"/>
      <c r="AX19" s="2164"/>
      <c r="AY19" s="2165"/>
      <c r="AZ19" s="2165"/>
      <c r="BA19" s="2165"/>
      <c r="BB19" s="2165"/>
      <c r="BC19" s="2165"/>
      <c r="BD19" s="2165"/>
      <c r="BE19" s="2165"/>
      <c r="BF19" s="2165"/>
      <c r="BG19" s="2165"/>
      <c r="BH19" s="2165"/>
      <c r="BI19" s="2165"/>
      <c r="BJ19" s="2165"/>
      <c r="BK19" s="2165"/>
      <c r="BL19" s="2165"/>
      <c r="BM19" s="2165"/>
      <c r="BN19" s="2165"/>
      <c r="BO19" s="2165"/>
      <c r="BP19" s="2165"/>
      <c r="BQ19" s="2165"/>
      <c r="BR19" s="2165"/>
      <c r="BS19" s="2165"/>
      <c r="BT19" s="2165"/>
      <c r="BU19" s="2165"/>
      <c r="BV19" s="2165"/>
      <c r="BW19" s="2165"/>
      <c r="BX19" s="2165"/>
      <c r="BY19" s="2165"/>
      <c r="BZ19" s="2165"/>
      <c r="CA19" s="2165"/>
      <c r="CB19" s="2165"/>
      <c r="CC19" s="2165"/>
      <c r="CD19" s="2165"/>
      <c r="CE19" s="2165"/>
      <c r="CF19" s="2165"/>
      <c r="CG19" s="2165"/>
      <c r="CH19" s="2165"/>
      <c r="CI19" s="2165"/>
      <c r="CJ19" s="2165"/>
      <c r="CK19" s="2165"/>
      <c r="CL19" s="2165"/>
      <c r="CM19" s="2165"/>
      <c r="CN19" s="2165"/>
      <c r="CO19" s="2165"/>
      <c r="CP19" s="2165"/>
      <c r="CQ19" s="2165"/>
      <c r="CR19" s="2165"/>
      <c r="CS19" s="2166"/>
      <c r="CT19" s="30"/>
    </row>
    <row r="20" spans="1:98" s="15" customFormat="1" ht="15.95" customHeight="1">
      <c r="A20" s="2164"/>
      <c r="B20" s="2165"/>
      <c r="C20" s="2165"/>
      <c r="D20" s="2165"/>
      <c r="E20" s="2165"/>
      <c r="F20" s="2165"/>
      <c r="G20" s="2165"/>
      <c r="H20" s="2165"/>
      <c r="I20" s="2165"/>
      <c r="J20" s="2165"/>
      <c r="K20" s="2165"/>
      <c r="L20" s="2165"/>
      <c r="M20" s="2165"/>
      <c r="N20" s="2165"/>
      <c r="O20" s="2165"/>
      <c r="P20" s="2165"/>
      <c r="Q20" s="2165"/>
      <c r="R20" s="2165"/>
      <c r="S20" s="2165"/>
      <c r="T20" s="2165"/>
      <c r="U20" s="2165"/>
      <c r="V20" s="2165"/>
      <c r="W20" s="2165"/>
      <c r="X20" s="2165"/>
      <c r="Y20" s="2165"/>
      <c r="Z20" s="2165"/>
      <c r="AA20" s="2165"/>
      <c r="AB20" s="2165"/>
      <c r="AC20" s="2165"/>
      <c r="AD20" s="2165"/>
      <c r="AE20" s="2165"/>
      <c r="AF20" s="2165"/>
      <c r="AG20" s="2165"/>
      <c r="AH20" s="2165"/>
      <c r="AI20" s="2165"/>
      <c r="AJ20" s="2165"/>
      <c r="AK20" s="2165"/>
      <c r="AL20" s="2165"/>
      <c r="AM20" s="2165"/>
      <c r="AN20" s="2165"/>
      <c r="AO20" s="2165"/>
      <c r="AP20" s="2165"/>
      <c r="AQ20" s="2165"/>
      <c r="AR20" s="2165"/>
      <c r="AS20" s="2165"/>
      <c r="AT20" s="2165"/>
      <c r="AU20" s="2165"/>
      <c r="AV20" s="2166"/>
      <c r="AW20" s="389"/>
      <c r="AX20" s="2164"/>
      <c r="AY20" s="2165"/>
      <c r="AZ20" s="2165"/>
      <c r="BA20" s="2165"/>
      <c r="BB20" s="2165"/>
      <c r="BC20" s="2165"/>
      <c r="BD20" s="2165"/>
      <c r="BE20" s="2165"/>
      <c r="BF20" s="2165"/>
      <c r="BG20" s="2165"/>
      <c r="BH20" s="2165"/>
      <c r="BI20" s="2165"/>
      <c r="BJ20" s="2165"/>
      <c r="BK20" s="2165"/>
      <c r="BL20" s="2165"/>
      <c r="BM20" s="2165"/>
      <c r="BN20" s="2165"/>
      <c r="BO20" s="2165"/>
      <c r="BP20" s="2165"/>
      <c r="BQ20" s="2165"/>
      <c r="BR20" s="2165"/>
      <c r="BS20" s="2165"/>
      <c r="BT20" s="2165"/>
      <c r="BU20" s="2165"/>
      <c r="BV20" s="2165"/>
      <c r="BW20" s="2165"/>
      <c r="BX20" s="2165"/>
      <c r="BY20" s="2165"/>
      <c r="BZ20" s="2165"/>
      <c r="CA20" s="2165"/>
      <c r="CB20" s="2165"/>
      <c r="CC20" s="2165"/>
      <c r="CD20" s="2165"/>
      <c r="CE20" s="2165"/>
      <c r="CF20" s="2165"/>
      <c r="CG20" s="2165"/>
      <c r="CH20" s="2165"/>
      <c r="CI20" s="2165"/>
      <c r="CJ20" s="2165"/>
      <c r="CK20" s="2165"/>
      <c r="CL20" s="2165"/>
      <c r="CM20" s="2165"/>
      <c r="CN20" s="2165"/>
      <c r="CO20" s="2165"/>
      <c r="CP20" s="2165"/>
      <c r="CQ20" s="2165"/>
      <c r="CR20" s="2165"/>
      <c r="CS20" s="2166"/>
      <c r="CT20" s="30"/>
    </row>
    <row r="21" spans="1:98" ht="15.95" customHeight="1">
      <c r="A21" s="2164"/>
      <c r="B21" s="2165"/>
      <c r="C21" s="2165"/>
      <c r="D21" s="2165"/>
      <c r="E21" s="2165"/>
      <c r="F21" s="2165"/>
      <c r="G21" s="2165"/>
      <c r="H21" s="2165"/>
      <c r="I21" s="2165"/>
      <c r="J21" s="2165"/>
      <c r="K21" s="2165"/>
      <c r="L21" s="2165"/>
      <c r="M21" s="2165"/>
      <c r="N21" s="2165"/>
      <c r="O21" s="2165"/>
      <c r="P21" s="2165"/>
      <c r="Q21" s="2165"/>
      <c r="R21" s="2165"/>
      <c r="S21" s="2165"/>
      <c r="T21" s="2165"/>
      <c r="U21" s="2165"/>
      <c r="V21" s="2165"/>
      <c r="W21" s="2165"/>
      <c r="X21" s="2165"/>
      <c r="Y21" s="2165"/>
      <c r="Z21" s="2165"/>
      <c r="AA21" s="2165"/>
      <c r="AB21" s="2165"/>
      <c r="AC21" s="2165"/>
      <c r="AD21" s="2165"/>
      <c r="AE21" s="2165"/>
      <c r="AF21" s="2165"/>
      <c r="AG21" s="2165"/>
      <c r="AH21" s="2165"/>
      <c r="AI21" s="2165"/>
      <c r="AJ21" s="2165"/>
      <c r="AK21" s="2165"/>
      <c r="AL21" s="2165"/>
      <c r="AM21" s="2165"/>
      <c r="AN21" s="2165"/>
      <c r="AO21" s="2165"/>
      <c r="AP21" s="2165"/>
      <c r="AQ21" s="2165"/>
      <c r="AR21" s="2165"/>
      <c r="AS21" s="2165"/>
      <c r="AT21" s="2165"/>
      <c r="AU21" s="2165"/>
      <c r="AV21" s="2166"/>
      <c r="AW21" s="389"/>
      <c r="AX21" s="2164"/>
      <c r="AY21" s="2165"/>
      <c r="AZ21" s="2165"/>
      <c r="BA21" s="2165"/>
      <c r="BB21" s="2165"/>
      <c r="BC21" s="2165"/>
      <c r="BD21" s="2165"/>
      <c r="BE21" s="2165"/>
      <c r="BF21" s="2165"/>
      <c r="BG21" s="2165"/>
      <c r="BH21" s="2165"/>
      <c r="BI21" s="2165"/>
      <c r="BJ21" s="2165"/>
      <c r="BK21" s="2165"/>
      <c r="BL21" s="2165"/>
      <c r="BM21" s="2165"/>
      <c r="BN21" s="2165"/>
      <c r="BO21" s="2165"/>
      <c r="BP21" s="2165"/>
      <c r="BQ21" s="2165"/>
      <c r="BR21" s="2165"/>
      <c r="BS21" s="2165"/>
      <c r="BT21" s="2165"/>
      <c r="BU21" s="2165"/>
      <c r="BV21" s="2165"/>
      <c r="BW21" s="2165"/>
      <c r="BX21" s="2165"/>
      <c r="BY21" s="2165"/>
      <c r="BZ21" s="2165"/>
      <c r="CA21" s="2165"/>
      <c r="CB21" s="2165"/>
      <c r="CC21" s="2165"/>
      <c r="CD21" s="2165"/>
      <c r="CE21" s="2165"/>
      <c r="CF21" s="2165"/>
      <c r="CG21" s="2165"/>
      <c r="CH21" s="2165"/>
      <c r="CI21" s="2165"/>
      <c r="CJ21" s="2165"/>
      <c r="CK21" s="2165"/>
      <c r="CL21" s="2165"/>
      <c r="CM21" s="2165"/>
      <c r="CN21" s="2165"/>
      <c r="CO21" s="2165"/>
      <c r="CP21" s="2165"/>
      <c r="CQ21" s="2165"/>
      <c r="CR21" s="2165"/>
      <c r="CS21" s="2166"/>
    </row>
    <row r="22" spans="1:98" ht="15.95" customHeight="1">
      <c r="A22" s="2164"/>
      <c r="B22" s="2165"/>
      <c r="C22" s="2165"/>
      <c r="D22" s="2165"/>
      <c r="E22" s="2165"/>
      <c r="F22" s="2165"/>
      <c r="G22" s="2165"/>
      <c r="H22" s="2165"/>
      <c r="I22" s="2165"/>
      <c r="J22" s="2165"/>
      <c r="K22" s="2165"/>
      <c r="L22" s="2165"/>
      <c r="M22" s="2165"/>
      <c r="N22" s="2165"/>
      <c r="O22" s="2165"/>
      <c r="P22" s="2165"/>
      <c r="Q22" s="2165"/>
      <c r="R22" s="2165"/>
      <c r="S22" s="2165"/>
      <c r="T22" s="2165"/>
      <c r="U22" s="2165"/>
      <c r="V22" s="2165"/>
      <c r="W22" s="2165"/>
      <c r="X22" s="2165"/>
      <c r="Y22" s="2165"/>
      <c r="Z22" s="2165"/>
      <c r="AA22" s="2165"/>
      <c r="AB22" s="2165"/>
      <c r="AC22" s="2165"/>
      <c r="AD22" s="2165"/>
      <c r="AE22" s="2165"/>
      <c r="AF22" s="2165"/>
      <c r="AG22" s="2165"/>
      <c r="AH22" s="2165"/>
      <c r="AI22" s="2165"/>
      <c r="AJ22" s="2165"/>
      <c r="AK22" s="2165"/>
      <c r="AL22" s="2165"/>
      <c r="AM22" s="2165"/>
      <c r="AN22" s="2165"/>
      <c r="AO22" s="2165"/>
      <c r="AP22" s="2165"/>
      <c r="AQ22" s="2165"/>
      <c r="AR22" s="2165"/>
      <c r="AS22" s="2165"/>
      <c r="AT22" s="2165"/>
      <c r="AU22" s="2165"/>
      <c r="AV22" s="2166"/>
      <c r="AW22" s="389"/>
      <c r="AX22" s="2164"/>
      <c r="AY22" s="2165"/>
      <c r="AZ22" s="2165"/>
      <c r="BA22" s="2165"/>
      <c r="BB22" s="2165"/>
      <c r="BC22" s="2165"/>
      <c r="BD22" s="2165"/>
      <c r="BE22" s="2165"/>
      <c r="BF22" s="2165"/>
      <c r="BG22" s="2165"/>
      <c r="BH22" s="2165"/>
      <c r="BI22" s="2165"/>
      <c r="BJ22" s="2165"/>
      <c r="BK22" s="2165"/>
      <c r="BL22" s="2165"/>
      <c r="BM22" s="2165"/>
      <c r="BN22" s="2165"/>
      <c r="BO22" s="2165"/>
      <c r="BP22" s="2165"/>
      <c r="BQ22" s="2165"/>
      <c r="BR22" s="2165"/>
      <c r="BS22" s="2165"/>
      <c r="BT22" s="2165"/>
      <c r="BU22" s="2165"/>
      <c r="BV22" s="2165"/>
      <c r="BW22" s="2165"/>
      <c r="BX22" s="2165"/>
      <c r="BY22" s="2165"/>
      <c r="BZ22" s="2165"/>
      <c r="CA22" s="2165"/>
      <c r="CB22" s="2165"/>
      <c r="CC22" s="2165"/>
      <c r="CD22" s="2165"/>
      <c r="CE22" s="2165"/>
      <c r="CF22" s="2165"/>
      <c r="CG22" s="2165"/>
      <c r="CH22" s="2165"/>
      <c r="CI22" s="2165"/>
      <c r="CJ22" s="2165"/>
      <c r="CK22" s="2165"/>
      <c r="CL22" s="2165"/>
      <c r="CM22" s="2165"/>
      <c r="CN22" s="2165"/>
      <c r="CO22" s="2165"/>
      <c r="CP22" s="2165"/>
      <c r="CQ22" s="2165"/>
      <c r="CR22" s="2165"/>
      <c r="CS22" s="2166"/>
    </row>
    <row r="23" spans="1:98" ht="15.95" customHeight="1">
      <c r="A23" s="2164"/>
      <c r="B23" s="2165"/>
      <c r="C23" s="2165"/>
      <c r="D23" s="2165"/>
      <c r="E23" s="2165"/>
      <c r="F23" s="2165"/>
      <c r="G23" s="2165"/>
      <c r="H23" s="2165"/>
      <c r="I23" s="2165"/>
      <c r="J23" s="2165"/>
      <c r="K23" s="2165"/>
      <c r="L23" s="2165"/>
      <c r="M23" s="2165"/>
      <c r="N23" s="2165"/>
      <c r="O23" s="2165"/>
      <c r="P23" s="2165"/>
      <c r="Q23" s="2165"/>
      <c r="R23" s="2165"/>
      <c r="S23" s="2165"/>
      <c r="T23" s="2165"/>
      <c r="U23" s="2165"/>
      <c r="V23" s="2165"/>
      <c r="W23" s="2165"/>
      <c r="X23" s="2165"/>
      <c r="Y23" s="2165"/>
      <c r="Z23" s="2165"/>
      <c r="AA23" s="2165"/>
      <c r="AB23" s="2165"/>
      <c r="AC23" s="2165"/>
      <c r="AD23" s="2165"/>
      <c r="AE23" s="2165"/>
      <c r="AF23" s="2165"/>
      <c r="AG23" s="2165"/>
      <c r="AH23" s="2165"/>
      <c r="AI23" s="2165"/>
      <c r="AJ23" s="2165"/>
      <c r="AK23" s="2165"/>
      <c r="AL23" s="2165"/>
      <c r="AM23" s="2165"/>
      <c r="AN23" s="2165"/>
      <c r="AO23" s="2165"/>
      <c r="AP23" s="2165"/>
      <c r="AQ23" s="2165"/>
      <c r="AR23" s="2165"/>
      <c r="AS23" s="2165"/>
      <c r="AT23" s="2165"/>
      <c r="AU23" s="2165"/>
      <c r="AV23" s="2166"/>
      <c r="AW23" s="389"/>
      <c r="AX23" s="2164"/>
      <c r="AY23" s="2165"/>
      <c r="AZ23" s="2165"/>
      <c r="BA23" s="2165"/>
      <c r="BB23" s="2165"/>
      <c r="BC23" s="2165"/>
      <c r="BD23" s="2165"/>
      <c r="BE23" s="2165"/>
      <c r="BF23" s="2165"/>
      <c r="BG23" s="2165"/>
      <c r="BH23" s="2165"/>
      <c r="BI23" s="2165"/>
      <c r="BJ23" s="2165"/>
      <c r="BK23" s="2165"/>
      <c r="BL23" s="2165"/>
      <c r="BM23" s="2165"/>
      <c r="BN23" s="2165"/>
      <c r="BO23" s="2165"/>
      <c r="BP23" s="2165"/>
      <c r="BQ23" s="2165"/>
      <c r="BR23" s="2165"/>
      <c r="BS23" s="2165"/>
      <c r="BT23" s="2165"/>
      <c r="BU23" s="2165"/>
      <c r="BV23" s="2165"/>
      <c r="BW23" s="2165"/>
      <c r="BX23" s="2165"/>
      <c r="BY23" s="2165"/>
      <c r="BZ23" s="2165"/>
      <c r="CA23" s="2165"/>
      <c r="CB23" s="2165"/>
      <c r="CC23" s="2165"/>
      <c r="CD23" s="2165"/>
      <c r="CE23" s="2165"/>
      <c r="CF23" s="2165"/>
      <c r="CG23" s="2165"/>
      <c r="CH23" s="2165"/>
      <c r="CI23" s="2165"/>
      <c r="CJ23" s="2165"/>
      <c r="CK23" s="2165"/>
      <c r="CL23" s="2165"/>
      <c r="CM23" s="2165"/>
      <c r="CN23" s="2165"/>
      <c r="CO23" s="2165"/>
      <c r="CP23" s="2165"/>
      <c r="CQ23" s="2165"/>
      <c r="CR23" s="2165"/>
      <c r="CS23" s="2166"/>
    </row>
    <row r="24" spans="1:98" ht="15.95" customHeight="1">
      <c r="A24" s="2164"/>
      <c r="B24" s="2165"/>
      <c r="C24" s="2165"/>
      <c r="D24" s="2165"/>
      <c r="E24" s="2165"/>
      <c r="F24" s="2165"/>
      <c r="G24" s="2165"/>
      <c r="H24" s="2165"/>
      <c r="I24" s="2165"/>
      <c r="J24" s="2165"/>
      <c r="K24" s="2165"/>
      <c r="L24" s="2165"/>
      <c r="M24" s="2165"/>
      <c r="N24" s="2165"/>
      <c r="O24" s="2165"/>
      <c r="P24" s="2165"/>
      <c r="Q24" s="2165"/>
      <c r="R24" s="2165"/>
      <c r="S24" s="2165"/>
      <c r="T24" s="2165"/>
      <c r="U24" s="2165"/>
      <c r="V24" s="2165"/>
      <c r="W24" s="2165"/>
      <c r="X24" s="2165"/>
      <c r="Y24" s="2165"/>
      <c r="Z24" s="2165"/>
      <c r="AA24" s="2165"/>
      <c r="AB24" s="2165"/>
      <c r="AC24" s="2165"/>
      <c r="AD24" s="2165"/>
      <c r="AE24" s="2165"/>
      <c r="AF24" s="2165"/>
      <c r="AG24" s="2165"/>
      <c r="AH24" s="2165"/>
      <c r="AI24" s="2165"/>
      <c r="AJ24" s="2165"/>
      <c r="AK24" s="2165"/>
      <c r="AL24" s="2165"/>
      <c r="AM24" s="2165"/>
      <c r="AN24" s="2165"/>
      <c r="AO24" s="2165"/>
      <c r="AP24" s="2165"/>
      <c r="AQ24" s="2165"/>
      <c r="AR24" s="2165"/>
      <c r="AS24" s="2165"/>
      <c r="AT24" s="2165"/>
      <c r="AU24" s="2165"/>
      <c r="AV24" s="2166"/>
      <c r="AW24" s="389"/>
      <c r="AX24" s="2164"/>
      <c r="AY24" s="2165"/>
      <c r="AZ24" s="2165"/>
      <c r="BA24" s="2165"/>
      <c r="BB24" s="2165"/>
      <c r="BC24" s="2165"/>
      <c r="BD24" s="2165"/>
      <c r="BE24" s="2165"/>
      <c r="BF24" s="2165"/>
      <c r="BG24" s="2165"/>
      <c r="BH24" s="2165"/>
      <c r="BI24" s="2165"/>
      <c r="BJ24" s="2165"/>
      <c r="BK24" s="2165"/>
      <c r="BL24" s="2165"/>
      <c r="BM24" s="2165"/>
      <c r="BN24" s="2165"/>
      <c r="BO24" s="2165"/>
      <c r="BP24" s="2165"/>
      <c r="BQ24" s="2165"/>
      <c r="BR24" s="2165"/>
      <c r="BS24" s="2165"/>
      <c r="BT24" s="2165"/>
      <c r="BU24" s="2165"/>
      <c r="BV24" s="2165"/>
      <c r="BW24" s="2165"/>
      <c r="BX24" s="2165"/>
      <c r="BY24" s="2165"/>
      <c r="BZ24" s="2165"/>
      <c r="CA24" s="2165"/>
      <c r="CB24" s="2165"/>
      <c r="CC24" s="2165"/>
      <c r="CD24" s="2165"/>
      <c r="CE24" s="2165"/>
      <c r="CF24" s="2165"/>
      <c r="CG24" s="2165"/>
      <c r="CH24" s="2165"/>
      <c r="CI24" s="2165"/>
      <c r="CJ24" s="2165"/>
      <c r="CK24" s="2165"/>
      <c r="CL24" s="2165"/>
      <c r="CM24" s="2165"/>
      <c r="CN24" s="2165"/>
      <c r="CO24" s="2165"/>
      <c r="CP24" s="2165"/>
      <c r="CQ24" s="2165"/>
      <c r="CR24" s="2165"/>
      <c r="CS24" s="2166"/>
    </row>
    <row r="25" spans="1:98" ht="15.95" customHeight="1">
      <c r="A25" s="2164"/>
      <c r="B25" s="2165"/>
      <c r="C25" s="2165"/>
      <c r="D25" s="2165"/>
      <c r="E25" s="2165"/>
      <c r="F25" s="2165"/>
      <c r="G25" s="2165"/>
      <c r="H25" s="2165"/>
      <c r="I25" s="2165"/>
      <c r="J25" s="2165"/>
      <c r="K25" s="2165"/>
      <c r="L25" s="2165"/>
      <c r="M25" s="2165"/>
      <c r="N25" s="2165"/>
      <c r="O25" s="2165"/>
      <c r="P25" s="2165"/>
      <c r="Q25" s="2165"/>
      <c r="R25" s="2165"/>
      <c r="S25" s="2165"/>
      <c r="T25" s="2165"/>
      <c r="U25" s="2165"/>
      <c r="V25" s="2165"/>
      <c r="W25" s="2165"/>
      <c r="X25" s="2165"/>
      <c r="Y25" s="2165"/>
      <c r="Z25" s="2165"/>
      <c r="AA25" s="2165"/>
      <c r="AB25" s="2165"/>
      <c r="AC25" s="2165"/>
      <c r="AD25" s="2165"/>
      <c r="AE25" s="2165"/>
      <c r="AF25" s="2165"/>
      <c r="AG25" s="2165"/>
      <c r="AH25" s="2165"/>
      <c r="AI25" s="2165"/>
      <c r="AJ25" s="2165"/>
      <c r="AK25" s="2165"/>
      <c r="AL25" s="2165"/>
      <c r="AM25" s="2165"/>
      <c r="AN25" s="2165"/>
      <c r="AO25" s="2165"/>
      <c r="AP25" s="2165"/>
      <c r="AQ25" s="2165"/>
      <c r="AR25" s="2165"/>
      <c r="AS25" s="2165"/>
      <c r="AT25" s="2165"/>
      <c r="AU25" s="2165"/>
      <c r="AV25" s="2166"/>
      <c r="AW25" s="389"/>
      <c r="AX25" s="2164"/>
      <c r="AY25" s="2165"/>
      <c r="AZ25" s="2165"/>
      <c r="BA25" s="2165"/>
      <c r="BB25" s="2165"/>
      <c r="BC25" s="2165"/>
      <c r="BD25" s="2165"/>
      <c r="BE25" s="2165"/>
      <c r="BF25" s="2165"/>
      <c r="BG25" s="2165"/>
      <c r="BH25" s="2165"/>
      <c r="BI25" s="2165"/>
      <c r="BJ25" s="2165"/>
      <c r="BK25" s="2165"/>
      <c r="BL25" s="2165"/>
      <c r="BM25" s="2165"/>
      <c r="BN25" s="2165"/>
      <c r="BO25" s="2165"/>
      <c r="BP25" s="2165"/>
      <c r="BQ25" s="2165"/>
      <c r="BR25" s="2165"/>
      <c r="BS25" s="2165"/>
      <c r="BT25" s="2165"/>
      <c r="BU25" s="2165"/>
      <c r="BV25" s="2165"/>
      <c r="BW25" s="2165"/>
      <c r="BX25" s="2165"/>
      <c r="BY25" s="2165"/>
      <c r="BZ25" s="2165"/>
      <c r="CA25" s="2165"/>
      <c r="CB25" s="2165"/>
      <c r="CC25" s="2165"/>
      <c r="CD25" s="2165"/>
      <c r="CE25" s="2165"/>
      <c r="CF25" s="2165"/>
      <c r="CG25" s="2165"/>
      <c r="CH25" s="2165"/>
      <c r="CI25" s="2165"/>
      <c r="CJ25" s="2165"/>
      <c r="CK25" s="2165"/>
      <c r="CL25" s="2165"/>
      <c r="CM25" s="2165"/>
      <c r="CN25" s="2165"/>
      <c r="CO25" s="2165"/>
      <c r="CP25" s="2165"/>
      <c r="CQ25" s="2165"/>
      <c r="CR25" s="2165"/>
      <c r="CS25" s="2166"/>
    </row>
    <row r="26" spans="1:98" ht="15.95" customHeight="1">
      <c r="A26" s="2164"/>
      <c r="B26" s="2165"/>
      <c r="C26" s="2165"/>
      <c r="D26" s="2165"/>
      <c r="E26" s="2165"/>
      <c r="F26" s="2165"/>
      <c r="G26" s="2165"/>
      <c r="H26" s="2165"/>
      <c r="I26" s="2165"/>
      <c r="J26" s="2165"/>
      <c r="K26" s="2165"/>
      <c r="L26" s="2165"/>
      <c r="M26" s="2165"/>
      <c r="N26" s="2165"/>
      <c r="O26" s="2165"/>
      <c r="P26" s="2165"/>
      <c r="Q26" s="2165"/>
      <c r="R26" s="2165"/>
      <c r="S26" s="2165"/>
      <c r="T26" s="2165"/>
      <c r="U26" s="2165"/>
      <c r="V26" s="2165"/>
      <c r="W26" s="2165"/>
      <c r="X26" s="2165"/>
      <c r="Y26" s="2165"/>
      <c r="Z26" s="2165"/>
      <c r="AA26" s="2165"/>
      <c r="AB26" s="2165"/>
      <c r="AC26" s="2165"/>
      <c r="AD26" s="2165"/>
      <c r="AE26" s="2165"/>
      <c r="AF26" s="2165"/>
      <c r="AG26" s="2165"/>
      <c r="AH26" s="2165"/>
      <c r="AI26" s="2165"/>
      <c r="AJ26" s="2165"/>
      <c r="AK26" s="2165"/>
      <c r="AL26" s="2165"/>
      <c r="AM26" s="2165"/>
      <c r="AN26" s="2165"/>
      <c r="AO26" s="2165"/>
      <c r="AP26" s="2165"/>
      <c r="AQ26" s="2165"/>
      <c r="AR26" s="2165"/>
      <c r="AS26" s="2165"/>
      <c r="AT26" s="2165"/>
      <c r="AU26" s="2165"/>
      <c r="AV26" s="2166"/>
      <c r="AW26" s="389"/>
      <c r="AX26" s="2164"/>
      <c r="AY26" s="2165"/>
      <c r="AZ26" s="2165"/>
      <c r="BA26" s="2165"/>
      <c r="BB26" s="2165"/>
      <c r="BC26" s="2165"/>
      <c r="BD26" s="2165"/>
      <c r="BE26" s="2165"/>
      <c r="BF26" s="2165"/>
      <c r="BG26" s="2165"/>
      <c r="BH26" s="2165"/>
      <c r="BI26" s="2165"/>
      <c r="BJ26" s="2165"/>
      <c r="BK26" s="2165"/>
      <c r="BL26" s="2165"/>
      <c r="BM26" s="2165"/>
      <c r="BN26" s="2165"/>
      <c r="BO26" s="2165"/>
      <c r="BP26" s="2165"/>
      <c r="BQ26" s="2165"/>
      <c r="BR26" s="2165"/>
      <c r="BS26" s="2165"/>
      <c r="BT26" s="2165"/>
      <c r="BU26" s="2165"/>
      <c r="BV26" s="2165"/>
      <c r="BW26" s="2165"/>
      <c r="BX26" s="2165"/>
      <c r="BY26" s="2165"/>
      <c r="BZ26" s="2165"/>
      <c r="CA26" s="2165"/>
      <c r="CB26" s="2165"/>
      <c r="CC26" s="2165"/>
      <c r="CD26" s="2165"/>
      <c r="CE26" s="2165"/>
      <c r="CF26" s="2165"/>
      <c r="CG26" s="2165"/>
      <c r="CH26" s="2165"/>
      <c r="CI26" s="2165"/>
      <c r="CJ26" s="2165"/>
      <c r="CK26" s="2165"/>
      <c r="CL26" s="2165"/>
      <c r="CM26" s="2165"/>
      <c r="CN26" s="2165"/>
      <c r="CO26" s="2165"/>
      <c r="CP26" s="2165"/>
      <c r="CQ26" s="2165"/>
      <c r="CR26" s="2165"/>
      <c r="CS26" s="2166"/>
    </row>
    <row r="27" spans="1:98" ht="15.95" customHeight="1">
      <c r="A27" s="2164"/>
      <c r="B27" s="2165"/>
      <c r="C27" s="2165"/>
      <c r="D27" s="2165"/>
      <c r="E27" s="2165"/>
      <c r="F27" s="2165"/>
      <c r="G27" s="2165"/>
      <c r="H27" s="2165"/>
      <c r="I27" s="2165"/>
      <c r="J27" s="2165"/>
      <c r="K27" s="2165"/>
      <c r="L27" s="2165"/>
      <c r="M27" s="2165"/>
      <c r="N27" s="2165"/>
      <c r="O27" s="2165"/>
      <c r="P27" s="2165"/>
      <c r="Q27" s="2165"/>
      <c r="R27" s="2165"/>
      <c r="S27" s="2165"/>
      <c r="T27" s="2165"/>
      <c r="U27" s="2165"/>
      <c r="V27" s="2165"/>
      <c r="W27" s="2165"/>
      <c r="X27" s="2165"/>
      <c r="Y27" s="2165"/>
      <c r="Z27" s="2165"/>
      <c r="AA27" s="2165"/>
      <c r="AB27" s="2165"/>
      <c r="AC27" s="2165"/>
      <c r="AD27" s="2165"/>
      <c r="AE27" s="2165"/>
      <c r="AF27" s="2165"/>
      <c r="AG27" s="2165"/>
      <c r="AH27" s="2165"/>
      <c r="AI27" s="2165"/>
      <c r="AJ27" s="2165"/>
      <c r="AK27" s="2165"/>
      <c r="AL27" s="2165"/>
      <c r="AM27" s="2165"/>
      <c r="AN27" s="2165"/>
      <c r="AO27" s="2165"/>
      <c r="AP27" s="2165"/>
      <c r="AQ27" s="2165"/>
      <c r="AR27" s="2165"/>
      <c r="AS27" s="2165"/>
      <c r="AT27" s="2165"/>
      <c r="AU27" s="2165"/>
      <c r="AV27" s="2166"/>
      <c r="AW27" s="389"/>
      <c r="AX27" s="2164"/>
      <c r="AY27" s="2165"/>
      <c r="AZ27" s="2165"/>
      <c r="BA27" s="2165"/>
      <c r="BB27" s="2165"/>
      <c r="BC27" s="2165"/>
      <c r="BD27" s="2165"/>
      <c r="BE27" s="2165"/>
      <c r="BF27" s="2165"/>
      <c r="BG27" s="2165"/>
      <c r="BH27" s="2165"/>
      <c r="BI27" s="2165"/>
      <c r="BJ27" s="2165"/>
      <c r="BK27" s="2165"/>
      <c r="BL27" s="2165"/>
      <c r="BM27" s="2165"/>
      <c r="BN27" s="2165"/>
      <c r="BO27" s="2165"/>
      <c r="BP27" s="2165"/>
      <c r="BQ27" s="2165"/>
      <c r="BR27" s="2165"/>
      <c r="BS27" s="2165"/>
      <c r="BT27" s="2165"/>
      <c r="BU27" s="2165"/>
      <c r="BV27" s="2165"/>
      <c r="BW27" s="2165"/>
      <c r="BX27" s="2165"/>
      <c r="BY27" s="2165"/>
      <c r="BZ27" s="2165"/>
      <c r="CA27" s="2165"/>
      <c r="CB27" s="2165"/>
      <c r="CC27" s="2165"/>
      <c r="CD27" s="2165"/>
      <c r="CE27" s="2165"/>
      <c r="CF27" s="2165"/>
      <c r="CG27" s="2165"/>
      <c r="CH27" s="2165"/>
      <c r="CI27" s="2165"/>
      <c r="CJ27" s="2165"/>
      <c r="CK27" s="2165"/>
      <c r="CL27" s="2165"/>
      <c r="CM27" s="2165"/>
      <c r="CN27" s="2165"/>
      <c r="CO27" s="2165"/>
      <c r="CP27" s="2165"/>
      <c r="CQ27" s="2165"/>
      <c r="CR27" s="2165"/>
      <c r="CS27" s="2166"/>
    </row>
    <row r="28" spans="1:98" ht="15.95" customHeight="1">
      <c r="A28" s="2164"/>
      <c r="B28" s="2165"/>
      <c r="C28" s="2165"/>
      <c r="D28" s="2165"/>
      <c r="E28" s="2165"/>
      <c r="F28" s="2165"/>
      <c r="G28" s="2165"/>
      <c r="H28" s="2165"/>
      <c r="I28" s="2165"/>
      <c r="J28" s="2165"/>
      <c r="K28" s="2165"/>
      <c r="L28" s="2165"/>
      <c r="M28" s="2165"/>
      <c r="N28" s="2165"/>
      <c r="O28" s="2165"/>
      <c r="P28" s="2165"/>
      <c r="Q28" s="2165"/>
      <c r="R28" s="2165"/>
      <c r="S28" s="2165"/>
      <c r="T28" s="2165"/>
      <c r="U28" s="2165"/>
      <c r="V28" s="2165"/>
      <c r="W28" s="2165"/>
      <c r="X28" s="2165"/>
      <c r="Y28" s="2165"/>
      <c r="Z28" s="2165"/>
      <c r="AA28" s="2165"/>
      <c r="AB28" s="2165"/>
      <c r="AC28" s="2165"/>
      <c r="AD28" s="2165"/>
      <c r="AE28" s="2165"/>
      <c r="AF28" s="2165"/>
      <c r="AG28" s="2165"/>
      <c r="AH28" s="2165"/>
      <c r="AI28" s="2165"/>
      <c r="AJ28" s="2165"/>
      <c r="AK28" s="2165"/>
      <c r="AL28" s="2165"/>
      <c r="AM28" s="2165"/>
      <c r="AN28" s="2165"/>
      <c r="AO28" s="2165"/>
      <c r="AP28" s="2165"/>
      <c r="AQ28" s="2165"/>
      <c r="AR28" s="2165"/>
      <c r="AS28" s="2165"/>
      <c r="AT28" s="2165"/>
      <c r="AU28" s="2165"/>
      <c r="AV28" s="2166"/>
      <c r="AW28" s="389"/>
      <c r="AX28" s="2164"/>
      <c r="AY28" s="2165"/>
      <c r="AZ28" s="2165"/>
      <c r="BA28" s="2165"/>
      <c r="BB28" s="2165"/>
      <c r="BC28" s="2165"/>
      <c r="BD28" s="2165"/>
      <c r="BE28" s="2165"/>
      <c r="BF28" s="2165"/>
      <c r="BG28" s="2165"/>
      <c r="BH28" s="2165"/>
      <c r="BI28" s="2165"/>
      <c r="BJ28" s="2165"/>
      <c r="BK28" s="2165"/>
      <c r="BL28" s="2165"/>
      <c r="BM28" s="2165"/>
      <c r="BN28" s="2165"/>
      <c r="BO28" s="2165"/>
      <c r="BP28" s="2165"/>
      <c r="BQ28" s="2165"/>
      <c r="BR28" s="2165"/>
      <c r="BS28" s="2165"/>
      <c r="BT28" s="2165"/>
      <c r="BU28" s="2165"/>
      <c r="BV28" s="2165"/>
      <c r="BW28" s="2165"/>
      <c r="BX28" s="2165"/>
      <c r="BY28" s="2165"/>
      <c r="BZ28" s="2165"/>
      <c r="CA28" s="2165"/>
      <c r="CB28" s="2165"/>
      <c r="CC28" s="2165"/>
      <c r="CD28" s="2165"/>
      <c r="CE28" s="2165"/>
      <c r="CF28" s="2165"/>
      <c r="CG28" s="2165"/>
      <c r="CH28" s="2165"/>
      <c r="CI28" s="2165"/>
      <c r="CJ28" s="2165"/>
      <c r="CK28" s="2165"/>
      <c r="CL28" s="2165"/>
      <c r="CM28" s="2165"/>
      <c r="CN28" s="2165"/>
      <c r="CO28" s="2165"/>
      <c r="CP28" s="2165"/>
      <c r="CQ28" s="2165"/>
      <c r="CR28" s="2165"/>
      <c r="CS28" s="2166"/>
    </row>
    <row r="29" spans="1:98" ht="15.95" customHeight="1">
      <c r="A29" s="2164"/>
      <c r="B29" s="2165"/>
      <c r="C29" s="2165"/>
      <c r="D29" s="2165"/>
      <c r="E29" s="2165"/>
      <c r="F29" s="2165"/>
      <c r="G29" s="2165"/>
      <c r="H29" s="2165"/>
      <c r="I29" s="2165"/>
      <c r="J29" s="2165"/>
      <c r="K29" s="2165"/>
      <c r="L29" s="2165"/>
      <c r="M29" s="2165"/>
      <c r="N29" s="2165"/>
      <c r="O29" s="2165"/>
      <c r="P29" s="2165"/>
      <c r="Q29" s="2165"/>
      <c r="R29" s="2165"/>
      <c r="S29" s="2165"/>
      <c r="T29" s="2165"/>
      <c r="U29" s="2165"/>
      <c r="V29" s="2165"/>
      <c r="W29" s="2165"/>
      <c r="X29" s="2165"/>
      <c r="Y29" s="2165"/>
      <c r="Z29" s="2165"/>
      <c r="AA29" s="2165"/>
      <c r="AB29" s="2165"/>
      <c r="AC29" s="2165"/>
      <c r="AD29" s="2165"/>
      <c r="AE29" s="2165"/>
      <c r="AF29" s="2165"/>
      <c r="AG29" s="2165"/>
      <c r="AH29" s="2165"/>
      <c r="AI29" s="2165"/>
      <c r="AJ29" s="2165"/>
      <c r="AK29" s="2165"/>
      <c r="AL29" s="2165"/>
      <c r="AM29" s="2165"/>
      <c r="AN29" s="2165"/>
      <c r="AO29" s="2165"/>
      <c r="AP29" s="2165"/>
      <c r="AQ29" s="2165"/>
      <c r="AR29" s="2165"/>
      <c r="AS29" s="2165"/>
      <c r="AT29" s="2165"/>
      <c r="AU29" s="2165"/>
      <c r="AV29" s="2166"/>
      <c r="AW29" s="389"/>
      <c r="AX29" s="2164"/>
      <c r="AY29" s="2165"/>
      <c r="AZ29" s="2165"/>
      <c r="BA29" s="2165"/>
      <c r="BB29" s="2165"/>
      <c r="BC29" s="2165"/>
      <c r="BD29" s="2165"/>
      <c r="BE29" s="2165"/>
      <c r="BF29" s="2165"/>
      <c r="BG29" s="2165"/>
      <c r="BH29" s="2165"/>
      <c r="BI29" s="2165"/>
      <c r="BJ29" s="2165"/>
      <c r="BK29" s="2165"/>
      <c r="BL29" s="2165"/>
      <c r="BM29" s="2165"/>
      <c r="BN29" s="2165"/>
      <c r="BO29" s="2165"/>
      <c r="BP29" s="2165"/>
      <c r="BQ29" s="2165"/>
      <c r="BR29" s="2165"/>
      <c r="BS29" s="2165"/>
      <c r="BT29" s="2165"/>
      <c r="BU29" s="2165"/>
      <c r="BV29" s="2165"/>
      <c r="BW29" s="2165"/>
      <c r="BX29" s="2165"/>
      <c r="BY29" s="2165"/>
      <c r="BZ29" s="2165"/>
      <c r="CA29" s="2165"/>
      <c r="CB29" s="2165"/>
      <c r="CC29" s="2165"/>
      <c r="CD29" s="2165"/>
      <c r="CE29" s="2165"/>
      <c r="CF29" s="2165"/>
      <c r="CG29" s="2165"/>
      <c r="CH29" s="2165"/>
      <c r="CI29" s="2165"/>
      <c r="CJ29" s="2165"/>
      <c r="CK29" s="2165"/>
      <c r="CL29" s="2165"/>
      <c r="CM29" s="2165"/>
      <c r="CN29" s="2165"/>
      <c r="CO29" s="2165"/>
      <c r="CP29" s="2165"/>
      <c r="CQ29" s="2165"/>
      <c r="CR29" s="2165"/>
      <c r="CS29" s="2166"/>
    </row>
    <row r="30" spans="1:98" ht="15.95" customHeight="1">
      <c r="A30" s="2164"/>
      <c r="B30" s="2165"/>
      <c r="C30" s="2165"/>
      <c r="D30" s="2165"/>
      <c r="E30" s="2165"/>
      <c r="F30" s="2165"/>
      <c r="G30" s="2165"/>
      <c r="H30" s="2165"/>
      <c r="I30" s="2165"/>
      <c r="J30" s="2165"/>
      <c r="K30" s="2165"/>
      <c r="L30" s="2165"/>
      <c r="M30" s="2165"/>
      <c r="N30" s="2165"/>
      <c r="O30" s="2165"/>
      <c r="P30" s="2165"/>
      <c r="Q30" s="2165"/>
      <c r="R30" s="2165"/>
      <c r="S30" s="2165"/>
      <c r="T30" s="2165"/>
      <c r="U30" s="2165"/>
      <c r="V30" s="2165"/>
      <c r="W30" s="2165"/>
      <c r="X30" s="2165"/>
      <c r="Y30" s="2165"/>
      <c r="Z30" s="2165"/>
      <c r="AA30" s="2165"/>
      <c r="AB30" s="2165"/>
      <c r="AC30" s="2165"/>
      <c r="AD30" s="2165"/>
      <c r="AE30" s="2165"/>
      <c r="AF30" s="2165"/>
      <c r="AG30" s="2165"/>
      <c r="AH30" s="2165"/>
      <c r="AI30" s="2165"/>
      <c r="AJ30" s="2165"/>
      <c r="AK30" s="2165"/>
      <c r="AL30" s="2165"/>
      <c r="AM30" s="2165"/>
      <c r="AN30" s="2165"/>
      <c r="AO30" s="2165"/>
      <c r="AP30" s="2165"/>
      <c r="AQ30" s="2165"/>
      <c r="AR30" s="2165"/>
      <c r="AS30" s="2165"/>
      <c r="AT30" s="2165"/>
      <c r="AU30" s="2165"/>
      <c r="AV30" s="2166"/>
      <c r="AW30" s="389"/>
      <c r="AX30" s="2164"/>
      <c r="AY30" s="2165"/>
      <c r="AZ30" s="2165"/>
      <c r="BA30" s="2165"/>
      <c r="BB30" s="2165"/>
      <c r="BC30" s="2165"/>
      <c r="BD30" s="2165"/>
      <c r="BE30" s="2165"/>
      <c r="BF30" s="2165"/>
      <c r="BG30" s="2165"/>
      <c r="BH30" s="2165"/>
      <c r="BI30" s="2165"/>
      <c r="BJ30" s="2165"/>
      <c r="BK30" s="2165"/>
      <c r="BL30" s="2165"/>
      <c r="BM30" s="2165"/>
      <c r="BN30" s="2165"/>
      <c r="BO30" s="2165"/>
      <c r="BP30" s="2165"/>
      <c r="BQ30" s="2165"/>
      <c r="BR30" s="2165"/>
      <c r="BS30" s="2165"/>
      <c r="BT30" s="2165"/>
      <c r="BU30" s="2165"/>
      <c r="BV30" s="2165"/>
      <c r="BW30" s="2165"/>
      <c r="BX30" s="2165"/>
      <c r="BY30" s="2165"/>
      <c r="BZ30" s="2165"/>
      <c r="CA30" s="2165"/>
      <c r="CB30" s="2165"/>
      <c r="CC30" s="2165"/>
      <c r="CD30" s="2165"/>
      <c r="CE30" s="2165"/>
      <c r="CF30" s="2165"/>
      <c r="CG30" s="2165"/>
      <c r="CH30" s="2165"/>
      <c r="CI30" s="2165"/>
      <c r="CJ30" s="2165"/>
      <c r="CK30" s="2165"/>
      <c r="CL30" s="2165"/>
      <c r="CM30" s="2165"/>
      <c r="CN30" s="2165"/>
      <c r="CO30" s="2165"/>
      <c r="CP30" s="2165"/>
      <c r="CQ30" s="2165"/>
      <c r="CR30" s="2165"/>
      <c r="CS30" s="2166"/>
    </row>
    <row r="31" spans="1:98" ht="15.95" customHeight="1">
      <c r="A31" s="2164"/>
      <c r="B31" s="2165"/>
      <c r="C31" s="2165"/>
      <c r="D31" s="2165"/>
      <c r="E31" s="2165"/>
      <c r="F31" s="2165"/>
      <c r="G31" s="2165"/>
      <c r="H31" s="2165"/>
      <c r="I31" s="2165"/>
      <c r="J31" s="2165"/>
      <c r="K31" s="2165"/>
      <c r="L31" s="2165"/>
      <c r="M31" s="2165"/>
      <c r="N31" s="2165"/>
      <c r="O31" s="2165"/>
      <c r="P31" s="2165"/>
      <c r="Q31" s="2165"/>
      <c r="R31" s="2165"/>
      <c r="S31" s="2165"/>
      <c r="T31" s="2165"/>
      <c r="U31" s="2165"/>
      <c r="V31" s="2165"/>
      <c r="W31" s="2165"/>
      <c r="X31" s="2165"/>
      <c r="Y31" s="2165"/>
      <c r="Z31" s="2165"/>
      <c r="AA31" s="2165"/>
      <c r="AB31" s="2165"/>
      <c r="AC31" s="2165"/>
      <c r="AD31" s="2165"/>
      <c r="AE31" s="2165"/>
      <c r="AF31" s="2165"/>
      <c r="AG31" s="2165"/>
      <c r="AH31" s="2165"/>
      <c r="AI31" s="2165"/>
      <c r="AJ31" s="2165"/>
      <c r="AK31" s="2165"/>
      <c r="AL31" s="2165"/>
      <c r="AM31" s="2165"/>
      <c r="AN31" s="2165"/>
      <c r="AO31" s="2165"/>
      <c r="AP31" s="2165"/>
      <c r="AQ31" s="2165"/>
      <c r="AR31" s="2165"/>
      <c r="AS31" s="2165"/>
      <c r="AT31" s="2165"/>
      <c r="AU31" s="2165"/>
      <c r="AV31" s="2166"/>
      <c r="AW31" s="389"/>
      <c r="AX31" s="2164"/>
      <c r="AY31" s="2165"/>
      <c r="AZ31" s="2165"/>
      <c r="BA31" s="2165"/>
      <c r="BB31" s="2165"/>
      <c r="BC31" s="2165"/>
      <c r="BD31" s="2165"/>
      <c r="BE31" s="2165"/>
      <c r="BF31" s="2165"/>
      <c r="BG31" s="2165"/>
      <c r="BH31" s="2165"/>
      <c r="BI31" s="2165"/>
      <c r="BJ31" s="2165"/>
      <c r="BK31" s="2165"/>
      <c r="BL31" s="2165"/>
      <c r="BM31" s="2165"/>
      <c r="BN31" s="2165"/>
      <c r="BO31" s="2165"/>
      <c r="BP31" s="2165"/>
      <c r="BQ31" s="2165"/>
      <c r="BR31" s="2165"/>
      <c r="BS31" s="2165"/>
      <c r="BT31" s="2165"/>
      <c r="BU31" s="2165"/>
      <c r="BV31" s="2165"/>
      <c r="BW31" s="2165"/>
      <c r="BX31" s="2165"/>
      <c r="BY31" s="2165"/>
      <c r="BZ31" s="2165"/>
      <c r="CA31" s="2165"/>
      <c r="CB31" s="2165"/>
      <c r="CC31" s="2165"/>
      <c r="CD31" s="2165"/>
      <c r="CE31" s="2165"/>
      <c r="CF31" s="2165"/>
      <c r="CG31" s="2165"/>
      <c r="CH31" s="2165"/>
      <c r="CI31" s="2165"/>
      <c r="CJ31" s="2165"/>
      <c r="CK31" s="2165"/>
      <c r="CL31" s="2165"/>
      <c r="CM31" s="2165"/>
      <c r="CN31" s="2165"/>
      <c r="CO31" s="2165"/>
      <c r="CP31" s="2165"/>
      <c r="CQ31" s="2165"/>
      <c r="CR31" s="2165"/>
      <c r="CS31" s="2166"/>
    </row>
    <row r="32" spans="1:98" ht="15.95" customHeight="1">
      <c r="A32" s="2164"/>
      <c r="B32" s="2165"/>
      <c r="C32" s="2165"/>
      <c r="D32" s="2165"/>
      <c r="E32" s="2165"/>
      <c r="F32" s="2165"/>
      <c r="G32" s="2165"/>
      <c r="H32" s="2165"/>
      <c r="I32" s="2165"/>
      <c r="J32" s="2165"/>
      <c r="K32" s="2165"/>
      <c r="L32" s="2165"/>
      <c r="M32" s="2165"/>
      <c r="N32" s="2165"/>
      <c r="O32" s="2165"/>
      <c r="P32" s="2165"/>
      <c r="Q32" s="2165"/>
      <c r="R32" s="2165"/>
      <c r="S32" s="2165"/>
      <c r="T32" s="2165"/>
      <c r="U32" s="2165"/>
      <c r="V32" s="2165"/>
      <c r="W32" s="2165"/>
      <c r="X32" s="2165"/>
      <c r="Y32" s="2165"/>
      <c r="Z32" s="2165"/>
      <c r="AA32" s="2165"/>
      <c r="AB32" s="2165"/>
      <c r="AC32" s="2165"/>
      <c r="AD32" s="2165"/>
      <c r="AE32" s="2165"/>
      <c r="AF32" s="2165"/>
      <c r="AG32" s="2165"/>
      <c r="AH32" s="2165"/>
      <c r="AI32" s="2165"/>
      <c r="AJ32" s="2165"/>
      <c r="AK32" s="2165"/>
      <c r="AL32" s="2165"/>
      <c r="AM32" s="2165"/>
      <c r="AN32" s="2165"/>
      <c r="AO32" s="2165"/>
      <c r="AP32" s="2165"/>
      <c r="AQ32" s="2165"/>
      <c r="AR32" s="2165"/>
      <c r="AS32" s="2165"/>
      <c r="AT32" s="2165"/>
      <c r="AU32" s="2165"/>
      <c r="AV32" s="2166"/>
      <c r="AW32" s="389"/>
      <c r="AX32" s="2164"/>
      <c r="AY32" s="2165"/>
      <c r="AZ32" s="2165"/>
      <c r="BA32" s="2165"/>
      <c r="BB32" s="2165"/>
      <c r="BC32" s="2165"/>
      <c r="BD32" s="2165"/>
      <c r="BE32" s="2165"/>
      <c r="BF32" s="2165"/>
      <c r="BG32" s="2165"/>
      <c r="BH32" s="2165"/>
      <c r="BI32" s="2165"/>
      <c r="BJ32" s="2165"/>
      <c r="BK32" s="2165"/>
      <c r="BL32" s="2165"/>
      <c r="BM32" s="2165"/>
      <c r="BN32" s="2165"/>
      <c r="BO32" s="2165"/>
      <c r="BP32" s="2165"/>
      <c r="BQ32" s="2165"/>
      <c r="BR32" s="2165"/>
      <c r="BS32" s="2165"/>
      <c r="BT32" s="2165"/>
      <c r="BU32" s="2165"/>
      <c r="BV32" s="2165"/>
      <c r="BW32" s="2165"/>
      <c r="BX32" s="2165"/>
      <c r="BY32" s="2165"/>
      <c r="BZ32" s="2165"/>
      <c r="CA32" s="2165"/>
      <c r="CB32" s="2165"/>
      <c r="CC32" s="2165"/>
      <c r="CD32" s="2165"/>
      <c r="CE32" s="2165"/>
      <c r="CF32" s="2165"/>
      <c r="CG32" s="2165"/>
      <c r="CH32" s="2165"/>
      <c r="CI32" s="2165"/>
      <c r="CJ32" s="2165"/>
      <c r="CK32" s="2165"/>
      <c r="CL32" s="2165"/>
      <c r="CM32" s="2165"/>
      <c r="CN32" s="2165"/>
      <c r="CO32" s="2165"/>
      <c r="CP32" s="2165"/>
      <c r="CQ32" s="2165"/>
      <c r="CR32" s="2165"/>
      <c r="CS32" s="2166"/>
    </row>
    <row r="33" spans="1:140" ht="15.95" customHeight="1">
      <c r="A33" s="2164"/>
      <c r="B33" s="2165"/>
      <c r="C33" s="2165"/>
      <c r="D33" s="2165"/>
      <c r="E33" s="2165"/>
      <c r="F33" s="2165"/>
      <c r="G33" s="2165"/>
      <c r="H33" s="2165"/>
      <c r="I33" s="2165"/>
      <c r="J33" s="2165"/>
      <c r="K33" s="2165"/>
      <c r="L33" s="2165"/>
      <c r="M33" s="2165"/>
      <c r="N33" s="2165"/>
      <c r="O33" s="2165"/>
      <c r="P33" s="2165"/>
      <c r="Q33" s="2165"/>
      <c r="R33" s="2165"/>
      <c r="S33" s="2165"/>
      <c r="T33" s="2165"/>
      <c r="U33" s="2165"/>
      <c r="V33" s="2165"/>
      <c r="W33" s="2165"/>
      <c r="X33" s="2165"/>
      <c r="Y33" s="2165"/>
      <c r="Z33" s="2165"/>
      <c r="AA33" s="2165"/>
      <c r="AB33" s="2165"/>
      <c r="AC33" s="2165"/>
      <c r="AD33" s="2165"/>
      <c r="AE33" s="2165"/>
      <c r="AF33" s="2165"/>
      <c r="AG33" s="2165"/>
      <c r="AH33" s="2165"/>
      <c r="AI33" s="2165"/>
      <c r="AJ33" s="2165"/>
      <c r="AK33" s="2165"/>
      <c r="AL33" s="2165"/>
      <c r="AM33" s="2165"/>
      <c r="AN33" s="2165"/>
      <c r="AO33" s="2165"/>
      <c r="AP33" s="2165"/>
      <c r="AQ33" s="2165"/>
      <c r="AR33" s="2165"/>
      <c r="AS33" s="2165"/>
      <c r="AT33" s="2165"/>
      <c r="AU33" s="2165"/>
      <c r="AV33" s="2166"/>
      <c r="AW33" s="389"/>
      <c r="AX33" s="2164"/>
      <c r="AY33" s="2165"/>
      <c r="AZ33" s="2165"/>
      <c r="BA33" s="2165"/>
      <c r="BB33" s="2165"/>
      <c r="BC33" s="2165"/>
      <c r="BD33" s="2165"/>
      <c r="BE33" s="2165"/>
      <c r="BF33" s="2165"/>
      <c r="BG33" s="2165"/>
      <c r="BH33" s="2165"/>
      <c r="BI33" s="2165"/>
      <c r="BJ33" s="2165"/>
      <c r="BK33" s="2165"/>
      <c r="BL33" s="2165"/>
      <c r="BM33" s="2165"/>
      <c r="BN33" s="2165"/>
      <c r="BO33" s="2165"/>
      <c r="BP33" s="2165"/>
      <c r="BQ33" s="2165"/>
      <c r="BR33" s="2165"/>
      <c r="BS33" s="2165"/>
      <c r="BT33" s="2165"/>
      <c r="BU33" s="2165"/>
      <c r="BV33" s="2165"/>
      <c r="BW33" s="2165"/>
      <c r="BX33" s="2165"/>
      <c r="BY33" s="2165"/>
      <c r="BZ33" s="2165"/>
      <c r="CA33" s="2165"/>
      <c r="CB33" s="2165"/>
      <c r="CC33" s="2165"/>
      <c r="CD33" s="2165"/>
      <c r="CE33" s="2165"/>
      <c r="CF33" s="2165"/>
      <c r="CG33" s="2165"/>
      <c r="CH33" s="2165"/>
      <c r="CI33" s="2165"/>
      <c r="CJ33" s="2165"/>
      <c r="CK33" s="2165"/>
      <c r="CL33" s="2165"/>
      <c r="CM33" s="2165"/>
      <c r="CN33" s="2165"/>
      <c r="CO33" s="2165"/>
      <c r="CP33" s="2165"/>
      <c r="CQ33" s="2165"/>
      <c r="CR33" s="2165"/>
      <c r="CS33" s="2166"/>
    </row>
    <row r="34" spans="1:140" ht="15.95" customHeight="1">
      <c r="A34" s="2164"/>
      <c r="B34" s="2165"/>
      <c r="C34" s="2165"/>
      <c r="D34" s="2165"/>
      <c r="E34" s="2165"/>
      <c r="F34" s="2165"/>
      <c r="G34" s="2165"/>
      <c r="H34" s="2165"/>
      <c r="I34" s="2165"/>
      <c r="J34" s="2165"/>
      <c r="K34" s="2165"/>
      <c r="L34" s="2165"/>
      <c r="M34" s="2165"/>
      <c r="N34" s="2165"/>
      <c r="O34" s="2165"/>
      <c r="P34" s="2165"/>
      <c r="Q34" s="2165"/>
      <c r="R34" s="2165"/>
      <c r="S34" s="2165"/>
      <c r="T34" s="2165"/>
      <c r="U34" s="2165"/>
      <c r="V34" s="2165"/>
      <c r="W34" s="2165"/>
      <c r="X34" s="2165"/>
      <c r="Y34" s="2165"/>
      <c r="Z34" s="2165"/>
      <c r="AA34" s="2165"/>
      <c r="AB34" s="2165"/>
      <c r="AC34" s="2165"/>
      <c r="AD34" s="2165"/>
      <c r="AE34" s="2165"/>
      <c r="AF34" s="2165"/>
      <c r="AG34" s="2165"/>
      <c r="AH34" s="2165"/>
      <c r="AI34" s="2165"/>
      <c r="AJ34" s="2165"/>
      <c r="AK34" s="2165"/>
      <c r="AL34" s="2165"/>
      <c r="AM34" s="2165"/>
      <c r="AN34" s="2165"/>
      <c r="AO34" s="2165"/>
      <c r="AP34" s="2165"/>
      <c r="AQ34" s="2165"/>
      <c r="AR34" s="2165"/>
      <c r="AS34" s="2165"/>
      <c r="AT34" s="2165"/>
      <c r="AU34" s="2165"/>
      <c r="AV34" s="2166"/>
      <c r="AW34" s="389"/>
      <c r="AX34" s="2164"/>
      <c r="AY34" s="2165"/>
      <c r="AZ34" s="2165"/>
      <c r="BA34" s="2165"/>
      <c r="BB34" s="2165"/>
      <c r="BC34" s="2165"/>
      <c r="BD34" s="2165"/>
      <c r="BE34" s="2165"/>
      <c r="BF34" s="2165"/>
      <c r="BG34" s="2165"/>
      <c r="BH34" s="2165"/>
      <c r="BI34" s="2165"/>
      <c r="BJ34" s="2165"/>
      <c r="BK34" s="2165"/>
      <c r="BL34" s="2165"/>
      <c r="BM34" s="2165"/>
      <c r="BN34" s="2165"/>
      <c r="BO34" s="2165"/>
      <c r="BP34" s="2165"/>
      <c r="BQ34" s="2165"/>
      <c r="BR34" s="2165"/>
      <c r="BS34" s="2165"/>
      <c r="BT34" s="2165"/>
      <c r="BU34" s="2165"/>
      <c r="BV34" s="2165"/>
      <c r="BW34" s="2165"/>
      <c r="BX34" s="2165"/>
      <c r="BY34" s="2165"/>
      <c r="BZ34" s="2165"/>
      <c r="CA34" s="2165"/>
      <c r="CB34" s="2165"/>
      <c r="CC34" s="2165"/>
      <c r="CD34" s="2165"/>
      <c r="CE34" s="2165"/>
      <c r="CF34" s="2165"/>
      <c r="CG34" s="2165"/>
      <c r="CH34" s="2165"/>
      <c r="CI34" s="2165"/>
      <c r="CJ34" s="2165"/>
      <c r="CK34" s="2165"/>
      <c r="CL34" s="2165"/>
      <c r="CM34" s="2165"/>
      <c r="CN34" s="2165"/>
      <c r="CO34" s="2165"/>
      <c r="CP34" s="2165"/>
      <c r="CQ34" s="2165"/>
      <c r="CR34" s="2165"/>
      <c r="CS34" s="2166"/>
    </row>
    <row r="35" spans="1:140" ht="15.95" customHeight="1">
      <c r="A35" s="2164"/>
      <c r="B35" s="2165"/>
      <c r="C35" s="2165"/>
      <c r="D35" s="2165"/>
      <c r="E35" s="2165"/>
      <c r="F35" s="2165"/>
      <c r="G35" s="2165"/>
      <c r="H35" s="2165"/>
      <c r="I35" s="2165"/>
      <c r="J35" s="2165"/>
      <c r="K35" s="2165"/>
      <c r="L35" s="2165"/>
      <c r="M35" s="2165"/>
      <c r="N35" s="2165"/>
      <c r="O35" s="2165"/>
      <c r="P35" s="2165"/>
      <c r="Q35" s="2165"/>
      <c r="R35" s="2165"/>
      <c r="S35" s="2165"/>
      <c r="T35" s="2165"/>
      <c r="U35" s="2165"/>
      <c r="V35" s="2165"/>
      <c r="W35" s="2165"/>
      <c r="X35" s="2165"/>
      <c r="Y35" s="2165"/>
      <c r="Z35" s="2165"/>
      <c r="AA35" s="2165"/>
      <c r="AB35" s="2165"/>
      <c r="AC35" s="2165"/>
      <c r="AD35" s="2165"/>
      <c r="AE35" s="2165"/>
      <c r="AF35" s="2165"/>
      <c r="AG35" s="2165"/>
      <c r="AH35" s="2165"/>
      <c r="AI35" s="2165"/>
      <c r="AJ35" s="2165"/>
      <c r="AK35" s="2165"/>
      <c r="AL35" s="2165"/>
      <c r="AM35" s="2165"/>
      <c r="AN35" s="2165"/>
      <c r="AO35" s="2165"/>
      <c r="AP35" s="2165"/>
      <c r="AQ35" s="2165"/>
      <c r="AR35" s="2165"/>
      <c r="AS35" s="2165"/>
      <c r="AT35" s="2165"/>
      <c r="AU35" s="2165"/>
      <c r="AV35" s="2166"/>
      <c r="AW35" s="389"/>
      <c r="AX35" s="2164"/>
      <c r="AY35" s="2165"/>
      <c r="AZ35" s="2165"/>
      <c r="BA35" s="2165"/>
      <c r="BB35" s="2165"/>
      <c r="BC35" s="2165"/>
      <c r="BD35" s="2165"/>
      <c r="BE35" s="2165"/>
      <c r="BF35" s="2165"/>
      <c r="BG35" s="2165"/>
      <c r="BH35" s="2165"/>
      <c r="BI35" s="2165"/>
      <c r="BJ35" s="2165"/>
      <c r="BK35" s="2165"/>
      <c r="BL35" s="2165"/>
      <c r="BM35" s="2165"/>
      <c r="BN35" s="2165"/>
      <c r="BO35" s="2165"/>
      <c r="BP35" s="2165"/>
      <c r="BQ35" s="2165"/>
      <c r="BR35" s="2165"/>
      <c r="BS35" s="2165"/>
      <c r="BT35" s="2165"/>
      <c r="BU35" s="2165"/>
      <c r="BV35" s="2165"/>
      <c r="BW35" s="2165"/>
      <c r="BX35" s="2165"/>
      <c r="BY35" s="2165"/>
      <c r="BZ35" s="2165"/>
      <c r="CA35" s="2165"/>
      <c r="CB35" s="2165"/>
      <c r="CC35" s="2165"/>
      <c r="CD35" s="2165"/>
      <c r="CE35" s="2165"/>
      <c r="CF35" s="2165"/>
      <c r="CG35" s="2165"/>
      <c r="CH35" s="2165"/>
      <c r="CI35" s="2165"/>
      <c r="CJ35" s="2165"/>
      <c r="CK35" s="2165"/>
      <c r="CL35" s="2165"/>
      <c r="CM35" s="2165"/>
      <c r="CN35" s="2165"/>
      <c r="CO35" s="2165"/>
      <c r="CP35" s="2165"/>
      <c r="CQ35" s="2165"/>
      <c r="CR35" s="2165"/>
      <c r="CS35" s="2166"/>
    </row>
    <row r="36" spans="1:140" ht="15.95" customHeight="1">
      <c r="A36" s="2167"/>
      <c r="B36" s="2168"/>
      <c r="C36" s="2168"/>
      <c r="D36" s="2168"/>
      <c r="E36" s="2168"/>
      <c r="F36" s="2168"/>
      <c r="G36" s="2168"/>
      <c r="H36" s="2168"/>
      <c r="I36" s="2168"/>
      <c r="J36" s="2168"/>
      <c r="K36" s="2168"/>
      <c r="L36" s="2168"/>
      <c r="M36" s="2168"/>
      <c r="N36" s="2168"/>
      <c r="O36" s="2168"/>
      <c r="P36" s="2168"/>
      <c r="Q36" s="2168"/>
      <c r="R36" s="2168"/>
      <c r="S36" s="2168"/>
      <c r="T36" s="2168"/>
      <c r="U36" s="2168"/>
      <c r="V36" s="2168"/>
      <c r="W36" s="2168"/>
      <c r="X36" s="2168"/>
      <c r="Y36" s="2168"/>
      <c r="Z36" s="2168"/>
      <c r="AA36" s="2168"/>
      <c r="AB36" s="2168"/>
      <c r="AC36" s="2168"/>
      <c r="AD36" s="2168"/>
      <c r="AE36" s="2168"/>
      <c r="AF36" s="2168"/>
      <c r="AG36" s="2168"/>
      <c r="AH36" s="2168"/>
      <c r="AI36" s="2168"/>
      <c r="AJ36" s="2168"/>
      <c r="AK36" s="2168"/>
      <c r="AL36" s="2168"/>
      <c r="AM36" s="2168"/>
      <c r="AN36" s="2168"/>
      <c r="AO36" s="2168"/>
      <c r="AP36" s="2168"/>
      <c r="AQ36" s="2168"/>
      <c r="AR36" s="2168"/>
      <c r="AS36" s="2168"/>
      <c r="AT36" s="2168"/>
      <c r="AU36" s="2168"/>
      <c r="AV36" s="2169"/>
      <c r="AW36" s="389"/>
      <c r="AX36" s="2167"/>
      <c r="AY36" s="2168"/>
      <c r="AZ36" s="2168"/>
      <c r="BA36" s="2168"/>
      <c r="BB36" s="2168"/>
      <c r="BC36" s="2168"/>
      <c r="BD36" s="2168"/>
      <c r="BE36" s="2168"/>
      <c r="BF36" s="2168"/>
      <c r="BG36" s="2168"/>
      <c r="BH36" s="2168"/>
      <c r="BI36" s="2168"/>
      <c r="BJ36" s="2168"/>
      <c r="BK36" s="2168"/>
      <c r="BL36" s="2168"/>
      <c r="BM36" s="2168"/>
      <c r="BN36" s="2168"/>
      <c r="BO36" s="2168"/>
      <c r="BP36" s="2168"/>
      <c r="BQ36" s="2168"/>
      <c r="BR36" s="2168"/>
      <c r="BS36" s="2168"/>
      <c r="BT36" s="2168"/>
      <c r="BU36" s="2168"/>
      <c r="BV36" s="2168"/>
      <c r="BW36" s="2168"/>
      <c r="BX36" s="2168"/>
      <c r="BY36" s="2168"/>
      <c r="BZ36" s="2168"/>
      <c r="CA36" s="2168"/>
      <c r="CB36" s="2168"/>
      <c r="CC36" s="2168"/>
      <c r="CD36" s="2168"/>
      <c r="CE36" s="2168"/>
      <c r="CF36" s="2168"/>
      <c r="CG36" s="2168"/>
      <c r="CH36" s="2168"/>
      <c r="CI36" s="2168"/>
      <c r="CJ36" s="2168"/>
      <c r="CK36" s="2168"/>
      <c r="CL36" s="2168"/>
      <c r="CM36" s="2168"/>
      <c r="CN36" s="2168"/>
      <c r="CO36" s="2168"/>
      <c r="CP36" s="2168"/>
      <c r="CQ36" s="2168"/>
      <c r="CR36" s="2168"/>
      <c r="CS36" s="2169"/>
    </row>
    <row r="37" spans="1:140" ht="18" customHeight="1">
      <c r="A37" s="2173" t="s">
        <v>115</v>
      </c>
      <c r="B37" s="2174"/>
      <c r="C37" s="2174"/>
      <c r="D37" s="2174"/>
      <c r="E37" s="2174"/>
      <c r="F37" s="2174"/>
      <c r="G37" s="2174"/>
      <c r="H37" s="2174"/>
      <c r="I37" s="2174"/>
      <c r="J37" s="2174"/>
      <c r="K37" s="2174"/>
      <c r="L37" s="2174"/>
      <c r="M37" s="2174"/>
      <c r="N37" s="2174"/>
      <c r="O37" s="2174"/>
      <c r="P37" s="2174"/>
      <c r="Q37" s="2174"/>
      <c r="R37" s="2174"/>
      <c r="S37" s="2174"/>
      <c r="T37" s="2174"/>
      <c r="U37" s="2174"/>
      <c r="V37" s="2174"/>
      <c r="W37" s="2174"/>
      <c r="X37" s="2174"/>
      <c r="Y37" s="2174"/>
      <c r="Z37" s="2174"/>
      <c r="AA37" s="2174"/>
      <c r="AB37" s="2174"/>
      <c r="AC37" s="2174"/>
      <c r="AD37" s="2174"/>
      <c r="AE37" s="2174"/>
      <c r="AF37" s="2174"/>
      <c r="AG37" s="2174"/>
      <c r="AH37" s="2174"/>
      <c r="AI37" s="2174"/>
      <c r="AJ37" s="2174"/>
      <c r="AK37" s="2174"/>
      <c r="AL37" s="2174"/>
      <c r="AM37" s="2174"/>
      <c r="AN37" s="2174"/>
      <c r="AO37" s="2174"/>
      <c r="AP37" s="2174"/>
      <c r="AQ37" s="2174"/>
      <c r="AR37" s="2174"/>
      <c r="AS37" s="2174"/>
      <c r="AT37" s="2174"/>
      <c r="AU37" s="2174"/>
      <c r="AV37" s="2175"/>
      <c r="AW37" s="381"/>
      <c r="AX37" s="2173" t="s">
        <v>693</v>
      </c>
      <c r="AY37" s="2174"/>
      <c r="AZ37" s="2174"/>
      <c r="BA37" s="2174"/>
      <c r="BB37" s="2174"/>
      <c r="BC37" s="2174"/>
      <c r="BD37" s="2174"/>
      <c r="BE37" s="2174"/>
      <c r="BF37" s="2174"/>
      <c r="BG37" s="2174"/>
      <c r="BH37" s="2174"/>
      <c r="BI37" s="2174"/>
      <c r="BJ37" s="2174"/>
      <c r="BK37" s="2174"/>
      <c r="BL37" s="2174"/>
      <c r="BM37" s="2174"/>
      <c r="BN37" s="2174"/>
      <c r="BO37" s="2174"/>
      <c r="BP37" s="2174"/>
      <c r="BQ37" s="2174"/>
      <c r="BR37" s="2174"/>
      <c r="BS37" s="2174"/>
      <c r="BT37" s="2174"/>
      <c r="BU37" s="2174"/>
      <c r="BV37" s="2174"/>
      <c r="BW37" s="2174"/>
      <c r="BX37" s="2174"/>
      <c r="BY37" s="2174"/>
      <c r="BZ37" s="2174"/>
      <c r="CA37" s="2174"/>
      <c r="CB37" s="2174"/>
      <c r="CC37" s="2174"/>
      <c r="CD37" s="2174"/>
      <c r="CE37" s="2174"/>
      <c r="CF37" s="2174"/>
      <c r="CG37" s="2174"/>
      <c r="CH37" s="2174"/>
      <c r="CI37" s="2174"/>
      <c r="CJ37" s="2174"/>
      <c r="CK37" s="2174"/>
      <c r="CL37" s="2174"/>
      <c r="CM37" s="2174"/>
      <c r="CN37" s="2174"/>
      <c r="CO37" s="2174"/>
      <c r="CP37" s="2174"/>
      <c r="CQ37" s="2174"/>
      <c r="CR37" s="2174"/>
      <c r="CS37" s="2175"/>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row>
    <row r="38" spans="1:140" ht="12.95" customHeight="1">
      <c r="A38" s="4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48"/>
      <c r="AW38" s="18"/>
      <c r="AX38" s="47"/>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48"/>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row>
    <row r="39" spans="1:140" ht="18" customHeight="1">
      <c r="A39" s="54"/>
      <c r="B39" s="19"/>
      <c r="C39" s="19"/>
      <c r="D39" s="19"/>
      <c r="E39" s="19"/>
      <c r="F39" s="19"/>
      <c r="G39" s="19"/>
      <c r="H39" s="19"/>
      <c r="I39" s="19"/>
      <c r="J39" s="19"/>
      <c r="K39" s="19"/>
      <c r="L39" s="19"/>
      <c r="M39" s="19"/>
      <c r="N39" s="19"/>
      <c r="O39" s="19"/>
      <c r="P39" s="19"/>
      <c r="Q39" s="19"/>
      <c r="R39" s="19"/>
      <c r="S39" s="19"/>
      <c r="T39" s="2176"/>
      <c r="U39" s="2176"/>
      <c r="V39" s="2176"/>
      <c r="W39" s="2176"/>
      <c r="X39" s="2176"/>
      <c r="Y39" s="2177" t="s">
        <v>36</v>
      </c>
      <c r="Z39" s="2177"/>
      <c r="AA39" s="2178"/>
      <c r="AB39" s="2178"/>
      <c r="AC39" s="2178"/>
      <c r="AD39" s="2178"/>
      <c r="AE39" s="2177" t="s">
        <v>37</v>
      </c>
      <c r="AF39" s="2177"/>
      <c r="AG39" s="2178"/>
      <c r="AH39" s="2178"/>
      <c r="AI39" s="2178"/>
      <c r="AJ39" s="2177" t="s">
        <v>38</v>
      </c>
      <c r="AK39" s="2177"/>
      <c r="AL39" s="20"/>
      <c r="AM39" s="19"/>
      <c r="AN39" s="19"/>
      <c r="AO39" s="19"/>
      <c r="AP39" s="19"/>
      <c r="AQ39" s="19"/>
      <c r="AR39" s="19"/>
      <c r="AS39" s="19"/>
      <c r="AT39" s="19"/>
      <c r="AU39" s="19"/>
      <c r="AV39" s="55"/>
      <c r="AW39" s="19"/>
      <c r="AX39" s="54"/>
      <c r="AY39" s="19"/>
      <c r="AZ39" s="19"/>
      <c r="BA39" s="19"/>
      <c r="BB39" s="19"/>
      <c r="BC39" s="19"/>
      <c r="BD39" s="19"/>
      <c r="BE39" s="19"/>
      <c r="BF39" s="19"/>
      <c r="BG39" s="19"/>
      <c r="BH39" s="19"/>
      <c r="BI39" s="19"/>
      <c r="BJ39" s="19"/>
      <c r="BK39" s="19"/>
      <c r="BL39" s="19"/>
      <c r="BM39" s="19"/>
      <c r="BN39" s="19"/>
      <c r="BO39" s="19"/>
      <c r="BP39" s="19"/>
      <c r="BQ39" s="2176"/>
      <c r="BR39" s="2176"/>
      <c r="BS39" s="2176"/>
      <c r="BT39" s="2176"/>
      <c r="BU39" s="2176"/>
      <c r="BV39" s="2177" t="s">
        <v>36</v>
      </c>
      <c r="BW39" s="2177"/>
      <c r="BX39" s="2178"/>
      <c r="BY39" s="2178"/>
      <c r="BZ39" s="2178"/>
      <c r="CA39" s="2178"/>
      <c r="CB39" s="2177" t="s">
        <v>37</v>
      </c>
      <c r="CC39" s="2177"/>
      <c r="CD39" s="2178"/>
      <c r="CE39" s="2178"/>
      <c r="CF39" s="2178"/>
      <c r="CG39" s="2177" t="s">
        <v>38</v>
      </c>
      <c r="CH39" s="2177"/>
      <c r="CI39" s="20"/>
      <c r="CJ39" s="19"/>
      <c r="CK39" s="19"/>
      <c r="CL39" s="19"/>
      <c r="CM39" s="19"/>
      <c r="CN39" s="19"/>
      <c r="CO39" s="19"/>
      <c r="CP39" s="19"/>
      <c r="CQ39" s="19"/>
      <c r="CR39" s="19"/>
      <c r="CS39" s="55"/>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row>
    <row r="40" spans="1:140" s="1" customFormat="1" ht="12.95" customHeight="1">
      <c r="A40" s="54"/>
      <c r="B40" s="19"/>
      <c r="C40" s="19"/>
      <c r="D40" s="19"/>
      <c r="E40" s="19"/>
      <c r="F40" s="19"/>
      <c r="G40" s="19"/>
      <c r="H40" s="19"/>
      <c r="I40" s="19"/>
      <c r="J40" s="19"/>
      <c r="K40" s="19"/>
      <c r="L40" s="19"/>
      <c r="M40" s="19"/>
      <c r="N40" s="19"/>
      <c r="O40" s="19"/>
      <c r="P40" s="19"/>
      <c r="Q40" s="19"/>
      <c r="R40" s="19"/>
      <c r="S40" s="19"/>
      <c r="T40" s="19"/>
      <c r="U40" s="19"/>
      <c r="V40" s="19"/>
      <c r="W40" s="19"/>
      <c r="X40" s="19"/>
      <c r="Y40" s="20"/>
      <c r="Z40" s="20"/>
      <c r="AA40" s="20"/>
      <c r="AB40" s="20"/>
      <c r="AC40" s="20"/>
      <c r="AD40" s="20"/>
      <c r="AE40" s="20"/>
      <c r="AF40" s="20"/>
      <c r="AG40" s="20"/>
      <c r="AH40" s="20"/>
      <c r="AI40" s="20"/>
      <c r="AJ40" s="20"/>
      <c r="AK40" s="20"/>
      <c r="AL40" s="20"/>
      <c r="AM40" s="19"/>
      <c r="AN40" s="19"/>
      <c r="AO40" s="19"/>
      <c r="AP40" s="19"/>
      <c r="AQ40" s="19"/>
      <c r="AR40" s="19"/>
      <c r="AS40" s="19"/>
      <c r="AT40" s="19"/>
      <c r="AU40" s="19"/>
      <c r="AV40" s="55"/>
      <c r="AW40" s="19"/>
      <c r="AX40" s="54"/>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20"/>
      <c r="BW40" s="20"/>
      <c r="BX40" s="20"/>
      <c r="BY40" s="20"/>
      <c r="BZ40" s="20"/>
      <c r="CA40" s="20"/>
      <c r="CB40" s="20"/>
      <c r="CC40" s="20"/>
      <c r="CD40" s="20"/>
      <c r="CE40" s="20"/>
      <c r="CF40" s="20"/>
      <c r="CG40" s="20"/>
      <c r="CH40" s="20"/>
      <c r="CI40" s="20"/>
      <c r="CJ40" s="19"/>
      <c r="CK40" s="19"/>
      <c r="CL40" s="19"/>
      <c r="CM40" s="19"/>
      <c r="CN40" s="19"/>
      <c r="CO40" s="19"/>
      <c r="CP40" s="19"/>
      <c r="CQ40" s="19"/>
      <c r="CR40" s="19"/>
      <c r="CS40" s="55"/>
      <c r="CT40" s="2"/>
    </row>
    <row r="41" spans="1:140" ht="24.95" customHeight="1">
      <c r="A41" s="54"/>
      <c r="B41" s="19"/>
      <c r="C41" s="19"/>
      <c r="D41" s="19"/>
      <c r="E41" s="19"/>
      <c r="F41" s="19"/>
      <c r="G41" s="19"/>
      <c r="H41" s="19"/>
      <c r="I41" s="19"/>
      <c r="J41" s="19"/>
      <c r="K41" s="19"/>
      <c r="L41" s="19"/>
      <c r="M41" s="19"/>
      <c r="N41" s="19"/>
      <c r="O41" s="19"/>
      <c r="P41" s="19"/>
      <c r="Q41" s="19"/>
      <c r="R41" s="19"/>
      <c r="S41" s="19"/>
      <c r="T41" s="19"/>
      <c r="U41" s="19"/>
      <c r="V41" s="19"/>
      <c r="W41" s="385"/>
      <c r="X41" s="385"/>
      <c r="Y41" s="385"/>
      <c r="Z41" s="385"/>
      <c r="AA41" s="1687" t="s">
        <v>24</v>
      </c>
      <c r="AB41" s="1687"/>
      <c r="AC41" s="1687"/>
      <c r="AD41" s="1687"/>
      <c r="AE41" s="1687"/>
      <c r="AF41" s="1687"/>
      <c r="AG41" s="1687"/>
      <c r="AH41" s="1687"/>
      <c r="AI41" s="1687"/>
      <c r="AJ41" s="1688">
        <f>'1'!$AJ$26</f>
        <v>0</v>
      </c>
      <c r="AK41" s="1688"/>
      <c r="AL41" s="1688"/>
      <c r="AM41" s="1688"/>
      <c r="AN41" s="1688"/>
      <c r="AO41" s="1688"/>
      <c r="AP41" s="1688"/>
      <c r="AQ41" s="1688"/>
      <c r="AR41" s="1688"/>
      <c r="AS41" s="1687" t="s">
        <v>16</v>
      </c>
      <c r="AT41" s="1687"/>
      <c r="AU41" s="1687"/>
      <c r="AV41" s="1689"/>
      <c r="AW41" s="385"/>
      <c r="AX41" s="54"/>
      <c r="AY41" s="19"/>
      <c r="AZ41" s="19"/>
      <c r="BA41" s="19"/>
      <c r="BB41" s="19"/>
      <c r="BC41" s="19"/>
      <c r="BD41" s="19"/>
      <c r="BE41" s="19"/>
      <c r="BF41" s="19"/>
      <c r="BG41" s="19"/>
      <c r="BH41" s="19"/>
      <c r="BI41" s="19"/>
      <c r="BJ41" s="19"/>
      <c r="BK41" s="19"/>
      <c r="BL41" s="19"/>
      <c r="BM41" s="19"/>
      <c r="BN41" s="19"/>
      <c r="BO41" s="19"/>
      <c r="BP41" s="19"/>
      <c r="BQ41" s="19"/>
      <c r="BR41" s="19"/>
      <c r="BS41" s="19"/>
      <c r="BT41" s="178"/>
      <c r="BU41" s="178"/>
      <c r="BV41" s="178"/>
      <c r="BW41" s="178"/>
      <c r="BX41" s="1687" t="s">
        <v>24</v>
      </c>
      <c r="BY41" s="1687"/>
      <c r="BZ41" s="1687"/>
      <c r="CA41" s="1687"/>
      <c r="CB41" s="1687"/>
      <c r="CC41" s="1687"/>
      <c r="CD41" s="1687"/>
      <c r="CE41" s="1687"/>
      <c r="CF41" s="1687"/>
      <c r="CG41" s="1688">
        <f>'1'!$AJ$26</f>
        <v>0</v>
      </c>
      <c r="CH41" s="1688"/>
      <c r="CI41" s="1688"/>
      <c r="CJ41" s="1688"/>
      <c r="CK41" s="1688"/>
      <c r="CL41" s="1688"/>
      <c r="CM41" s="1688"/>
      <c r="CN41" s="1688"/>
      <c r="CO41" s="1688"/>
      <c r="CP41" s="1687" t="s">
        <v>16</v>
      </c>
      <c r="CQ41" s="1687"/>
      <c r="CR41" s="1687"/>
      <c r="CS41" s="1689"/>
    </row>
    <row r="42" spans="1:140" s="400" customFormat="1" ht="24.95" hidden="1" customHeight="1">
      <c r="A42" s="54"/>
      <c r="B42" s="19"/>
      <c r="C42" s="19"/>
      <c r="D42" s="19"/>
      <c r="E42" s="19"/>
      <c r="F42" s="19"/>
      <c r="G42" s="19"/>
      <c r="H42" s="19"/>
      <c r="I42" s="19"/>
      <c r="J42" s="19"/>
      <c r="K42" s="19"/>
      <c r="L42" s="19"/>
      <c r="M42" s="19"/>
      <c r="N42" s="19"/>
      <c r="O42" s="19"/>
      <c r="P42" s="19"/>
      <c r="Q42" s="19"/>
      <c r="R42" s="19"/>
      <c r="S42" s="19"/>
      <c r="T42" s="19"/>
      <c r="U42" s="19"/>
      <c r="V42" s="19"/>
      <c r="W42" s="555"/>
      <c r="X42" s="555"/>
      <c r="Y42" s="555"/>
      <c r="Z42" s="555"/>
      <c r="AA42" s="1685" t="s">
        <v>1727</v>
      </c>
      <c r="AB42" s="1687"/>
      <c r="AC42" s="1687"/>
      <c r="AD42" s="1687"/>
      <c r="AE42" s="1687"/>
      <c r="AF42" s="1687"/>
      <c r="AG42" s="1687"/>
      <c r="AH42" s="1687"/>
      <c r="AI42" s="1687"/>
      <c r="AJ42" s="1688">
        <f>'1'!$AJ$27</f>
        <v>0</v>
      </c>
      <c r="AK42" s="1688"/>
      <c r="AL42" s="1688"/>
      <c r="AM42" s="1688"/>
      <c r="AN42" s="1688"/>
      <c r="AO42" s="1688"/>
      <c r="AP42" s="1688"/>
      <c r="AQ42" s="1688"/>
      <c r="AR42" s="1688"/>
      <c r="AS42" s="1687" t="s">
        <v>16</v>
      </c>
      <c r="AT42" s="1687"/>
      <c r="AU42" s="1687"/>
      <c r="AV42" s="1689"/>
      <c r="AW42" s="555"/>
      <c r="AX42" s="54"/>
      <c r="AY42" s="19"/>
      <c r="AZ42" s="19"/>
      <c r="BA42" s="19"/>
      <c r="BB42" s="19"/>
      <c r="BC42" s="19"/>
      <c r="BD42" s="19"/>
      <c r="BE42" s="19"/>
      <c r="BF42" s="19"/>
      <c r="BG42" s="19"/>
      <c r="BH42" s="19"/>
      <c r="BI42" s="19"/>
      <c r="BJ42" s="19"/>
      <c r="BK42" s="19"/>
      <c r="BL42" s="19"/>
      <c r="BM42" s="19"/>
      <c r="BN42" s="19"/>
      <c r="BO42" s="19"/>
      <c r="BP42" s="19"/>
      <c r="BQ42" s="19"/>
      <c r="BR42" s="19"/>
      <c r="BS42" s="19"/>
      <c r="BT42" s="555"/>
      <c r="BU42" s="555"/>
      <c r="BV42" s="555"/>
      <c r="BW42" s="555"/>
      <c r="BX42" s="1685" t="s">
        <v>1731</v>
      </c>
      <c r="BY42" s="1687"/>
      <c r="BZ42" s="1687"/>
      <c r="CA42" s="1687"/>
      <c r="CB42" s="1687"/>
      <c r="CC42" s="1687"/>
      <c r="CD42" s="1687"/>
      <c r="CE42" s="1687"/>
      <c r="CF42" s="1687"/>
      <c r="CG42" s="1688">
        <f>'1'!$AJ$27</f>
        <v>0</v>
      </c>
      <c r="CH42" s="1688"/>
      <c r="CI42" s="1688"/>
      <c r="CJ42" s="1688"/>
      <c r="CK42" s="1688"/>
      <c r="CL42" s="1688"/>
      <c r="CM42" s="1688"/>
      <c r="CN42" s="1688"/>
      <c r="CO42" s="1688"/>
      <c r="CP42" s="1687" t="s">
        <v>16</v>
      </c>
      <c r="CQ42" s="1687"/>
      <c r="CR42" s="1687"/>
      <c r="CS42" s="1689"/>
      <c r="CT42" s="405"/>
    </row>
    <row r="43" spans="1:140" s="1" customFormat="1" ht="12.95" customHeight="1">
      <c r="A43" s="53"/>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50"/>
      <c r="AW43" s="26"/>
      <c r="AX43" s="53"/>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50"/>
      <c r="CT43" s="2"/>
    </row>
    <row r="44" spans="1:140" s="1" customFormat="1" ht="18" customHeight="1">
      <c r="A44" s="2170" t="s">
        <v>2092</v>
      </c>
      <c r="B44" s="2171"/>
      <c r="C44" s="2171"/>
      <c r="D44" s="2171"/>
      <c r="E44" s="2171"/>
      <c r="F44" s="2171"/>
      <c r="G44" s="2171"/>
      <c r="H44" s="2171"/>
      <c r="I44" s="2171"/>
      <c r="J44" s="2171"/>
      <c r="K44" s="2171"/>
      <c r="L44" s="2171"/>
      <c r="M44" s="2171"/>
      <c r="N44" s="2172" t="s">
        <v>23</v>
      </c>
      <c r="O44" s="2172"/>
      <c r="P44" s="2172"/>
      <c r="Q44" s="2172"/>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58"/>
      <c r="AQ44" s="58"/>
      <c r="AR44" s="58"/>
      <c r="AS44" s="58"/>
      <c r="AT44" s="58"/>
      <c r="AU44" s="58"/>
      <c r="AV44" s="59"/>
      <c r="AW44" s="51"/>
      <c r="AX44" s="2170" t="s">
        <v>2092</v>
      </c>
      <c r="AY44" s="2171"/>
      <c r="AZ44" s="2171"/>
      <c r="BA44" s="2171"/>
      <c r="BB44" s="2171"/>
      <c r="BC44" s="2171"/>
      <c r="BD44" s="2171"/>
      <c r="BE44" s="2171"/>
      <c r="BF44" s="2171"/>
      <c r="BG44" s="2171"/>
      <c r="BH44" s="2171"/>
      <c r="BI44" s="2171"/>
      <c r="BJ44" s="2171"/>
      <c r="BK44" s="2172" t="s">
        <v>23</v>
      </c>
      <c r="BL44" s="2172"/>
      <c r="BM44" s="2172"/>
      <c r="BN44" s="2172"/>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8"/>
      <c r="CN44" s="58"/>
      <c r="CO44" s="58"/>
      <c r="CP44" s="58"/>
      <c r="CQ44" s="58"/>
      <c r="CR44" s="58"/>
      <c r="CS44" s="59"/>
      <c r="CT44" s="2"/>
    </row>
  </sheetData>
  <sheetProtection insertColumns="0" deleteColumns="0"/>
  <protectedRanges>
    <protectedRange sqref="AC39 BZ39" name="범위1_1_1"/>
  </protectedRanges>
  <mergeCells count="237">
    <mergeCell ref="AX44:BJ44"/>
    <mergeCell ref="BK44:BN44"/>
    <mergeCell ref="AX17:CS17"/>
    <mergeCell ref="AX37:CS37"/>
    <mergeCell ref="BQ39:BU39"/>
    <mergeCell ref="BV39:BW39"/>
    <mergeCell ref="BX39:CA39"/>
    <mergeCell ref="CB39:CC39"/>
    <mergeCell ref="CD39:CF39"/>
    <mergeCell ref="CG39:CH39"/>
    <mergeCell ref="BX42:CF42"/>
    <mergeCell ref="CG42:CO42"/>
    <mergeCell ref="CP42:CS42"/>
    <mergeCell ref="AX18:CS18"/>
    <mergeCell ref="AX19:CS19"/>
    <mergeCell ref="AX20:CS20"/>
    <mergeCell ref="AX21:CS21"/>
    <mergeCell ref="AX22:CS22"/>
    <mergeCell ref="AX23:CS23"/>
    <mergeCell ref="AX24:CS24"/>
    <mergeCell ref="AX27:CS27"/>
    <mergeCell ref="AX28:CS28"/>
    <mergeCell ref="AX29:CS29"/>
    <mergeCell ref="AX30:CS30"/>
    <mergeCell ref="AX13:BE14"/>
    <mergeCell ref="BF13:BM13"/>
    <mergeCell ref="BN13:CS13"/>
    <mergeCell ref="BF14:BM14"/>
    <mergeCell ref="BN14:CS14"/>
    <mergeCell ref="AX15:BE16"/>
    <mergeCell ref="BF15:BM15"/>
    <mergeCell ref="BN15:CS15"/>
    <mergeCell ref="BF16:BM16"/>
    <mergeCell ref="BN16:CS16"/>
    <mergeCell ref="CQ11:CR11"/>
    <mergeCell ref="AX12:BE12"/>
    <mergeCell ref="BF12:BT12"/>
    <mergeCell ref="BU12:BV12"/>
    <mergeCell ref="BW12:CJ12"/>
    <mergeCell ref="CL12:CM12"/>
    <mergeCell ref="CO12:CP12"/>
    <mergeCell ref="CQ12:CS12"/>
    <mergeCell ref="CQ10:CR10"/>
    <mergeCell ref="AX11:AZ11"/>
    <mergeCell ref="BA11:BK11"/>
    <mergeCell ref="BL11:BN11"/>
    <mergeCell ref="BO11:BS11"/>
    <mergeCell ref="BT11:BV11"/>
    <mergeCell ref="BW11:CB11"/>
    <mergeCell ref="CC11:CH11"/>
    <mergeCell ref="CI11:CL11"/>
    <mergeCell ref="CN11:CO11"/>
    <mergeCell ref="CQ9:CR9"/>
    <mergeCell ref="AX10:AZ10"/>
    <mergeCell ref="BA10:BK10"/>
    <mergeCell ref="BL10:BN10"/>
    <mergeCell ref="BO10:BS10"/>
    <mergeCell ref="BT10:BV10"/>
    <mergeCell ref="BW10:CB10"/>
    <mergeCell ref="CC10:CH10"/>
    <mergeCell ref="CI10:CL10"/>
    <mergeCell ref="CN10:CO10"/>
    <mergeCell ref="AX9:AZ9"/>
    <mergeCell ref="BA9:BK9"/>
    <mergeCell ref="BL9:BN9"/>
    <mergeCell ref="BO9:BS9"/>
    <mergeCell ref="BT9:BV9"/>
    <mergeCell ref="BW9:CB9"/>
    <mergeCell ref="CC9:CH9"/>
    <mergeCell ref="CI9:CL9"/>
    <mergeCell ref="CN9:CO9"/>
    <mergeCell ref="CQ7:CR7"/>
    <mergeCell ref="AX8:AZ8"/>
    <mergeCell ref="BA8:BK8"/>
    <mergeCell ref="BL8:BN8"/>
    <mergeCell ref="BO8:BS8"/>
    <mergeCell ref="BT8:BV8"/>
    <mergeCell ref="BW8:CB8"/>
    <mergeCell ref="CC8:CH8"/>
    <mergeCell ref="CI8:CL8"/>
    <mergeCell ref="CN8:CO8"/>
    <mergeCell ref="CQ8:CR8"/>
    <mergeCell ref="AX7:AZ7"/>
    <mergeCell ref="BA7:BK7"/>
    <mergeCell ref="BL7:BN7"/>
    <mergeCell ref="BO7:BS7"/>
    <mergeCell ref="BT7:BV7"/>
    <mergeCell ref="BW7:CB7"/>
    <mergeCell ref="CC7:CH7"/>
    <mergeCell ref="CI7:CL7"/>
    <mergeCell ref="CN7:CO7"/>
    <mergeCell ref="CT3:DC3"/>
    <mergeCell ref="AX1:CS1"/>
    <mergeCell ref="AX3:CS3"/>
    <mergeCell ref="AX4:BF4"/>
    <mergeCell ref="BG4:CS4"/>
    <mergeCell ref="AX5:BF5"/>
    <mergeCell ref="BG5:CS5"/>
    <mergeCell ref="AX6:AZ6"/>
    <mergeCell ref="BA6:BK6"/>
    <mergeCell ref="BL6:BN6"/>
    <mergeCell ref="BO6:BS6"/>
    <mergeCell ref="BT6:BV6"/>
    <mergeCell ref="BW6:CB6"/>
    <mergeCell ref="CC6:CH6"/>
    <mergeCell ref="CI6:CL6"/>
    <mergeCell ref="CN6:CO6"/>
    <mergeCell ref="CQ6:CR6"/>
    <mergeCell ref="A1:AV1"/>
    <mergeCell ref="A3:AV3"/>
    <mergeCell ref="A4:I4"/>
    <mergeCell ref="J4:AV4"/>
    <mergeCell ref="A5:I5"/>
    <mergeCell ref="J5:AV5"/>
    <mergeCell ref="A6:C6"/>
    <mergeCell ref="D6:N6"/>
    <mergeCell ref="O6:Q6"/>
    <mergeCell ref="R6:V6"/>
    <mergeCell ref="W6:Y6"/>
    <mergeCell ref="Z6:AE6"/>
    <mergeCell ref="AF6:AK6"/>
    <mergeCell ref="AL6:AO6"/>
    <mergeCell ref="AQ6:AR6"/>
    <mergeCell ref="AT6:AU6"/>
    <mergeCell ref="AT7:AU7"/>
    <mergeCell ref="A8:C8"/>
    <mergeCell ref="D8:N8"/>
    <mergeCell ref="O8:Q8"/>
    <mergeCell ref="R8:V8"/>
    <mergeCell ref="W8:Y8"/>
    <mergeCell ref="Z8:AE8"/>
    <mergeCell ref="AF8:AK8"/>
    <mergeCell ref="AL8:AO8"/>
    <mergeCell ref="AQ8:AR8"/>
    <mergeCell ref="AT8:AU8"/>
    <mergeCell ref="A7:C7"/>
    <mergeCell ref="D7:N7"/>
    <mergeCell ref="O7:Q7"/>
    <mergeCell ref="R7:V7"/>
    <mergeCell ref="W7:Y7"/>
    <mergeCell ref="Z7:AE7"/>
    <mergeCell ref="AF7:AK7"/>
    <mergeCell ref="AL7:AO7"/>
    <mergeCell ref="AQ7:AR7"/>
    <mergeCell ref="AT9:AU9"/>
    <mergeCell ref="A10:C10"/>
    <mergeCell ref="D10:N10"/>
    <mergeCell ref="O10:Q10"/>
    <mergeCell ref="R10:V10"/>
    <mergeCell ref="W10:Y10"/>
    <mergeCell ref="Z10:AE10"/>
    <mergeCell ref="AF10:AK10"/>
    <mergeCell ref="AL10:AO10"/>
    <mergeCell ref="AQ10:AR10"/>
    <mergeCell ref="AT10:AU10"/>
    <mergeCell ref="A9:C9"/>
    <mergeCell ref="D9:N9"/>
    <mergeCell ref="O9:Q9"/>
    <mergeCell ref="R9:V9"/>
    <mergeCell ref="W9:Y9"/>
    <mergeCell ref="Z9:AE9"/>
    <mergeCell ref="AF9:AK9"/>
    <mergeCell ref="AL9:AO9"/>
    <mergeCell ref="AQ9:AR9"/>
    <mergeCell ref="AT11:AU11"/>
    <mergeCell ref="A12:H12"/>
    <mergeCell ref="I12:W12"/>
    <mergeCell ref="X12:Y12"/>
    <mergeCell ref="Z12:AM12"/>
    <mergeCell ref="AO12:AP12"/>
    <mergeCell ref="AR12:AS12"/>
    <mergeCell ref="AT12:AV12"/>
    <mergeCell ref="A13:H14"/>
    <mergeCell ref="I13:P13"/>
    <mergeCell ref="Q13:AV13"/>
    <mergeCell ref="I14:P14"/>
    <mergeCell ref="Q14:AV14"/>
    <mergeCell ref="A11:C11"/>
    <mergeCell ref="D11:N11"/>
    <mergeCell ref="O11:Q11"/>
    <mergeCell ref="R11:V11"/>
    <mergeCell ref="W11:Y11"/>
    <mergeCell ref="Z11:AE11"/>
    <mergeCell ref="AF11:AK11"/>
    <mergeCell ref="AL11:AO11"/>
    <mergeCell ref="AQ11:AR11"/>
    <mergeCell ref="A44:M44"/>
    <mergeCell ref="N44:Q44"/>
    <mergeCell ref="A15:H16"/>
    <mergeCell ref="I15:P15"/>
    <mergeCell ref="Q15:AV15"/>
    <mergeCell ref="I16:P16"/>
    <mergeCell ref="Q16:AV16"/>
    <mergeCell ref="A17:AV17"/>
    <mergeCell ref="A37:AV37"/>
    <mergeCell ref="T39:X39"/>
    <mergeCell ref="Y39:Z39"/>
    <mergeCell ref="AA39:AD39"/>
    <mergeCell ref="AE39:AF39"/>
    <mergeCell ref="AG39:AI39"/>
    <mergeCell ref="AJ39:AK39"/>
    <mergeCell ref="AA42:AI42"/>
    <mergeCell ref="AJ42:AR42"/>
    <mergeCell ref="AS42:AV42"/>
    <mergeCell ref="A18:AV18"/>
    <mergeCell ref="A19:AV19"/>
    <mergeCell ref="A20:AV20"/>
    <mergeCell ref="A21:AV21"/>
    <mergeCell ref="A22:AV22"/>
    <mergeCell ref="A23:AV23"/>
    <mergeCell ref="A31:AV31"/>
    <mergeCell ref="A32:AV32"/>
    <mergeCell ref="AX31:CS31"/>
    <mergeCell ref="AX32:CS32"/>
    <mergeCell ref="AX33:CS33"/>
    <mergeCell ref="AA41:AI41"/>
    <mergeCell ref="AJ41:AR41"/>
    <mergeCell ref="AS41:AV41"/>
    <mergeCell ref="BX41:CF41"/>
    <mergeCell ref="CG41:CO41"/>
    <mergeCell ref="CP41:CS41"/>
    <mergeCell ref="AX34:CS34"/>
    <mergeCell ref="AX35:CS35"/>
    <mergeCell ref="AX36:CS36"/>
    <mergeCell ref="A33:AV33"/>
    <mergeCell ref="A34:AV34"/>
    <mergeCell ref="A35:AV35"/>
    <mergeCell ref="A36:AV36"/>
    <mergeCell ref="AX25:CS25"/>
    <mergeCell ref="AX26:CS26"/>
    <mergeCell ref="A24:AV24"/>
    <mergeCell ref="A25:AV25"/>
    <mergeCell ref="A26:AV26"/>
    <mergeCell ref="A27:AV27"/>
    <mergeCell ref="A28:AV28"/>
    <mergeCell ref="A29:AV29"/>
    <mergeCell ref="A30:AV30"/>
  </mergeCells>
  <phoneticPr fontId="7" type="noConversion"/>
  <hyperlinks>
    <hyperlink ref="CT3"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headerFooter alignWithMargins="0">
    <oddFooter>&amp;C&amp;"맑은 고딕,보통"&amp;9&amp;P / &amp;N</oddFooter>
  </headerFooter>
  <colBreaks count="1" manualBreakCount="1">
    <brk id="48" max="42" man="1"/>
  </col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74"/>
  <sheetViews>
    <sheetView zoomScaleNormal="100" workbookViewId="0">
      <pane xSplit="17" ySplit="1" topLeftCell="R143" activePane="bottomRight" state="frozen"/>
      <selection activeCell="BC5" sqref="BC5"/>
      <selection pane="topRight" activeCell="BC5" sqref="BC5"/>
      <selection pane="bottomLeft" activeCell="BC5" sqref="BC5"/>
      <selection pane="bottomRight" activeCell="BC5" sqref="BC5"/>
    </sheetView>
  </sheetViews>
  <sheetFormatPr defaultColWidth="5.88671875" defaultRowHeight="20.100000000000001" customHeight="1"/>
  <cols>
    <col min="1" max="1" width="1.44140625" style="146" customWidth="1"/>
    <col min="2" max="2" width="6" style="146" customWidth="1"/>
    <col min="3" max="3" width="6.88671875" style="146" customWidth="1"/>
    <col min="4" max="5" width="5.6640625" style="146" bestFit="1" customWidth="1"/>
    <col min="6" max="7" width="7.6640625" style="146" customWidth="1"/>
    <col min="8" max="8" width="5.6640625" style="146" bestFit="1" customWidth="1"/>
    <col min="9" max="9" width="8.5546875" style="146" bestFit="1" customWidth="1"/>
    <col min="10" max="14" width="5" style="146" customWidth="1"/>
    <col min="15" max="15" width="4.109375" style="146" customWidth="1"/>
    <col min="16" max="17" width="1.44140625" style="146" customWidth="1"/>
    <col min="18" max="18" width="17.44140625" style="5" customWidth="1"/>
    <col min="19" max="16384" width="5.88671875" style="146"/>
  </cols>
  <sheetData>
    <row r="1" spans="1:18" ht="20.100000000000001" customHeight="1">
      <c r="A1" s="148" t="s">
        <v>967</v>
      </c>
      <c r="B1" s="149"/>
      <c r="R1" s="367" t="s">
        <v>1120</v>
      </c>
    </row>
    <row r="2" spans="1:18" ht="20.100000000000001" customHeight="1">
      <c r="A2" s="150"/>
      <c r="B2" s="149"/>
    </row>
    <row r="3" spans="1:18" ht="20.100000000000001" customHeight="1">
      <c r="B3" s="151" t="s">
        <v>328</v>
      </c>
    </row>
    <row r="4" spans="1:18" ht="9.9499999999999993" customHeight="1" thickBot="1">
      <c r="B4" s="152"/>
      <c r="R4" s="356"/>
    </row>
    <row r="5" spans="1:18" ht="20.100000000000001" customHeight="1">
      <c r="B5" s="2194" t="s">
        <v>151</v>
      </c>
      <c r="C5" s="2195"/>
      <c r="D5" s="2195"/>
      <c r="E5" s="2195"/>
      <c r="F5" s="2195"/>
      <c r="G5" s="2195"/>
      <c r="H5" s="2196"/>
      <c r="I5" s="2197" t="s">
        <v>152</v>
      </c>
      <c r="J5" s="2195"/>
      <c r="K5" s="2195"/>
      <c r="L5" s="2195"/>
      <c r="M5" s="2195"/>
      <c r="N5" s="2195"/>
      <c r="O5" s="2195"/>
      <c r="P5" s="2198"/>
    </row>
    <row r="6" spans="1:18" ht="20.100000000000001" customHeight="1" thickBot="1">
      <c r="B6" s="2199">
        <v>20000</v>
      </c>
      <c r="C6" s="2200"/>
      <c r="D6" s="2200"/>
      <c r="E6" s="2200"/>
      <c r="F6" s="2200"/>
      <c r="G6" s="2200"/>
      <c r="H6" s="2201"/>
      <c r="I6" s="2202">
        <v>30000</v>
      </c>
      <c r="J6" s="2200"/>
      <c r="K6" s="2200"/>
      <c r="L6" s="2200"/>
      <c r="M6" s="2200"/>
      <c r="N6" s="2200"/>
      <c r="O6" s="2200"/>
      <c r="P6" s="2203"/>
      <c r="R6" s="359"/>
    </row>
    <row r="7" spans="1:18" ht="9.9499999999999993" customHeight="1">
      <c r="B7" s="153"/>
      <c r="C7" s="154"/>
      <c r="D7" s="154"/>
      <c r="E7" s="154"/>
      <c r="F7" s="154"/>
      <c r="G7" s="154"/>
      <c r="H7" s="154"/>
      <c r="I7" s="154"/>
      <c r="J7" s="154"/>
      <c r="K7" s="154"/>
      <c r="L7" s="154"/>
      <c r="M7" s="154"/>
      <c r="N7" s="154"/>
      <c r="O7" s="154"/>
      <c r="P7" s="154"/>
      <c r="R7" s="356"/>
    </row>
    <row r="8" spans="1:18" ht="20.100000000000001" customHeight="1">
      <c r="B8" s="151" t="s">
        <v>329</v>
      </c>
      <c r="R8" s="356"/>
    </row>
    <row r="9" spans="1:18" ht="9.9499999999999993" customHeight="1" thickBot="1">
      <c r="B9" s="152"/>
      <c r="R9" s="358"/>
    </row>
    <row r="10" spans="1:18" ht="20.100000000000001" customHeight="1">
      <c r="B10" s="2204" t="s">
        <v>330</v>
      </c>
      <c r="C10" s="2205"/>
      <c r="D10" s="2208" t="s">
        <v>153</v>
      </c>
      <c r="E10" s="2210" t="s">
        <v>331</v>
      </c>
      <c r="F10" s="2197" t="s">
        <v>332</v>
      </c>
      <c r="G10" s="2195"/>
      <c r="H10" s="2196"/>
      <c r="I10" s="2208" t="s">
        <v>154</v>
      </c>
      <c r="J10" s="2212" t="s">
        <v>156</v>
      </c>
      <c r="K10" s="2213"/>
      <c r="L10" s="2212" t="s">
        <v>157</v>
      </c>
      <c r="M10" s="2213"/>
      <c r="N10" s="2212" t="s">
        <v>158</v>
      </c>
      <c r="O10" s="2216"/>
      <c r="P10" s="2217"/>
      <c r="R10" s="358"/>
    </row>
    <row r="11" spans="1:18" ht="20.100000000000001" customHeight="1">
      <c r="B11" s="2206"/>
      <c r="C11" s="2207"/>
      <c r="D11" s="2209"/>
      <c r="E11" s="2211"/>
      <c r="F11" s="2220" t="s">
        <v>333</v>
      </c>
      <c r="G11" s="2221"/>
      <c r="H11" s="264" t="s">
        <v>155</v>
      </c>
      <c r="I11" s="2209"/>
      <c r="J11" s="2214"/>
      <c r="K11" s="2215"/>
      <c r="L11" s="2214"/>
      <c r="M11" s="2215"/>
      <c r="N11" s="2214"/>
      <c r="O11" s="2218"/>
      <c r="P11" s="2219"/>
      <c r="R11" s="358"/>
    </row>
    <row r="12" spans="1:18" ht="30" customHeight="1">
      <c r="B12" s="2222" t="s">
        <v>963</v>
      </c>
      <c r="C12" s="2223"/>
      <c r="D12" s="2224" t="s">
        <v>334</v>
      </c>
      <c r="E12" s="2223"/>
      <c r="F12" s="2224" t="s">
        <v>335</v>
      </c>
      <c r="G12" s="2223"/>
      <c r="H12" s="2231" t="s">
        <v>159</v>
      </c>
      <c r="I12" s="2233" t="s">
        <v>336</v>
      </c>
      <c r="J12" s="2235">
        <v>40000</v>
      </c>
      <c r="K12" s="2236"/>
      <c r="L12" s="2239" t="s">
        <v>337</v>
      </c>
      <c r="M12" s="2240"/>
      <c r="N12" s="2235">
        <v>30000</v>
      </c>
      <c r="O12" s="2243"/>
      <c r="P12" s="2244"/>
      <c r="R12" s="75"/>
    </row>
    <row r="13" spans="1:18" ht="30" customHeight="1">
      <c r="B13" s="2247" t="s">
        <v>965</v>
      </c>
      <c r="C13" s="2248"/>
      <c r="D13" s="2225"/>
      <c r="E13" s="2226"/>
      <c r="F13" s="2227"/>
      <c r="G13" s="2228"/>
      <c r="H13" s="2232"/>
      <c r="I13" s="2234"/>
      <c r="J13" s="2237"/>
      <c r="K13" s="2238"/>
      <c r="L13" s="2241"/>
      <c r="M13" s="2242"/>
      <c r="N13" s="2237"/>
      <c r="O13" s="2245"/>
      <c r="P13" s="2246"/>
      <c r="R13" s="75"/>
    </row>
    <row r="14" spans="1:18" ht="30" customHeight="1">
      <c r="B14" s="2249" t="s">
        <v>964</v>
      </c>
      <c r="C14" s="2250"/>
      <c r="D14" s="2224" t="s">
        <v>223</v>
      </c>
      <c r="E14" s="2223"/>
      <c r="F14" s="2227"/>
      <c r="G14" s="2228"/>
      <c r="H14" s="2231" t="s">
        <v>223</v>
      </c>
      <c r="I14" s="2233" t="s">
        <v>338</v>
      </c>
      <c r="J14" s="2235">
        <v>30000</v>
      </c>
      <c r="K14" s="2236"/>
      <c r="L14" s="2239" t="s">
        <v>339</v>
      </c>
      <c r="M14" s="2240"/>
      <c r="N14" s="2235">
        <v>20000</v>
      </c>
      <c r="O14" s="2243"/>
      <c r="P14" s="2244"/>
      <c r="R14" s="75"/>
    </row>
    <row r="15" spans="1:18" ht="30" customHeight="1" thickBot="1">
      <c r="B15" s="2259" t="s">
        <v>966</v>
      </c>
      <c r="C15" s="2260"/>
      <c r="D15" s="2229"/>
      <c r="E15" s="2230"/>
      <c r="F15" s="2229"/>
      <c r="G15" s="2230"/>
      <c r="H15" s="2251"/>
      <c r="I15" s="2252"/>
      <c r="J15" s="2253"/>
      <c r="K15" s="2254"/>
      <c r="L15" s="2255"/>
      <c r="M15" s="2256"/>
      <c r="N15" s="2253"/>
      <c r="O15" s="2257"/>
      <c r="P15" s="2258"/>
      <c r="R15" s="75"/>
    </row>
    <row r="16" spans="1:18" ht="66.75" customHeight="1" thickTop="1" thickBot="1">
      <c r="B16" s="2261" t="s">
        <v>160</v>
      </c>
      <c r="C16" s="2262"/>
      <c r="D16" s="155" t="s">
        <v>340</v>
      </c>
      <c r="E16" s="155" t="s">
        <v>341</v>
      </c>
      <c r="F16" s="2263" t="s">
        <v>342</v>
      </c>
      <c r="G16" s="2264"/>
      <c r="H16" s="155" t="s">
        <v>340</v>
      </c>
      <c r="I16" s="155" t="s">
        <v>343</v>
      </c>
      <c r="J16" s="2265" t="s">
        <v>161</v>
      </c>
      <c r="K16" s="2266"/>
      <c r="L16" s="2265" t="s">
        <v>162</v>
      </c>
      <c r="M16" s="2266"/>
      <c r="N16" s="2265" t="s">
        <v>161</v>
      </c>
      <c r="O16" s="2267"/>
      <c r="P16" s="2268"/>
      <c r="R16" s="75"/>
    </row>
    <row r="17" spans="2:18" s="156" customFormat="1" ht="9.9499999999999993" customHeight="1">
      <c r="B17" s="157"/>
      <c r="C17" s="158"/>
      <c r="D17" s="159"/>
      <c r="E17" s="159"/>
      <c r="F17" s="160"/>
      <c r="G17" s="161"/>
      <c r="H17" s="159"/>
      <c r="I17" s="159"/>
      <c r="J17" s="159"/>
      <c r="K17" s="159"/>
      <c r="L17" s="159"/>
      <c r="M17" s="159"/>
      <c r="N17" s="159"/>
      <c r="O17" s="159"/>
      <c r="P17" s="162"/>
      <c r="R17" s="358"/>
    </row>
    <row r="18" spans="2:18" ht="20.100000000000001" customHeight="1">
      <c r="B18" s="2269" t="s">
        <v>344</v>
      </c>
      <c r="C18" s="2270"/>
      <c r="D18" s="2270"/>
      <c r="E18" s="2270"/>
      <c r="F18" s="2270"/>
      <c r="G18" s="2270"/>
      <c r="H18" s="2270"/>
      <c r="I18" s="2270"/>
      <c r="J18" s="2270"/>
      <c r="K18" s="2270"/>
      <c r="L18" s="2270"/>
      <c r="M18" s="2270"/>
      <c r="N18" s="2270"/>
      <c r="O18" s="2270"/>
      <c r="P18" s="2271"/>
      <c r="R18" s="358"/>
    </row>
    <row r="19" spans="2:18" ht="20.100000000000001" customHeight="1">
      <c r="B19" s="2269" t="s">
        <v>345</v>
      </c>
      <c r="C19" s="2270"/>
      <c r="D19" s="2270"/>
      <c r="E19" s="2270"/>
      <c r="F19" s="2270"/>
      <c r="G19" s="2270"/>
      <c r="H19" s="2270"/>
      <c r="I19" s="2270"/>
      <c r="J19" s="2270"/>
      <c r="K19" s="2270"/>
      <c r="L19" s="2270"/>
      <c r="M19" s="2270"/>
      <c r="N19" s="2270"/>
      <c r="O19" s="2270"/>
      <c r="P19" s="2271"/>
      <c r="R19" s="358"/>
    </row>
    <row r="20" spans="2:18" ht="20.100000000000001" customHeight="1">
      <c r="B20" s="2269" t="s">
        <v>346</v>
      </c>
      <c r="C20" s="2270"/>
      <c r="D20" s="2270"/>
      <c r="E20" s="2270"/>
      <c r="F20" s="2270"/>
      <c r="G20" s="2270"/>
      <c r="H20" s="2270"/>
      <c r="I20" s="2270"/>
      <c r="J20" s="2270"/>
      <c r="K20" s="2270"/>
      <c r="L20" s="2270"/>
      <c r="M20" s="2270"/>
      <c r="N20" s="2270"/>
      <c r="O20" s="2270"/>
      <c r="P20" s="2271"/>
      <c r="R20" s="358"/>
    </row>
    <row r="21" spans="2:18" ht="20.100000000000001" customHeight="1">
      <c r="B21" s="2269" t="s">
        <v>347</v>
      </c>
      <c r="C21" s="2270"/>
      <c r="D21" s="2270"/>
      <c r="E21" s="2270"/>
      <c r="F21" s="2270"/>
      <c r="G21" s="2270"/>
      <c r="H21" s="2270"/>
      <c r="I21" s="2270"/>
      <c r="J21" s="2270"/>
      <c r="K21" s="2270"/>
      <c r="L21" s="2270"/>
      <c r="M21" s="2270"/>
      <c r="N21" s="2270"/>
      <c r="O21" s="2270"/>
      <c r="P21" s="2271"/>
      <c r="R21" s="357"/>
    </row>
    <row r="22" spans="2:18" ht="20.100000000000001" customHeight="1">
      <c r="B22" s="2272" t="s">
        <v>968</v>
      </c>
      <c r="C22" s="2273"/>
      <c r="D22" s="2273"/>
      <c r="E22" s="2273"/>
      <c r="F22" s="2273"/>
      <c r="G22" s="2273"/>
      <c r="H22" s="2273"/>
      <c r="I22" s="2273"/>
      <c r="J22" s="2273"/>
      <c r="K22" s="2273"/>
      <c r="L22" s="2273"/>
      <c r="M22" s="2273"/>
      <c r="N22" s="2273"/>
      <c r="O22" s="2273"/>
      <c r="P22" s="2274"/>
    </row>
    <row r="23" spans="2:18" ht="45" customHeight="1">
      <c r="B23" s="2304" t="s">
        <v>1343</v>
      </c>
      <c r="C23" s="2305"/>
      <c r="D23" s="2305"/>
      <c r="E23" s="2305"/>
      <c r="F23" s="2305"/>
      <c r="G23" s="2305"/>
      <c r="H23" s="2305"/>
      <c r="I23" s="2305"/>
      <c r="J23" s="2305"/>
      <c r="K23" s="2305"/>
      <c r="L23" s="2305"/>
      <c r="M23" s="2305"/>
      <c r="N23" s="2305"/>
      <c r="O23" s="2305"/>
      <c r="P23" s="2306"/>
    </row>
    <row r="24" spans="2:18" s="163" customFormat="1" ht="9.9499999999999993" customHeight="1" thickBot="1">
      <c r="B24" s="164"/>
      <c r="C24" s="165"/>
      <c r="D24" s="165"/>
      <c r="E24" s="165"/>
      <c r="F24" s="165"/>
      <c r="G24" s="165"/>
      <c r="H24" s="165"/>
      <c r="I24" s="165"/>
      <c r="J24" s="165"/>
      <c r="K24" s="165"/>
      <c r="L24" s="165"/>
      <c r="M24" s="165"/>
      <c r="N24" s="165"/>
      <c r="O24" s="165"/>
      <c r="P24" s="166"/>
      <c r="R24" s="5"/>
    </row>
    <row r="25" spans="2:18" s="163" customFormat="1" ht="9.9499999999999993" customHeight="1">
      <c r="B25" s="407"/>
      <c r="C25" s="408"/>
      <c r="D25" s="408"/>
      <c r="E25" s="408"/>
      <c r="F25" s="408"/>
      <c r="G25" s="408"/>
      <c r="H25" s="408"/>
      <c r="I25" s="408"/>
      <c r="J25" s="408"/>
      <c r="K25" s="408"/>
      <c r="L25" s="408"/>
      <c r="M25" s="408"/>
      <c r="N25" s="408"/>
      <c r="O25" s="408"/>
      <c r="P25" s="154"/>
      <c r="R25" s="5"/>
    </row>
    <row r="26" spans="2:18" s="163" customFormat="1" ht="15" customHeight="1">
      <c r="B26" s="412" t="s">
        <v>1340</v>
      </c>
      <c r="C26" s="408"/>
      <c r="D26" s="408"/>
      <c r="E26" s="408"/>
      <c r="F26" s="408"/>
      <c r="G26" s="408"/>
      <c r="H26" s="408"/>
      <c r="I26" s="408"/>
      <c r="J26" s="408"/>
      <c r="K26" s="408"/>
      <c r="L26" s="408"/>
      <c r="M26" s="408"/>
      <c r="N26" s="408"/>
      <c r="O26" s="408"/>
      <c r="P26" s="154"/>
      <c r="R26" s="5"/>
    </row>
    <row r="27" spans="2:18" s="163" customFormat="1" ht="15" customHeight="1" thickBot="1">
      <c r="B27" s="2427" t="s">
        <v>1341</v>
      </c>
      <c r="C27" s="2427"/>
      <c r="D27" s="2427"/>
      <c r="E27" s="2427"/>
      <c r="F27" s="2427"/>
      <c r="G27" s="2427"/>
      <c r="H27" s="2427"/>
      <c r="I27" s="2427"/>
      <c r="J27" s="2427"/>
      <c r="K27" s="2427"/>
      <c r="L27" s="2427"/>
      <c r="M27" s="2427"/>
      <c r="N27" s="2427"/>
      <c r="O27" s="2427"/>
      <c r="P27" s="154"/>
      <c r="R27" s="5"/>
    </row>
    <row r="28" spans="2:18" s="163" customFormat="1" ht="15" customHeight="1">
      <c r="B28" s="2275" t="s">
        <v>1253</v>
      </c>
      <c r="C28" s="2276"/>
      <c r="D28" s="2277" t="s">
        <v>1254</v>
      </c>
      <c r="E28" s="2276"/>
      <c r="F28" s="409" t="s">
        <v>1255</v>
      </c>
      <c r="G28" s="409" t="s">
        <v>1256</v>
      </c>
      <c r="H28" s="2277" t="s">
        <v>1253</v>
      </c>
      <c r="I28" s="2276"/>
      <c r="J28" s="2277" t="s">
        <v>1254</v>
      </c>
      <c r="K28" s="2276"/>
      <c r="L28" s="2277" t="s">
        <v>1255</v>
      </c>
      <c r="M28" s="2277"/>
      <c r="N28" s="2277" t="s">
        <v>1256</v>
      </c>
      <c r="O28" s="2278"/>
      <c r="P28" s="154"/>
      <c r="R28" s="5"/>
    </row>
    <row r="29" spans="2:18" s="163" customFormat="1" ht="15" customHeight="1">
      <c r="B29" s="2399" t="s">
        <v>1257</v>
      </c>
      <c r="C29" s="2312"/>
      <c r="D29" s="2314" t="s">
        <v>1258</v>
      </c>
      <c r="E29" s="2312"/>
      <c r="F29" s="410">
        <v>30</v>
      </c>
      <c r="G29" s="410">
        <v>60</v>
      </c>
      <c r="H29" s="2314" t="s">
        <v>1259</v>
      </c>
      <c r="I29" s="2314"/>
      <c r="J29" s="2314" t="s">
        <v>1260</v>
      </c>
      <c r="K29" s="2312"/>
      <c r="L29" s="2312">
        <v>222</v>
      </c>
      <c r="M29" s="2312"/>
      <c r="N29" s="2312">
        <f>L29*2</f>
        <v>444</v>
      </c>
      <c r="O29" s="2313"/>
      <c r="P29" s="154"/>
      <c r="R29" s="5"/>
    </row>
    <row r="30" spans="2:18" s="163" customFormat="1" ht="15" customHeight="1">
      <c r="B30" s="2399" t="s">
        <v>1296</v>
      </c>
      <c r="C30" s="2312"/>
      <c r="D30" s="2314" t="s">
        <v>1261</v>
      </c>
      <c r="E30" s="2312"/>
      <c r="F30" s="410">
        <v>10</v>
      </c>
      <c r="G30" s="410">
        <f>F30*2</f>
        <v>20</v>
      </c>
      <c r="H30" s="2314"/>
      <c r="I30" s="2314"/>
      <c r="J30" s="2314" t="s">
        <v>1302</v>
      </c>
      <c r="K30" s="2312"/>
      <c r="L30" s="2312">
        <v>244</v>
      </c>
      <c r="M30" s="2312"/>
      <c r="N30" s="2312">
        <f t="shared" ref="N30:N65" si="0">L30*2</f>
        <v>488</v>
      </c>
      <c r="O30" s="2313"/>
      <c r="P30" s="154"/>
      <c r="R30" s="5"/>
    </row>
    <row r="31" spans="2:18" s="163" customFormat="1" ht="15" customHeight="1">
      <c r="B31" s="2423"/>
      <c r="C31" s="2312"/>
      <c r="D31" s="2314" t="s">
        <v>1262</v>
      </c>
      <c r="E31" s="2312"/>
      <c r="F31" s="410">
        <v>32</v>
      </c>
      <c r="G31" s="410">
        <f t="shared" ref="G31:G65" si="1">F31*2</f>
        <v>64</v>
      </c>
      <c r="H31" s="2314"/>
      <c r="I31" s="2314"/>
      <c r="J31" s="2314" t="s">
        <v>1303</v>
      </c>
      <c r="K31" s="2312"/>
      <c r="L31" s="2312">
        <v>197</v>
      </c>
      <c r="M31" s="2312"/>
      <c r="N31" s="2312">
        <f t="shared" si="0"/>
        <v>394</v>
      </c>
      <c r="O31" s="2313"/>
      <c r="P31" s="154"/>
      <c r="R31" s="5"/>
    </row>
    <row r="32" spans="2:18" s="163" customFormat="1" ht="15" customHeight="1">
      <c r="B32" s="2423"/>
      <c r="C32" s="2312"/>
      <c r="D32" s="2314" t="s">
        <v>1263</v>
      </c>
      <c r="E32" s="2312"/>
      <c r="F32" s="410">
        <v>17</v>
      </c>
      <c r="G32" s="410">
        <f t="shared" si="1"/>
        <v>34</v>
      </c>
      <c r="H32" s="2314"/>
      <c r="I32" s="2314"/>
      <c r="J32" s="2314" t="s">
        <v>1304</v>
      </c>
      <c r="K32" s="2312"/>
      <c r="L32" s="2312">
        <v>204</v>
      </c>
      <c r="M32" s="2312"/>
      <c r="N32" s="2312">
        <f t="shared" si="0"/>
        <v>408</v>
      </c>
      <c r="O32" s="2313"/>
      <c r="P32" s="154"/>
      <c r="R32" s="5"/>
    </row>
    <row r="33" spans="2:18" s="163" customFormat="1" ht="15" customHeight="1">
      <c r="B33" s="2423"/>
      <c r="C33" s="2312"/>
      <c r="D33" s="2314" t="s">
        <v>1264</v>
      </c>
      <c r="E33" s="2312"/>
      <c r="F33" s="410">
        <v>22</v>
      </c>
      <c r="G33" s="410">
        <f t="shared" si="1"/>
        <v>44</v>
      </c>
      <c r="H33" s="2314"/>
      <c r="I33" s="2314"/>
      <c r="J33" s="2314" t="s">
        <v>1305</v>
      </c>
      <c r="K33" s="2312"/>
      <c r="L33" s="2312">
        <v>347</v>
      </c>
      <c r="M33" s="2312"/>
      <c r="N33" s="2312">
        <f t="shared" si="0"/>
        <v>694</v>
      </c>
      <c r="O33" s="2313"/>
      <c r="P33" s="154"/>
      <c r="R33" s="5"/>
    </row>
    <row r="34" spans="2:18" s="163" customFormat="1" ht="15" customHeight="1">
      <c r="B34" s="2423"/>
      <c r="C34" s="2312"/>
      <c r="D34" s="2314" t="s">
        <v>1265</v>
      </c>
      <c r="E34" s="2312"/>
      <c r="F34" s="410">
        <v>42</v>
      </c>
      <c r="G34" s="410">
        <f t="shared" si="1"/>
        <v>84</v>
      </c>
      <c r="H34" s="2314"/>
      <c r="I34" s="2314"/>
      <c r="J34" s="2314" t="s">
        <v>1306</v>
      </c>
      <c r="K34" s="2312"/>
      <c r="L34" s="2312">
        <v>344</v>
      </c>
      <c r="M34" s="2312"/>
      <c r="N34" s="2312">
        <f t="shared" si="0"/>
        <v>688</v>
      </c>
      <c r="O34" s="2313"/>
      <c r="P34" s="154"/>
      <c r="R34" s="5"/>
    </row>
    <row r="35" spans="2:18" s="163" customFormat="1" ht="15" customHeight="1">
      <c r="B35" s="2423"/>
      <c r="C35" s="2312"/>
      <c r="D35" s="2314" t="s">
        <v>1266</v>
      </c>
      <c r="E35" s="2312"/>
      <c r="F35" s="410">
        <v>25</v>
      </c>
      <c r="G35" s="410">
        <f t="shared" si="1"/>
        <v>50</v>
      </c>
      <c r="H35" s="2314"/>
      <c r="I35" s="2314"/>
      <c r="J35" s="2314" t="s">
        <v>1307</v>
      </c>
      <c r="K35" s="2312"/>
      <c r="L35" s="2312">
        <v>330</v>
      </c>
      <c r="M35" s="2312"/>
      <c r="N35" s="2312">
        <f t="shared" si="0"/>
        <v>660</v>
      </c>
      <c r="O35" s="2313"/>
      <c r="P35" s="154"/>
      <c r="R35" s="5"/>
    </row>
    <row r="36" spans="2:18" s="163" customFormat="1" ht="15" customHeight="1">
      <c r="B36" s="2423"/>
      <c r="C36" s="2312"/>
      <c r="D36" s="2314" t="s">
        <v>1267</v>
      </c>
      <c r="E36" s="2312"/>
      <c r="F36" s="410">
        <v>14</v>
      </c>
      <c r="G36" s="410">
        <f t="shared" si="1"/>
        <v>28</v>
      </c>
      <c r="H36" s="2314"/>
      <c r="I36" s="2314"/>
      <c r="J36" s="2314" t="s">
        <v>1308</v>
      </c>
      <c r="K36" s="2312"/>
      <c r="L36" s="2312">
        <v>322</v>
      </c>
      <c r="M36" s="2312"/>
      <c r="N36" s="2312">
        <f t="shared" si="0"/>
        <v>644</v>
      </c>
      <c r="O36" s="2313"/>
      <c r="P36" s="154"/>
      <c r="R36" s="5"/>
    </row>
    <row r="37" spans="2:18" s="163" customFormat="1" ht="15" customHeight="1">
      <c r="B37" s="2423"/>
      <c r="C37" s="2312"/>
      <c r="D37" s="2314" t="s">
        <v>1268</v>
      </c>
      <c r="E37" s="2312"/>
      <c r="F37" s="410">
        <v>80</v>
      </c>
      <c r="G37" s="410">
        <f t="shared" si="1"/>
        <v>160</v>
      </c>
      <c r="H37" s="2314"/>
      <c r="I37" s="2314"/>
      <c r="J37" s="2314" t="s">
        <v>1309</v>
      </c>
      <c r="K37" s="2312"/>
      <c r="L37" s="2312">
        <v>316</v>
      </c>
      <c r="M37" s="2312"/>
      <c r="N37" s="2312">
        <f t="shared" si="0"/>
        <v>632</v>
      </c>
      <c r="O37" s="2313"/>
      <c r="P37" s="154"/>
      <c r="R37" s="5"/>
    </row>
    <row r="38" spans="2:18" s="163" customFormat="1" ht="15" customHeight="1">
      <c r="B38" s="2423"/>
      <c r="C38" s="2312"/>
      <c r="D38" s="2314" t="s">
        <v>1269</v>
      </c>
      <c r="E38" s="2312"/>
      <c r="F38" s="410">
        <v>71</v>
      </c>
      <c r="G38" s="410">
        <f t="shared" si="1"/>
        <v>142</v>
      </c>
      <c r="H38" s="2314" t="s">
        <v>1338</v>
      </c>
      <c r="I38" s="2312"/>
      <c r="J38" s="2314" t="s">
        <v>1310</v>
      </c>
      <c r="K38" s="2312"/>
      <c r="L38" s="2312">
        <v>118</v>
      </c>
      <c r="M38" s="2312"/>
      <c r="N38" s="2312">
        <f t="shared" si="0"/>
        <v>236</v>
      </c>
      <c r="O38" s="2313"/>
      <c r="P38" s="154"/>
      <c r="R38" s="5"/>
    </row>
    <row r="39" spans="2:18" s="163" customFormat="1" ht="15" customHeight="1">
      <c r="B39" s="2423"/>
      <c r="C39" s="2312"/>
      <c r="D39" s="2314" t="s">
        <v>1270</v>
      </c>
      <c r="E39" s="2312"/>
      <c r="F39" s="410">
        <v>49</v>
      </c>
      <c r="G39" s="410">
        <f t="shared" si="1"/>
        <v>98</v>
      </c>
      <c r="H39" s="2312"/>
      <c r="I39" s="2312"/>
      <c r="J39" s="2314" t="s">
        <v>1311</v>
      </c>
      <c r="K39" s="2312"/>
      <c r="L39" s="2312">
        <v>231</v>
      </c>
      <c r="M39" s="2312"/>
      <c r="N39" s="2312">
        <f t="shared" si="0"/>
        <v>462</v>
      </c>
      <c r="O39" s="2313"/>
      <c r="P39" s="154"/>
      <c r="R39" s="5"/>
    </row>
    <row r="40" spans="2:18" s="163" customFormat="1" ht="15" customHeight="1">
      <c r="B40" s="2423"/>
      <c r="C40" s="2312"/>
      <c r="D40" s="2314" t="s">
        <v>1271</v>
      </c>
      <c r="E40" s="2312"/>
      <c r="F40" s="410">
        <v>23</v>
      </c>
      <c r="G40" s="410">
        <f t="shared" si="1"/>
        <v>46</v>
      </c>
      <c r="H40" s="2312"/>
      <c r="I40" s="2312"/>
      <c r="J40" s="2314" t="s">
        <v>1312</v>
      </c>
      <c r="K40" s="2312"/>
      <c r="L40" s="2312">
        <v>248</v>
      </c>
      <c r="M40" s="2312"/>
      <c r="N40" s="2312">
        <f t="shared" si="0"/>
        <v>496</v>
      </c>
      <c r="O40" s="2313"/>
      <c r="P40" s="154"/>
      <c r="R40" s="5"/>
    </row>
    <row r="41" spans="2:18" s="163" customFormat="1" ht="15" customHeight="1">
      <c r="B41" s="2399" t="s">
        <v>1297</v>
      </c>
      <c r="C41" s="2312"/>
      <c r="D41" s="2314" t="s">
        <v>1272</v>
      </c>
      <c r="E41" s="2312"/>
      <c r="F41" s="410">
        <v>30</v>
      </c>
      <c r="G41" s="410">
        <f t="shared" si="1"/>
        <v>60</v>
      </c>
      <c r="H41" s="2312"/>
      <c r="I41" s="2312"/>
      <c r="J41" s="2314" t="s">
        <v>1313</v>
      </c>
      <c r="K41" s="2312"/>
      <c r="L41" s="2312">
        <v>198</v>
      </c>
      <c r="M41" s="2312"/>
      <c r="N41" s="2312">
        <f t="shared" si="0"/>
        <v>396</v>
      </c>
      <c r="O41" s="2313"/>
      <c r="P41" s="154"/>
      <c r="R41" s="5"/>
    </row>
    <row r="42" spans="2:18" s="163" customFormat="1" ht="15" customHeight="1">
      <c r="B42" s="2423"/>
      <c r="C42" s="2312"/>
      <c r="D42" s="2314" t="s">
        <v>1273</v>
      </c>
      <c r="E42" s="2312"/>
      <c r="F42" s="410">
        <v>51</v>
      </c>
      <c r="G42" s="410">
        <f t="shared" si="1"/>
        <v>102</v>
      </c>
      <c r="H42" s="2312"/>
      <c r="I42" s="2312"/>
      <c r="J42" s="2314" t="s">
        <v>1314</v>
      </c>
      <c r="K42" s="2312"/>
      <c r="L42" s="2312">
        <v>278</v>
      </c>
      <c r="M42" s="2312"/>
      <c r="N42" s="2312">
        <f t="shared" si="0"/>
        <v>556</v>
      </c>
      <c r="O42" s="2313"/>
      <c r="P42" s="154"/>
      <c r="R42" s="5"/>
    </row>
    <row r="43" spans="2:18" s="163" customFormat="1" ht="15" customHeight="1">
      <c r="B43" s="2423"/>
      <c r="C43" s="2312"/>
      <c r="D43" s="2314" t="s">
        <v>1274</v>
      </c>
      <c r="E43" s="2312"/>
      <c r="F43" s="410">
        <v>59</v>
      </c>
      <c r="G43" s="410">
        <f t="shared" si="1"/>
        <v>118</v>
      </c>
      <c r="H43" s="2312"/>
      <c r="I43" s="2312"/>
      <c r="J43" s="2314" t="s">
        <v>1315</v>
      </c>
      <c r="K43" s="2312"/>
      <c r="L43" s="2312">
        <v>104</v>
      </c>
      <c r="M43" s="2312"/>
      <c r="N43" s="2312">
        <f t="shared" si="0"/>
        <v>208</v>
      </c>
      <c r="O43" s="2313"/>
      <c r="P43" s="154"/>
      <c r="R43" s="5"/>
    </row>
    <row r="44" spans="2:18" s="163" customFormat="1" ht="15" customHeight="1">
      <c r="B44" s="2423"/>
      <c r="C44" s="2312"/>
      <c r="D44" s="2314" t="s">
        <v>1275</v>
      </c>
      <c r="E44" s="2312"/>
      <c r="F44" s="410">
        <v>41</v>
      </c>
      <c r="G44" s="410">
        <f t="shared" si="1"/>
        <v>82</v>
      </c>
      <c r="H44" s="2312"/>
      <c r="I44" s="2312"/>
      <c r="J44" s="2314" t="s">
        <v>1316</v>
      </c>
      <c r="K44" s="2312"/>
      <c r="L44" s="2312">
        <v>267</v>
      </c>
      <c r="M44" s="2312"/>
      <c r="N44" s="2312">
        <f t="shared" si="0"/>
        <v>534</v>
      </c>
      <c r="O44" s="2313"/>
      <c r="P44" s="154"/>
      <c r="R44" s="5"/>
    </row>
    <row r="45" spans="2:18" s="163" customFormat="1" ht="15" customHeight="1">
      <c r="B45" s="2423"/>
      <c r="C45" s="2312"/>
      <c r="D45" s="2314" t="s">
        <v>1276</v>
      </c>
      <c r="E45" s="2312"/>
      <c r="F45" s="410">
        <v>37</v>
      </c>
      <c r="G45" s="410">
        <f t="shared" si="1"/>
        <v>74</v>
      </c>
      <c r="H45" s="2314" t="s">
        <v>1339</v>
      </c>
      <c r="I45" s="2312"/>
      <c r="J45" s="2314" t="s">
        <v>1317</v>
      </c>
      <c r="K45" s="2312"/>
      <c r="L45" s="2312">
        <v>238</v>
      </c>
      <c r="M45" s="2312"/>
      <c r="N45" s="2312">
        <f t="shared" si="0"/>
        <v>476</v>
      </c>
      <c r="O45" s="2313"/>
      <c r="P45" s="154"/>
      <c r="R45" s="5"/>
    </row>
    <row r="46" spans="2:18" s="163" customFormat="1" ht="15" customHeight="1">
      <c r="B46" s="2423"/>
      <c r="C46" s="2312"/>
      <c r="D46" s="2314" t="s">
        <v>1277</v>
      </c>
      <c r="E46" s="2312"/>
      <c r="F46" s="410">
        <v>28</v>
      </c>
      <c r="G46" s="410">
        <f t="shared" si="1"/>
        <v>56</v>
      </c>
      <c r="H46" s="2312"/>
      <c r="I46" s="2312"/>
      <c r="J46" s="2314" t="s">
        <v>1318</v>
      </c>
      <c r="K46" s="2312"/>
      <c r="L46" s="2312">
        <v>243</v>
      </c>
      <c r="M46" s="2312"/>
      <c r="N46" s="2312">
        <f t="shared" si="0"/>
        <v>486</v>
      </c>
      <c r="O46" s="2313"/>
      <c r="P46" s="154"/>
      <c r="R46" s="5"/>
    </row>
    <row r="47" spans="2:18" s="163" customFormat="1" ht="15" customHeight="1">
      <c r="B47" s="2399" t="s">
        <v>1298</v>
      </c>
      <c r="C47" s="2312"/>
      <c r="D47" s="2314" t="s">
        <v>1278</v>
      </c>
      <c r="E47" s="2312"/>
      <c r="F47" s="410">
        <v>33</v>
      </c>
      <c r="G47" s="410">
        <f t="shared" si="1"/>
        <v>66</v>
      </c>
      <c r="H47" s="2312"/>
      <c r="I47" s="2312"/>
      <c r="J47" s="2314" t="s">
        <v>1319</v>
      </c>
      <c r="K47" s="2312"/>
      <c r="L47" s="2312">
        <v>358</v>
      </c>
      <c r="M47" s="2312"/>
      <c r="N47" s="2312">
        <f t="shared" si="0"/>
        <v>716</v>
      </c>
      <c r="O47" s="2313"/>
      <c r="P47" s="154"/>
      <c r="R47" s="5"/>
    </row>
    <row r="48" spans="2:18" s="163" customFormat="1" ht="15" customHeight="1">
      <c r="B48" s="2423"/>
      <c r="C48" s="2312"/>
      <c r="D48" s="2314" t="s">
        <v>1279</v>
      </c>
      <c r="E48" s="2312"/>
      <c r="F48" s="410">
        <v>20</v>
      </c>
      <c r="G48" s="410">
        <f t="shared" si="1"/>
        <v>40</v>
      </c>
      <c r="H48" s="2312"/>
      <c r="I48" s="2312"/>
      <c r="J48" s="2314" t="s">
        <v>1320</v>
      </c>
      <c r="K48" s="2312"/>
      <c r="L48" s="2312">
        <v>322</v>
      </c>
      <c r="M48" s="2312"/>
      <c r="N48" s="2312">
        <f t="shared" si="0"/>
        <v>644</v>
      </c>
      <c r="O48" s="2313"/>
      <c r="P48" s="154"/>
      <c r="R48" s="5"/>
    </row>
    <row r="49" spans="2:18" s="163" customFormat="1" ht="15" customHeight="1">
      <c r="B49" s="2423"/>
      <c r="C49" s="2312"/>
      <c r="D49" s="2314" t="s">
        <v>1299</v>
      </c>
      <c r="E49" s="2312"/>
      <c r="F49" s="410">
        <v>10</v>
      </c>
      <c r="G49" s="410">
        <f t="shared" si="1"/>
        <v>20</v>
      </c>
      <c r="H49" s="2312"/>
      <c r="I49" s="2312"/>
      <c r="J49" s="2314" t="s">
        <v>1321</v>
      </c>
      <c r="K49" s="2312"/>
      <c r="L49" s="2312">
        <v>205</v>
      </c>
      <c r="M49" s="2312"/>
      <c r="N49" s="2312">
        <f t="shared" si="0"/>
        <v>410</v>
      </c>
      <c r="O49" s="2313"/>
      <c r="P49" s="154"/>
      <c r="R49" s="5"/>
    </row>
    <row r="50" spans="2:18" s="163" customFormat="1" ht="15" customHeight="1">
      <c r="B50" s="2399" t="s">
        <v>1300</v>
      </c>
      <c r="C50" s="2312"/>
      <c r="D50" s="2314" t="s">
        <v>1280</v>
      </c>
      <c r="E50" s="2312"/>
      <c r="F50" s="410">
        <v>61</v>
      </c>
      <c r="G50" s="410">
        <f t="shared" si="1"/>
        <v>122</v>
      </c>
      <c r="H50" s="2312"/>
      <c r="I50" s="2312"/>
      <c r="J50" s="2314" t="s">
        <v>1322</v>
      </c>
      <c r="K50" s="2312"/>
      <c r="L50" s="2312">
        <v>352</v>
      </c>
      <c r="M50" s="2312"/>
      <c r="N50" s="2312">
        <f t="shared" si="0"/>
        <v>704</v>
      </c>
      <c r="O50" s="2313"/>
      <c r="P50" s="154"/>
      <c r="R50" s="5"/>
    </row>
    <row r="51" spans="2:18" s="163" customFormat="1" ht="15" customHeight="1">
      <c r="B51" s="2399" t="s">
        <v>1301</v>
      </c>
      <c r="C51" s="2312"/>
      <c r="D51" s="2314" t="s">
        <v>1281</v>
      </c>
      <c r="E51" s="2312"/>
      <c r="F51" s="410">
        <v>158</v>
      </c>
      <c r="G51" s="410">
        <f t="shared" si="1"/>
        <v>316</v>
      </c>
      <c r="H51" s="2312"/>
      <c r="I51" s="2312"/>
      <c r="J51" s="2314" t="s">
        <v>1336</v>
      </c>
      <c r="K51" s="2312"/>
      <c r="L51" s="2312">
        <v>229</v>
      </c>
      <c r="M51" s="2312"/>
      <c r="N51" s="2312">
        <f t="shared" si="0"/>
        <v>458</v>
      </c>
      <c r="O51" s="2313"/>
      <c r="P51" s="154"/>
      <c r="R51" s="5"/>
    </row>
    <row r="52" spans="2:18" s="163" customFormat="1" ht="15" customHeight="1">
      <c r="B52" s="2423"/>
      <c r="C52" s="2312"/>
      <c r="D52" s="2314" t="s">
        <v>1282</v>
      </c>
      <c r="E52" s="2312"/>
      <c r="F52" s="410">
        <v>92</v>
      </c>
      <c r="G52" s="410">
        <f t="shared" si="1"/>
        <v>184</v>
      </c>
      <c r="H52" s="2312"/>
      <c r="I52" s="2312"/>
      <c r="J52" s="2424" t="s">
        <v>1335</v>
      </c>
      <c r="K52" s="2425"/>
      <c r="L52" s="2312">
        <v>302</v>
      </c>
      <c r="M52" s="2312"/>
      <c r="N52" s="2312">
        <f t="shared" si="0"/>
        <v>604</v>
      </c>
      <c r="O52" s="2313"/>
      <c r="P52" s="154"/>
      <c r="R52" s="5"/>
    </row>
    <row r="53" spans="2:18" s="163" customFormat="1" ht="15" customHeight="1">
      <c r="B53" s="2423"/>
      <c r="C53" s="2312"/>
      <c r="D53" s="2314" t="s">
        <v>1283</v>
      </c>
      <c r="E53" s="2312"/>
      <c r="F53" s="410">
        <v>139</v>
      </c>
      <c r="G53" s="410">
        <f t="shared" si="1"/>
        <v>278</v>
      </c>
      <c r="H53" s="2312"/>
      <c r="I53" s="2312"/>
      <c r="J53" s="2314" t="s">
        <v>1323</v>
      </c>
      <c r="K53" s="2312"/>
      <c r="L53" s="2312">
        <v>199</v>
      </c>
      <c r="M53" s="2312"/>
      <c r="N53" s="2312">
        <f t="shared" si="0"/>
        <v>398</v>
      </c>
      <c r="O53" s="2313"/>
      <c r="P53" s="154"/>
      <c r="R53" s="5"/>
    </row>
    <row r="54" spans="2:18" s="163" customFormat="1" ht="15" customHeight="1">
      <c r="B54" s="2423"/>
      <c r="C54" s="2312"/>
      <c r="D54" s="2314" t="s">
        <v>1284</v>
      </c>
      <c r="E54" s="2312"/>
      <c r="F54" s="410">
        <v>134</v>
      </c>
      <c r="G54" s="410">
        <f t="shared" si="1"/>
        <v>268</v>
      </c>
      <c r="H54" s="2312"/>
      <c r="I54" s="2312"/>
      <c r="J54" s="2314" t="s">
        <v>1324</v>
      </c>
      <c r="K54" s="2312"/>
      <c r="L54" s="2312">
        <v>180</v>
      </c>
      <c r="M54" s="2312"/>
      <c r="N54" s="2312">
        <f t="shared" si="0"/>
        <v>360</v>
      </c>
      <c r="O54" s="2313"/>
      <c r="P54" s="154"/>
      <c r="R54" s="5"/>
    </row>
    <row r="55" spans="2:18" s="163" customFormat="1" ht="15" customHeight="1">
      <c r="B55" s="2423"/>
      <c r="C55" s="2312"/>
      <c r="D55" s="2314" t="s">
        <v>1285</v>
      </c>
      <c r="E55" s="2312"/>
      <c r="F55" s="410">
        <v>164</v>
      </c>
      <c r="G55" s="410">
        <f t="shared" si="1"/>
        <v>328</v>
      </c>
      <c r="H55" s="2312"/>
      <c r="I55" s="2312"/>
      <c r="J55" s="2314" t="s">
        <v>1325</v>
      </c>
      <c r="K55" s="2312"/>
      <c r="L55" s="2312">
        <v>325</v>
      </c>
      <c r="M55" s="2312"/>
      <c r="N55" s="2312">
        <f t="shared" si="0"/>
        <v>650</v>
      </c>
      <c r="O55" s="2313"/>
      <c r="P55" s="154"/>
      <c r="R55" s="5"/>
    </row>
    <row r="56" spans="2:18" s="163" customFormat="1" ht="15" customHeight="1">
      <c r="B56" s="2423"/>
      <c r="C56" s="2312"/>
      <c r="D56" s="2314" t="s">
        <v>1286</v>
      </c>
      <c r="E56" s="2312"/>
      <c r="F56" s="410">
        <v>164</v>
      </c>
      <c r="G56" s="410">
        <f t="shared" si="1"/>
        <v>328</v>
      </c>
      <c r="H56" s="2312"/>
      <c r="I56" s="2312"/>
      <c r="J56" s="2314" t="s">
        <v>1326</v>
      </c>
      <c r="K56" s="2312"/>
      <c r="L56" s="2312">
        <v>373</v>
      </c>
      <c r="M56" s="2312"/>
      <c r="N56" s="2312">
        <f t="shared" si="0"/>
        <v>746</v>
      </c>
      <c r="O56" s="2313"/>
      <c r="P56" s="154"/>
      <c r="R56" s="5"/>
    </row>
    <row r="57" spans="2:18" s="163" customFormat="1" ht="15" customHeight="1">
      <c r="B57" s="2423"/>
      <c r="C57" s="2312"/>
      <c r="D57" s="2314" t="s">
        <v>1287</v>
      </c>
      <c r="E57" s="2312"/>
      <c r="F57" s="410">
        <v>158</v>
      </c>
      <c r="G57" s="410">
        <f t="shared" si="1"/>
        <v>316</v>
      </c>
      <c r="H57" s="2312"/>
      <c r="I57" s="2312"/>
      <c r="J57" s="2314" t="s">
        <v>1327</v>
      </c>
      <c r="K57" s="2312"/>
      <c r="L57" s="2312">
        <v>341</v>
      </c>
      <c r="M57" s="2312"/>
      <c r="N57" s="2312">
        <f t="shared" si="0"/>
        <v>682</v>
      </c>
      <c r="O57" s="2313"/>
      <c r="P57" s="154"/>
      <c r="R57" s="5"/>
    </row>
    <row r="58" spans="2:18" s="163" customFormat="1" ht="15" customHeight="1">
      <c r="B58" s="2423"/>
      <c r="C58" s="2312"/>
      <c r="D58" s="2314" t="s">
        <v>1288</v>
      </c>
      <c r="E58" s="2312"/>
      <c r="F58" s="410">
        <v>94</v>
      </c>
      <c r="G58" s="410">
        <f t="shared" si="1"/>
        <v>188</v>
      </c>
      <c r="H58" s="2312"/>
      <c r="I58" s="2312"/>
      <c r="J58" s="2314" t="s">
        <v>1328</v>
      </c>
      <c r="K58" s="2312"/>
      <c r="L58" s="2312">
        <v>382</v>
      </c>
      <c r="M58" s="2312"/>
      <c r="N58" s="2312">
        <f t="shared" si="0"/>
        <v>764</v>
      </c>
      <c r="O58" s="2313"/>
      <c r="P58" s="154"/>
      <c r="R58" s="5"/>
    </row>
    <row r="59" spans="2:18" s="163" customFormat="1" ht="15" customHeight="1">
      <c r="B59" s="2423"/>
      <c r="C59" s="2312"/>
      <c r="D59" s="2314" t="s">
        <v>1289</v>
      </c>
      <c r="E59" s="2312"/>
      <c r="F59" s="410">
        <v>110</v>
      </c>
      <c r="G59" s="410">
        <f t="shared" si="1"/>
        <v>220</v>
      </c>
      <c r="H59" s="2312"/>
      <c r="I59" s="2312"/>
      <c r="J59" s="2314" t="s">
        <v>1329</v>
      </c>
      <c r="K59" s="2312"/>
      <c r="L59" s="2312">
        <v>341</v>
      </c>
      <c r="M59" s="2312"/>
      <c r="N59" s="2312">
        <f t="shared" si="0"/>
        <v>682</v>
      </c>
      <c r="O59" s="2313"/>
      <c r="P59" s="154"/>
      <c r="R59" s="5"/>
    </row>
    <row r="60" spans="2:18" s="163" customFormat="1" ht="15" customHeight="1">
      <c r="B60" s="2423"/>
      <c r="C60" s="2312"/>
      <c r="D60" s="2314" t="s">
        <v>1290</v>
      </c>
      <c r="E60" s="2312"/>
      <c r="F60" s="410">
        <v>89</v>
      </c>
      <c r="G60" s="410">
        <f t="shared" si="1"/>
        <v>178</v>
      </c>
      <c r="H60" s="2312"/>
      <c r="I60" s="2312"/>
      <c r="J60" s="2314" t="s">
        <v>1330</v>
      </c>
      <c r="K60" s="2312"/>
      <c r="L60" s="2312">
        <v>393</v>
      </c>
      <c r="M60" s="2312"/>
      <c r="N60" s="2312">
        <f t="shared" si="0"/>
        <v>786</v>
      </c>
      <c r="O60" s="2313"/>
      <c r="P60" s="154"/>
      <c r="R60" s="5"/>
    </row>
    <row r="61" spans="2:18" s="163" customFormat="1" ht="15" customHeight="1">
      <c r="B61" s="2423"/>
      <c r="C61" s="2312"/>
      <c r="D61" s="2314" t="s">
        <v>1291</v>
      </c>
      <c r="E61" s="2312"/>
      <c r="F61" s="410">
        <v>154</v>
      </c>
      <c r="G61" s="410">
        <f t="shared" si="1"/>
        <v>308</v>
      </c>
      <c r="H61" s="2312"/>
      <c r="I61" s="2312"/>
      <c r="J61" s="2314" t="s">
        <v>1331</v>
      </c>
      <c r="K61" s="2312"/>
      <c r="L61" s="2312">
        <v>363</v>
      </c>
      <c r="M61" s="2312"/>
      <c r="N61" s="2312">
        <f t="shared" si="0"/>
        <v>726</v>
      </c>
      <c r="O61" s="2313"/>
      <c r="P61" s="154"/>
      <c r="R61" s="5"/>
    </row>
    <row r="62" spans="2:18" s="163" customFormat="1" ht="15" customHeight="1">
      <c r="B62" s="2423"/>
      <c r="C62" s="2312"/>
      <c r="D62" s="2314" t="s">
        <v>1292</v>
      </c>
      <c r="E62" s="2312"/>
      <c r="F62" s="410">
        <v>133</v>
      </c>
      <c r="G62" s="410">
        <f t="shared" si="1"/>
        <v>266</v>
      </c>
      <c r="H62" s="2312"/>
      <c r="I62" s="2312"/>
      <c r="J62" s="2314" t="s">
        <v>1332</v>
      </c>
      <c r="K62" s="2312"/>
      <c r="L62" s="2312">
        <v>379</v>
      </c>
      <c r="M62" s="2312"/>
      <c r="N62" s="2312">
        <f t="shared" si="0"/>
        <v>758</v>
      </c>
      <c r="O62" s="2313"/>
      <c r="P62" s="154"/>
      <c r="R62" s="5"/>
    </row>
    <row r="63" spans="2:18" s="163" customFormat="1" ht="15" customHeight="1">
      <c r="B63" s="2423"/>
      <c r="C63" s="2312"/>
      <c r="D63" s="2314" t="s">
        <v>1293</v>
      </c>
      <c r="E63" s="2312"/>
      <c r="F63" s="410">
        <v>126</v>
      </c>
      <c r="G63" s="410">
        <f t="shared" si="1"/>
        <v>252</v>
      </c>
      <c r="H63" s="2312"/>
      <c r="I63" s="2312"/>
      <c r="J63" s="2314" t="s">
        <v>1333</v>
      </c>
      <c r="K63" s="2312"/>
      <c r="L63" s="2312">
        <v>391</v>
      </c>
      <c r="M63" s="2312"/>
      <c r="N63" s="2312">
        <f t="shared" si="0"/>
        <v>782</v>
      </c>
      <c r="O63" s="2313"/>
      <c r="P63" s="154"/>
      <c r="R63" s="5"/>
    </row>
    <row r="64" spans="2:18" s="163" customFormat="1" ht="15" customHeight="1">
      <c r="B64" s="2399" t="s">
        <v>1259</v>
      </c>
      <c r="C64" s="2314"/>
      <c r="D64" s="2314" t="s">
        <v>1294</v>
      </c>
      <c r="E64" s="2312"/>
      <c r="F64" s="410">
        <v>211</v>
      </c>
      <c r="G64" s="410">
        <f t="shared" si="1"/>
        <v>422</v>
      </c>
      <c r="H64" s="2312"/>
      <c r="I64" s="2312"/>
      <c r="J64" s="2314" t="s">
        <v>1337</v>
      </c>
      <c r="K64" s="2312"/>
      <c r="L64" s="2312">
        <v>285</v>
      </c>
      <c r="M64" s="2312"/>
      <c r="N64" s="2312">
        <f t="shared" si="0"/>
        <v>570</v>
      </c>
      <c r="O64" s="2313"/>
      <c r="P64" s="154"/>
      <c r="R64" s="5"/>
    </row>
    <row r="65" spans="2:18" s="163" customFormat="1" ht="15" customHeight="1" thickBot="1">
      <c r="B65" s="2426"/>
      <c r="C65" s="2420"/>
      <c r="D65" s="2420" t="s">
        <v>1295</v>
      </c>
      <c r="E65" s="2421"/>
      <c r="F65" s="411">
        <v>260</v>
      </c>
      <c r="G65" s="411">
        <f t="shared" si="1"/>
        <v>520</v>
      </c>
      <c r="H65" s="2421"/>
      <c r="I65" s="2421"/>
      <c r="J65" s="2420" t="s">
        <v>1334</v>
      </c>
      <c r="K65" s="2421"/>
      <c r="L65" s="2421">
        <v>392</v>
      </c>
      <c r="M65" s="2421"/>
      <c r="N65" s="2421">
        <f t="shared" si="0"/>
        <v>784</v>
      </c>
      <c r="O65" s="2422"/>
      <c r="P65" s="154"/>
      <c r="R65" s="5"/>
    </row>
    <row r="66" spans="2:18" s="163" customFormat="1" ht="15" customHeight="1">
      <c r="B66" s="2419"/>
      <c r="C66" s="2419"/>
      <c r="D66" s="2419"/>
      <c r="E66" s="2419"/>
      <c r="F66" s="408"/>
      <c r="G66" s="408"/>
      <c r="H66" s="2419"/>
      <c r="I66" s="2419"/>
      <c r="J66" s="2419"/>
      <c r="K66" s="2419"/>
      <c r="L66" s="2419"/>
      <c r="M66" s="2419"/>
      <c r="N66" s="2419"/>
      <c r="O66" s="2419"/>
      <c r="P66" s="154"/>
      <c r="R66" s="5"/>
    </row>
    <row r="67" spans="2:18" s="163" customFormat="1" ht="15" customHeight="1" thickBot="1">
      <c r="B67" s="2427" t="s">
        <v>1342</v>
      </c>
      <c r="C67" s="2427"/>
      <c r="D67" s="2427"/>
      <c r="E67" s="2427"/>
      <c r="F67" s="2427"/>
      <c r="G67" s="2427"/>
      <c r="H67" s="2427"/>
      <c r="I67" s="2427"/>
      <c r="J67" s="2427"/>
      <c r="K67" s="2427"/>
      <c r="L67" s="2427"/>
      <c r="M67" s="2427"/>
      <c r="N67" s="2427"/>
      <c r="O67" s="2427"/>
      <c r="P67" s="154"/>
      <c r="R67" s="5"/>
    </row>
    <row r="68" spans="2:18" s="163" customFormat="1" ht="15" customHeight="1">
      <c r="B68" s="2275" t="s">
        <v>1253</v>
      </c>
      <c r="C68" s="2276"/>
      <c r="D68" s="2277" t="s">
        <v>1254</v>
      </c>
      <c r="E68" s="2276"/>
      <c r="F68" s="409" t="s">
        <v>1255</v>
      </c>
      <c r="G68" s="409" t="s">
        <v>1256</v>
      </c>
      <c r="H68" s="2277" t="s">
        <v>1253</v>
      </c>
      <c r="I68" s="2276"/>
      <c r="J68" s="2277" t="s">
        <v>1254</v>
      </c>
      <c r="K68" s="2276"/>
      <c r="L68" s="2277" t="s">
        <v>1255</v>
      </c>
      <c r="M68" s="2277"/>
      <c r="N68" s="2277" t="s">
        <v>1256</v>
      </c>
      <c r="O68" s="2278"/>
      <c r="P68" s="154"/>
      <c r="R68" s="5"/>
    </row>
    <row r="69" spans="2:18" s="163" customFormat="1" ht="15" customHeight="1">
      <c r="B69" s="2399" t="s">
        <v>1257</v>
      </c>
      <c r="C69" s="2312"/>
      <c r="D69" s="2314" t="s">
        <v>1258</v>
      </c>
      <c r="E69" s="2312"/>
      <c r="F69" s="410">
        <v>37</v>
      </c>
      <c r="G69" s="410">
        <v>74</v>
      </c>
      <c r="H69" s="2314" t="s">
        <v>1259</v>
      </c>
      <c r="I69" s="2314"/>
      <c r="J69" s="2314" t="s">
        <v>1260</v>
      </c>
      <c r="K69" s="2312"/>
      <c r="L69" s="2312">
        <v>226</v>
      </c>
      <c r="M69" s="2312"/>
      <c r="N69" s="2312">
        <f>L69*2</f>
        <v>452</v>
      </c>
      <c r="O69" s="2313"/>
      <c r="P69" s="154"/>
      <c r="R69" s="5"/>
    </row>
    <row r="70" spans="2:18" s="163" customFormat="1" ht="15" customHeight="1">
      <c r="B70" s="2399" t="s">
        <v>1296</v>
      </c>
      <c r="C70" s="2312"/>
      <c r="D70" s="2314" t="s">
        <v>1261</v>
      </c>
      <c r="E70" s="2312"/>
      <c r="F70" s="410">
        <v>21</v>
      </c>
      <c r="G70" s="410">
        <v>42</v>
      </c>
      <c r="H70" s="2314"/>
      <c r="I70" s="2314"/>
      <c r="J70" s="2314" t="s">
        <v>1302</v>
      </c>
      <c r="K70" s="2312"/>
      <c r="L70" s="2312">
        <v>248</v>
      </c>
      <c r="M70" s="2312"/>
      <c r="N70" s="2312">
        <f t="shared" ref="N70:N105" si="2">L70*2</f>
        <v>496</v>
      </c>
      <c r="O70" s="2313"/>
      <c r="P70" s="154"/>
      <c r="R70" s="5"/>
    </row>
    <row r="71" spans="2:18" s="163" customFormat="1" ht="15" customHeight="1">
      <c r="B71" s="2423"/>
      <c r="C71" s="2312"/>
      <c r="D71" s="2314" t="s">
        <v>1262</v>
      </c>
      <c r="E71" s="2312"/>
      <c r="F71" s="410">
        <v>44</v>
      </c>
      <c r="G71" s="410">
        <v>88</v>
      </c>
      <c r="H71" s="2314"/>
      <c r="I71" s="2314"/>
      <c r="J71" s="2314" t="s">
        <v>1303</v>
      </c>
      <c r="K71" s="2312"/>
      <c r="L71" s="2312">
        <v>201</v>
      </c>
      <c r="M71" s="2312"/>
      <c r="N71" s="2312">
        <f t="shared" si="2"/>
        <v>402</v>
      </c>
      <c r="O71" s="2313"/>
      <c r="P71" s="154"/>
      <c r="R71" s="5"/>
    </row>
    <row r="72" spans="2:18" s="163" customFormat="1" ht="15" customHeight="1">
      <c r="B72" s="2423"/>
      <c r="C72" s="2312"/>
      <c r="D72" s="2314" t="s">
        <v>1263</v>
      </c>
      <c r="E72" s="2312"/>
      <c r="F72" s="410">
        <v>31</v>
      </c>
      <c r="G72" s="410">
        <v>62</v>
      </c>
      <c r="H72" s="2314"/>
      <c r="I72" s="2314"/>
      <c r="J72" s="2314" t="s">
        <v>1304</v>
      </c>
      <c r="K72" s="2312"/>
      <c r="L72" s="2312">
        <v>208</v>
      </c>
      <c r="M72" s="2312"/>
      <c r="N72" s="2312">
        <f t="shared" si="2"/>
        <v>416</v>
      </c>
      <c r="O72" s="2313"/>
      <c r="P72" s="154"/>
      <c r="R72" s="5"/>
    </row>
    <row r="73" spans="2:18" s="163" customFormat="1" ht="15" customHeight="1">
      <c r="B73" s="2423"/>
      <c r="C73" s="2312"/>
      <c r="D73" s="2314" t="s">
        <v>1264</v>
      </c>
      <c r="E73" s="2312"/>
      <c r="F73" s="410">
        <v>25</v>
      </c>
      <c r="G73" s="410">
        <v>50</v>
      </c>
      <c r="H73" s="2314"/>
      <c r="I73" s="2314"/>
      <c r="J73" s="2314" t="s">
        <v>1305</v>
      </c>
      <c r="K73" s="2312"/>
      <c r="L73" s="2312">
        <v>351</v>
      </c>
      <c r="M73" s="2312"/>
      <c r="N73" s="2312">
        <f t="shared" si="2"/>
        <v>702</v>
      </c>
      <c r="O73" s="2313"/>
      <c r="P73" s="154"/>
      <c r="R73" s="5"/>
    </row>
    <row r="74" spans="2:18" s="163" customFormat="1" ht="15" customHeight="1">
      <c r="B74" s="2423"/>
      <c r="C74" s="2312"/>
      <c r="D74" s="2314" t="s">
        <v>1265</v>
      </c>
      <c r="E74" s="2312"/>
      <c r="F74" s="410">
        <v>49</v>
      </c>
      <c r="G74" s="410">
        <v>98</v>
      </c>
      <c r="H74" s="2314"/>
      <c r="I74" s="2314"/>
      <c r="J74" s="2314" t="s">
        <v>1306</v>
      </c>
      <c r="K74" s="2312"/>
      <c r="L74" s="2312">
        <v>347</v>
      </c>
      <c r="M74" s="2312"/>
      <c r="N74" s="2312">
        <f t="shared" si="2"/>
        <v>694</v>
      </c>
      <c r="O74" s="2313"/>
      <c r="P74" s="154"/>
      <c r="R74" s="5"/>
    </row>
    <row r="75" spans="2:18" s="163" customFormat="1" ht="15" customHeight="1">
      <c r="B75" s="2423"/>
      <c r="C75" s="2312"/>
      <c r="D75" s="2314" t="s">
        <v>1266</v>
      </c>
      <c r="E75" s="2312"/>
      <c r="F75" s="410">
        <v>40</v>
      </c>
      <c r="G75" s="410">
        <v>80</v>
      </c>
      <c r="H75" s="2314"/>
      <c r="I75" s="2314"/>
      <c r="J75" s="2314" t="s">
        <v>1307</v>
      </c>
      <c r="K75" s="2312"/>
      <c r="L75" s="2312">
        <v>334</v>
      </c>
      <c r="M75" s="2312"/>
      <c r="N75" s="2312">
        <f t="shared" si="2"/>
        <v>668</v>
      </c>
      <c r="O75" s="2313"/>
      <c r="P75" s="154"/>
      <c r="R75" s="5"/>
    </row>
    <row r="76" spans="2:18" s="163" customFormat="1" ht="15" customHeight="1">
      <c r="B76" s="2423"/>
      <c r="C76" s="2312"/>
      <c r="D76" s="2314" t="s">
        <v>1267</v>
      </c>
      <c r="E76" s="2312"/>
      <c r="F76" s="410">
        <v>25</v>
      </c>
      <c r="G76" s="410">
        <v>50</v>
      </c>
      <c r="H76" s="2314"/>
      <c r="I76" s="2314"/>
      <c r="J76" s="2314" t="s">
        <v>1308</v>
      </c>
      <c r="K76" s="2312"/>
      <c r="L76" s="2312">
        <v>326</v>
      </c>
      <c r="M76" s="2312"/>
      <c r="N76" s="2312">
        <f t="shared" si="2"/>
        <v>652</v>
      </c>
      <c r="O76" s="2313"/>
      <c r="P76" s="154"/>
      <c r="R76" s="5"/>
    </row>
    <row r="77" spans="2:18" s="163" customFormat="1" ht="15" customHeight="1">
      <c r="B77" s="2423"/>
      <c r="C77" s="2312"/>
      <c r="D77" s="2314" t="s">
        <v>1268</v>
      </c>
      <c r="E77" s="2312"/>
      <c r="F77" s="410">
        <v>83</v>
      </c>
      <c r="G77" s="410">
        <v>166</v>
      </c>
      <c r="H77" s="2314"/>
      <c r="I77" s="2314"/>
      <c r="J77" s="2314" t="s">
        <v>1309</v>
      </c>
      <c r="K77" s="2312"/>
      <c r="L77" s="2312">
        <v>320</v>
      </c>
      <c r="M77" s="2312"/>
      <c r="N77" s="2312">
        <f t="shared" si="2"/>
        <v>640</v>
      </c>
      <c r="O77" s="2313"/>
      <c r="P77" s="154"/>
      <c r="R77" s="5"/>
    </row>
    <row r="78" spans="2:18" s="163" customFormat="1" ht="15" customHeight="1">
      <c r="B78" s="2423"/>
      <c r="C78" s="2312"/>
      <c r="D78" s="2314" t="s">
        <v>1269</v>
      </c>
      <c r="E78" s="2312"/>
      <c r="F78" s="410">
        <v>75</v>
      </c>
      <c r="G78" s="410">
        <v>150</v>
      </c>
      <c r="H78" s="2314" t="s">
        <v>1338</v>
      </c>
      <c r="I78" s="2312"/>
      <c r="J78" s="2314" t="s">
        <v>1310</v>
      </c>
      <c r="K78" s="2312"/>
      <c r="L78" s="2312">
        <v>125</v>
      </c>
      <c r="M78" s="2312"/>
      <c r="N78" s="2312">
        <f t="shared" si="2"/>
        <v>250</v>
      </c>
      <c r="O78" s="2313"/>
      <c r="P78" s="154"/>
      <c r="R78" s="5"/>
    </row>
    <row r="79" spans="2:18" s="163" customFormat="1" ht="15" customHeight="1">
      <c r="B79" s="2423"/>
      <c r="C79" s="2312"/>
      <c r="D79" s="2314" t="s">
        <v>1270</v>
      </c>
      <c r="E79" s="2312"/>
      <c r="F79" s="410">
        <v>53</v>
      </c>
      <c r="G79" s="410">
        <v>106</v>
      </c>
      <c r="H79" s="2312"/>
      <c r="I79" s="2312"/>
      <c r="J79" s="2314" t="s">
        <v>1311</v>
      </c>
      <c r="K79" s="2312"/>
      <c r="L79" s="2312">
        <v>235</v>
      </c>
      <c r="M79" s="2312"/>
      <c r="N79" s="2312">
        <f t="shared" si="2"/>
        <v>470</v>
      </c>
      <c r="O79" s="2313"/>
      <c r="P79" s="154"/>
      <c r="R79" s="5"/>
    </row>
    <row r="80" spans="2:18" s="163" customFormat="1" ht="15" customHeight="1">
      <c r="B80" s="2423"/>
      <c r="C80" s="2312"/>
      <c r="D80" s="2314" t="s">
        <v>1271</v>
      </c>
      <c r="E80" s="2312"/>
      <c r="F80" s="410">
        <v>37</v>
      </c>
      <c r="G80" s="410">
        <v>74</v>
      </c>
      <c r="H80" s="2312"/>
      <c r="I80" s="2312"/>
      <c r="J80" s="2314" t="s">
        <v>1312</v>
      </c>
      <c r="K80" s="2312"/>
      <c r="L80" s="2312">
        <v>255</v>
      </c>
      <c r="M80" s="2312"/>
      <c r="N80" s="2312">
        <f t="shared" si="2"/>
        <v>510</v>
      </c>
      <c r="O80" s="2313"/>
      <c r="P80" s="154"/>
      <c r="R80" s="5"/>
    </row>
    <row r="81" spans="2:18" s="163" customFormat="1" ht="15" customHeight="1">
      <c r="B81" s="2399" t="s">
        <v>1297</v>
      </c>
      <c r="C81" s="2312"/>
      <c r="D81" s="2314" t="s">
        <v>1272</v>
      </c>
      <c r="E81" s="2312"/>
      <c r="F81" s="410">
        <v>18</v>
      </c>
      <c r="G81" s="410">
        <v>36</v>
      </c>
      <c r="H81" s="2312"/>
      <c r="I81" s="2312"/>
      <c r="J81" s="2314" t="s">
        <v>1313</v>
      </c>
      <c r="K81" s="2312"/>
      <c r="L81" s="2312">
        <v>189</v>
      </c>
      <c r="M81" s="2312"/>
      <c r="N81" s="2312">
        <f t="shared" si="2"/>
        <v>378</v>
      </c>
      <c r="O81" s="2313"/>
      <c r="P81" s="154"/>
      <c r="R81" s="5"/>
    </row>
    <row r="82" spans="2:18" s="163" customFormat="1" ht="15" customHeight="1">
      <c r="B82" s="2423"/>
      <c r="C82" s="2312"/>
      <c r="D82" s="2314" t="s">
        <v>1273</v>
      </c>
      <c r="E82" s="2312"/>
      <c r="F82" s="410">
        <v>32</v>
      </c>
      <c r="G82" s="410">
        <v>64</v>
      </c>
      <c r="H82" s="2312"/>
      <c r="I82" s="2312"/>
      <c r="J82" s="2314" t="s">
        <v>1314</v>
      </c>
      <c r="K82" s="2312"/>
      <c r="L82" s="2312">
        <v>282</v>
      </c>
      <c r="M82" s="2312"/>
      <c r="N82" s="2312">
        <f t="shared" si="2"/>
        <v>564</v>
      </c>
      <c r="O82" s="2313"/>
      <c r="P82" s="154"/>
      <c r="R82" s="5"/>
    </row>
    <row r="83" spans="2:18" s="163" customFormat="1" ht="15" customHeight="1">
      <c r="B83" s="2423"/>
      <c r="C83" s="2312"/>
      <c r="D83" s="2314" t="s">
        <v>1274</v>
      </c>
      <c r="E83" s="2312"/>
      <c r="F83" s="410">
        <v>39</v>
      </c>
      <c r="G83" s="410">
        <v>78</v>
      </c>
      <c r="H83" s="2312"/>
      <c r="I83" s="2312"/>
      <c r="J83" s="2314" t="s">
        <v>1315</v>
      </c>
      <c r="K83" s="2312"/>
      <c r="L83" s="2312">
        <v>95</v>
      </c>
      <c r="M83" s="2312"/>
      <c r="N83" s="2312">
        <f t="shared" si="2"/>
        <v>190</v>
      </c>
      <c r="O83" s="2313"/>
      <c r="P83" s="154"/>
      <c r="R83" s="5"/>
    </row>
    <row r="84" spans="2:18" s="163" customFormat="1" ht="15" customHeight="1">
      <c r="B84" s="2423"/>
      <c r="C84" s="2312"/>
      <c r="D84" s="2314" t="s">
        <v>1275</v>
      </c>
      <c r="E84" s="2312"/>
      <c r="F84" s="410">
        <v>19</v>
      </c>
      <c r="G84" s="410">
        <v>38</v>
      </c>
      <c r="H84" s="2312"/>
      <c r="I84" s="2312"/>
      <c r="J84" s="2314" t="s">
        <v>1316</v>
      </c>
      <c r="K84" s="2312"/>
      <c r="L84" s="2312">
        <v>270</v>
      </c>
      <c r="M84" s="2312"/>
      <c r="N84" s="2312">
        <f t="shared" si="2"/>
        <v>540</v>
      </c>
      <c r="O84" s="2313"/>
      <c r="P84" s="154"/>
      <c r="R84" s="5"/>
    </row>
    <row r="85" spans="2:18" s="163" customFormat="1" ht="15" customHeight="1">
      <c r="B85" s="2423"/>
      <c r="C85" s="2312"/>
      <c r="D85" s="2314" t="s">
        <v>1276</v>
      </c>
      <c r="E85" s="2312"/>
      <c r="F85" s="410">
        <v>23</v>
      </c>
      <c r="G85" s="410">
        <v>46</v>
      </c>
      <c r="H85" s="2314" t="s">
        <v>1339</v>
      </c>
      <c r="I85" s="2312"/>
      <c r="J85" s="2314" t="s">
        <v>1317</v>
      </c>
      <c r="K85" s="2312"/>
      <c r="L85" s="2312">
        <v>241</v>
      </c>
      <c r="M85" s="2312"/>
      <c r="N85" s="2312">
        <f t="shared" si="2"/>
        <v>482</v>
      </c>
      <c r="O85" s="2313"/>
      <c r="P85" s="154"/>
      <c r="R85" s="5"/>
    </row>
    <row r="86" spans="2:18" s="163" customFormat="1" ht="15" customHeight="1">
      <c r="B86" s="2423"/>
      <c r="C86" s="2312"/>
      <c r="D86" s="2314" t="s">
        <v>1277</v>
      </c>
      <c r="E86" s="2312"/>
      <c r="F86" s="410">
        <v>16</v>
      </c>
      <c r="G86" s="410">
        <v>32</v>
      </c>
      <c r="H86" s="2312"/>
      <c r="I86" s="2312"/>
      <c r="J86" s="2314" t="s">
        <v>1318</v>
      </c>
      <c r="K86" s="2312"/>
      <c r="L86" s="2312">
        <v>246</v>
      </c>
      <c r="M86" s="2312"/>
      <c r="N86" s="2312">
        <f t="shared" si="2"/>
        <v>492</v>
      </c>
      <c r="O86" s="2313"/>
      <c r="P86" s="154"/>
      <c r="R86" s="5"/>
    </row>
    <row r="87" spans="2:18" s="163" customFormat="1" ht="15" customHeight="1">
      <c r="B87" s="2399" t="s">
        <v>1298</v>
      </c>
      <c r="C87" s="2312"/>
      <c r="D87" s="2314" t="s">
        <v>1278</v>
      </c>
      <c r="E87" s="2312"/>
      <c r="F87" s="410">
        <v>30</v>
      </c>
      <c r="G87" s="410">
        <v>60</v>
      </c>
      <c r="H87" s="2312"/>
      <c r="I87" s="2312"/>
      <c r="J87" s="2314" t="s">
        <v>1319</v>
      </c>
      <c r="K87" s="2312"/>
      <c r="L87" s="2312">
        <v>362</v>
      </c>
      <c r="M87" s="2312"/>
      <c r="N87" s="2312">
        <f t="shared" si="2"/>
        <v>724</v>
      </c>
      <c r="O87" s="2313"/>
      <c r="P87" s="154"/>
      <c r="R87" s="5"/>
    </row>
    <row r="88" spans="2:18" s="163" customFormat="1" ht="15" customHeight="1">
      <c r="B88" s="2423"/>
      <c r="C88" s="2312"/>
      <c r="D88" s="2314" t="s">
        <v>1279</v>
      </c>
      <c r="E88" s="2312"/>
      <c r="F88" s="410">
        <v>26</v>
      </c>
      <c r="G88" s="410">
        <v>52</v>
      </c>
      <c r="H88" s="2312"/>
      <c r="I88" s="2312"/>
      <c r="J88" s="2314" t="s">
        <v>1320</v>
      </c>
      <c r="K88" s="2312"/>
      <c r="L88" s="2312">
        <v>326</v>
      </c>
      <c r="M88" s="2312"/>
      <c r="N88" s="2312">
        <f t="shared" si="2"/>
        <v>652</v>
      </c>
      <c r="O88" s="2313"/>
      <c r="P88" s="154"/>
      <c r="R88" s="5"/>
    </row>
    <row r="89" spans="2:18" s="163" customFormat="1" ht="15" customHeight="1">
      <c r="B89" s="2423"/>
      <c r="C89" s="2312"/>
      <c r="D89" s="2314" t="s">
        <v>1299</v>
      </c>
      <c r="E89" s="2312"/>
      <c r="F89" s="410">
        <v>17</v>
      </c>
      <c r="G89" s="410">
        <v>34</v>
      </c>
      <c r="H89" s="2312"/>
      <c r="I89" s="2312"/>
      <c r="J89" s="2314" t="s">
        <v>1321</v>
      </c>
      <c r="K89" s="2312"/>
      <c r="L89" s="2312">
        <v>212</v>
      </c>
      <c r="M89" s="2312"/>
      <c r="N89" s="2312">
        <f t="shared" si="2"/>
        <v>424</v>
      </c>
      <c r="O89" s="2313"/>
      <c r="P89" s="154"/>
      <c r="R89" s="5"/>
    </row>
    <row r="90" spans="2:18" s="163" customFormat="1" ht="15" customHeight="1">
      <c r="B90" s="2399" t="s">
        <v>1300</v>
      </c>
      <c r="C90" s="2312"/>
      <c r="D90" s="2314" t="s">
        <v>1280</v>
      </c>
      <c r="E90" s="2312"/>
      <c r="F90" s="410">
        <v>67</v>
      </c>
      <c r="G90" s="410">
        <v>134</v>
      </c>
      <c r="H90" s="2312"/>
      <c r="I90" s="2312"/>
      <c r="J90" s="2314" t="s">
        <v>1322</v>
      </c>
      <c r="K90" s="2312"/>
      <c r="L90" s="2312">
        <v>355</v>
      </c>
      <c r="M90" s="2312"/>
      <c r="N90" s="2312">
        <f t="shared" si="2"/>
        <v>710</v>
      </c>
      <c r="O90" s="2313"/>
      <c r="P90" s="154"/>
      <c r="R90" s="5"/>
    </row>
    <row r="91" spans="2:18" s="163" customFormat="1" ht="15" customHeight="1">
      <c r="B91" s="2399" t="s">
        <v>1301</v>
      </c>
      <c r="C91" s="2312"/>
      <c r="D91" s="2314" t="s">
        <v>1281</v>
      </c>
      <c r="E91" s="2312"/>
      <c r="F91" s="410">
        <v>161</v>
      </c>
      <c r="G91" s="410">
        <v>322</v>
      </c>
      <c r="H91" s="2312"/>
      <c r="I91" s="2312"/>
      <c r="J91" s="2314" t="s">
        <v>1336</v>
      </c>
      <c r="K91" s="2312"/>
      <c r="L91" s="2312">
        <v>233</v>
      </c>
      <c r="M91" s="2312"/>
      <c r="N91" s="2312">
        <f t="shared" si="2"/>
        <v>466</v>
      </c>
      <c r="O91" s="2313"/>
      <c r="P91" s="154"/>
      <c r="R91" s="5"/>
    </row>
    <row r="92" spans="2:18" s="163" customFormat="1" ht="15" customHeight="1">
      <c r="B92" s="2423"/>
      <c r="C92" s="2312"/>
      <c r="D92" s="2314" t="s">
        <v>1282</v>
      </c>
      <c r="E92" s="2312"/>
      <c r="F92" s="410">
        <v>96</v>
      </c>
      <c r="G92" s="410">
        <v>192</v>
      </c>
      <c r="H92" s="2312"/>
      <c r="I92" s="2312"/>
      <c r="J92" s="2424" t="s">
        <v>1335</v>
      </c>
      <c r="K92" s="2425"/>
      <c r="L92" s="2312">
        <v>306</v>
      </c>
      <c r="M92" s="2312"/>
      <c r="N92" s="2312">
        <f t="shared" si="2"/>
        <v>612</v>
      </c>
      <c r="O92" s="2313"/>
      <c r="P92" s="154"/>
      <c r="R92" s="5"/>
    </row>
    <row r="93" spans="2:18" s="163" customFormat="1" ht="15" customHeight="1">
      <c r="B93" s="2423"/>
      <c r="C93" s="2312"/>
      <c r="D93" s="2314" t="s">
        <v>1283</v>
      </c>
      <c r="E93" s="2312"/>
      <c r="F93" s="410">
        <v>142</v>
      </c>
      <c r="G93" s="410">
        <v>284</v>
      </c>
      <c r="H93" s="2312"/>
      <c r="I93" s="2312"/>
      <c r="J93" s="2314" t="s">
        <v>1323</v>
      </c>
      <c r="K93" s="2312"/>
      <c r="L93" s="2312">
        <v>203</v>
      </c>
      <c r="M93" s="2312"/>
      <c r="N93" s="2312">
        <f t="shared" si="2"/>
        <v>406</v>
      </c>
      <c r="O93" s="2313"/>
      <c r="P93" s="154"/>
      <c r="R93" s="5"/>
    </row>
    <row r="94" spans="2:18" s="163" customFormat="1" ht="15" customHeight="1">
      <c r="B94" s="2423"/>
      <c r="C94" s="2312"/>
      <c r="D94" s="2314" t="s">
        <v>1284</v>
      </c>
      <c r="E94" s="2312"/>
      <c r="F94" s="410">
        <v>137</v>
      </c>
      <c r="G94" s="410">
        <v>274</v>
      </c>
      <c r="H94" s="2312"/>
      <c r="I94" s="2312"/>
      <c r="J94" s="2314" t="s">
        <v>1324</v>
      </c>
      <c r="K94" s="2312"/>
      <c r="L94" s="2312">
        <v>184</v>
      </c>
      <c r="M94" s="2312"/>
      <c r="N94" s="2312">
        <f t="shared" si="2"/>
        <v>368</v>
      </c>
      <c r="O94" s="2313"/>
      <c r="P94" s="154"/>
      <c r="R94" s="5"/>
    </row>
    <row r="95" spans="2:18" s="163" customFormat="1" ht="15" customHeight="1">
      <c r="B95" s="2423"/>
      <c r="C95" s="2312"/>
      <c r="D95" s="2314" t="s">
        <v>1285</v>
      </c>
      <c r="E95" s="2312"/>
      <c r="F95" s="410">
        <v>168</v>
      </c>
      <c r="G95" s="410">
        <v>336</v>
      </c>
      <c r="H95" s="2312"/>
      <c r="I95" s="2312"/>
      <c r="J95" s="2314" t="s">
        <v>1325</v>
      </c>
      <c r="K95" s="2312"/>
      <c r="L95" s="2312">
        <v>329</v>
      </c>
      <c r="M95" s="2312"/>
      <c r="N95" s="2312">
        <f t="shared" si="2"/>
        <v>658</v>
      </c>
      <c r="O95" s="2313"/>
      <c r="P95" s="154"/>
      <c r="R95" s="5"/>
    </row>
    <row r="96" spans="2:18" s="163" customFormat="1" ht="15" customHeight="1">
      <c r="B96" s="2423"/>
      <c r="C96" s="2312"/>
      <c r="D96" s="2314" t="s">
        <v>1286</v>
      </c>
      <c r="E96" s="2312"/>
      <c r="F96" s="410">
        <v>168</v>
      </c>
      <c r="G96" s="410">
        <v>336</v>
      </c>
      <c r="H96" s="2312"/>
      <c r="I96" s="2312"/>
      <c r="J96" s="2314" t="s">
        <v>1326</v>
      </c>
      <c r="K96" s="2312"/>
      <c r="L96" s="2312">
        <v>377</v>
      </c>
      <c r="M96" s="2312"/>
      <c r="N96" s="2312">
        <f t="shared" si="2"/>
        <v>754</v>
      </c>
      <c r="O96" s="2313"/>
      <c r="P96" s="154"/>
      <c r="R96" s="5"/>
    </row>
    <row r="97" spans="1:18" s="163" customFormat="1" ht="15" customHeight="1">
      <c r="B97" s="2423"/>
      <c r="C97" s="2312"/>
      <c r="D97" s="2314" t="s">
        <v>1287</v>
      </c>
      <c r="E97" s="2312"/>
      <c r="F97" s="410">
        <v>175</v>
      </c>
      <c r="G97" s="410">
        <v>350</v>
      </c>
      <c r="H97" s="2312"/>
      <c r="I97" s="2312"/>
      <c r="J97" s="2314" t="s">
        <v>1327</v>
      </c>
      <c r="K97" s="2312"/>
      <c r="L97" s="2312">
        <v>345</v>
      </c>
      <c r="M97" s="2312"/>
      <c r="N97" s="2312">
        <f t="shared" si="2"/>
        <v>690</v>
      </c>
      <c r="O97" s="2313"/>
      <c r="P97" s="154"/>
      <c r="R97" s="5"/>
    </row>
    <row r="98" spans="1:18" s="163" customFormat="1" ht="15" customHeight="1">
      <c r="B98" s="2423"/>
      <c r="C98" s="2312"/>
      <c r="D98" s="2314" t="s">
        <v>1288</v>
      </c>
      <c r="E98" s="2312"/>
      <c r="F98" s="410">
        <v>102</v>
      </c>
      <c r="G98" s="410">
        <v>204</v>
      </c>
      <c r="H98" s="2312"/>
      <c r="I98" s="2312"/>
      <c r="J98" s="2314" t="s">
        <v>1328</v>
      </c>
      <c r="K98" s="2312"/>
      <c r="L98" s="2312">
        <v>386</v>
      </c>
      <c r="M98" s="2312"/>
      <c r="N98" s="2312">
        <f t="shared" si="2"/>
        <v>772</v>
      </c>
      <c r="O98" s="2313"/>
      <c r="P98" s="154"/>
      <c r="R98" s="5"/>
    </row>
    <row r="99" spans="1:18" s="163" customFormat="1" ht="15" customHeight="1">
      <c r="B99" s="2423"/>
      <c r="C99" s="2312"/>
      <c r="D99" s="2314" t="s">
        <v>1289</v>
      </c>
      <c r="E99" s="2312"/>
      <c r="F99" s="410">
        <v>126</v>
      </c>
      <c r="G99" s="410">
        <v>252</v>
      </c>
      <c r="H99" s="2312"/>
      <c r="I99" s="2312"/>
      <c r="J99" s="2314" t="s">
        <v>1329</v>
      </c>
      <c r="K99" s="2312"/>
      <c r="L99" s="2312">
        <v>344</v>
      </c>
      <c r="M99" s="2312"/>
      <c r="N99" s="2312">
        <f t="shared" si="2"/>
        <v>688</v>
      </c>
      <c r="O99" s="2313"/>
      <c r="P99" s="154"/>
      <c r="R99" s="5"/>
    </row>
    <row r="100" spans="1:18" s="163" customFormat="1" ht="15" customHeight="1">
      <c r="B100" s="2423"/>
      <c r="C100" s="2312"/>
      <c r="D100" s="2314" t="s">
        <v>1290</v>
      </c>
      <c r="E100" s="2312"/>
      <c r="F100" s="410">
        <v>103</v>
      </c>
      <c r="G100" s="410">
        <v>206</v>
      </c>
      <c r="H100" s="2312"/>
      <c r="I100" s="2312"/>
      <c r="J100" s="2314" t="s">
        <v>1330</v>
      </c>
      <c r="K100" s="2312"/>
      <c r="L100" s="2312">
        <v>397</v>
      </c>
      <c r="M100" s="2312"/>
      <c r="N100" s="2312">
        <f t="shared" si="2"/>
        <v>794</v>
      </c>
      <c r="O100" s="2313"/>
      <c r="P100" s="154"/>
      <c r="R100" s="5"/>
    </row>
    <row r="101" spans="1:18" s="163" customFormat="1" ht="15" customHeight="1">
      <c r="B101" s="2423"/>
      <c r="C101" s="2312"/>
      <c r="D101" s="2314" t="s">
        <v>1291</v>
      </c>
      <c r="E101" s="2312"/>
      <c r="F101" s="410">
        <v>157</v>
      </c>
      <c r="G101" s="410">
        <v>314</v>
      </c>
      <c r="H101" s="2312"/>
      <c r="I101" s="2312"/>
      <c r="J101" s="2314" t="s">
        <v>1331</v>
      </c>
      <c r="K101" s="2312"/>
      <c r="L101" s="2312">
        <v>367</v>
      </c>
      <c r="M101" s="2312"/>
      <c r="N101" s="2312">
        <f t="shared" si="2"/>
        <v>734</v>
      </c>
      <c r="O101" s="2313"/>
      <c r="P101" s="154"/>
      <c r="R101" s="5"/>
    </row>
    <row r="102" spans="1:18" s="163" customFormat="1" ht="15" customHeight="1">
      <c r="B102" s="2423"/>
      <c r="C102" s="2312"/>
      <c r="D102" s="2314" t="s">
        <v>1292</v>
      </c>
      <c r="E102" s="2312"/>
      <c r="F102" s="410">
        <v>137</v>
      </c>
      <c r="G102" s="410">
        <v>274</v>
      </c>
      <c r="H102" s="2312"/>
      <c r="I102" s="2312"/>
      <c r="J102" s="2314" t="s">
        <v>1332</v>
      </c>
      <c r="K102" s="2312"/>
      <c r="L102" s="2312">
        <v>383</v>
      </c>
      <c r="M102" s="2312"/>
      <c r="N102" s="2312">
        <f t="shared" si="2"/>
        <v>766</v>
      </c>
      <c r="O102" s="2313"/>
      <c r="P102" s="154"/>
      <c r="R102" s="5"/>
    </row>
    <row r="103" spans="1:18" s="163" customFormat="1" ht="15" customHeight="1">
      <c r="B103" s="2423"/>
      <c r="C103" s="2312"/>
      <c r="D103" s="2314" t="s">
        <v>1293</v>
      </c>
      <c r="E103" s="2312"/>
      <c r="F103" s="410">
        <v>129</v>
      </c>
      <c r="G103" s="410">
        <v>258</v>
      </c>
      <c r="H103" s="2312"/>
      <c r="I103" s="2312"/>
      <c r="J103" s="2314" t="s">
        <v>1333</v>
      </c>
      <c r="K103" s="2312"/>
      <c r="L103" s="2312">
        <v>394</v>
      </c>
      <c r="M103" s="2312"/>
      <c r="N103" s="2312">
        <f t="shared" si="2"/>
        <v>788</v>
      </c>
      <c r="O103" s="2313"/>
      <c r="P103" s="154"/>
      <c r="R103" s="5"/>
    </row>
    <row r="104" spans="1:18" s="163" customFormat="1" ht="15" customHeight="1">
      <c r="B104" s="2399" t="s">
        <v>1259</v>
      </c>
      <c r="C104" s="2314"/>
      <c r="D104" s="2314" t="s">
        <v>1294</v>
      </c>
      <c r="E104" s="2312"/>
      <c r="F104" s="410">
        <v>215</v>
      </c>
      <c r="G104" s="410">
        <v>430</v>
      </c>
      <c r="H104" s="2312"/>
      <c r="I104" s="2312"/>
      <c r="J104" s="2314" t="s">
        <v>1337</v>
      </c>
      <c r="K104" s="2312"/>
      <c r="L104" s="2312">
        <v>288</v>
      </c>
      <c r="M104" s="2312"/>
      <c r="N104" s="2312">
        <f t="shared" si="2"/>
        <v>576</v>
      </c>
      <c r="O104" s="2313"/>
      <c r="P104" s="154"/>
      <c r="R104" s="5"/>
    </row>
    <row r="105" spans="1:18" s="163" customFormat="1" ht="15" customHeight="1" thickBot="1">
      <c r="B105" s="2426"/>
      <c r="C105" s="2420"/>
      <c r="D105" s="2420" t="s">
        <v>1295</v>
      </c>
      <c r="E105" s="2421"/>
      <c r="F105" s="411">
        <v>264</v>
      </c>
      <c r="G105" s="411">
        <v>528</v>
      </c>
      <c r="H105" s="2421"/>
      <c r="I105" s="2421"/>
      <c r="J105" s="2420" t="s">
        <v>1334</v>
      </c>
      <c r="K105" s="2421"/>
      <c r="L105" s="2421">
        <v>395</v>
      </c>
      <c r="M105" s="2421"/>
      <c r="N105" s="2421">
        <f t="shared" si="2"/>
        <v>790</v>
      </c>
      <c r="O105" s="2422"/>
      <c r="P105" s="154"/>
      <c r="R105" s="5"/>
    </row>
    <row r="106" spans="1:18" s="163" customFormat="1" ht="9.9499999999999993" customHeight="1">
      <c r="R106" s="359"/>
    </row>
    <row r="107" spans="1:18" s="163" customFormat="1" ht="24.95" customHeight="1">
      <c r="B107" s="151" t="s">
        <v>348</v>
      </c>
      <c r="R107" s="5"/>
    </row>
    <row r="108" spans="1:18" s="163" customFormat="1" ht="20.100000000000001" customHeight="1">
      <c r="A108" s="154"/>
      <c r="B108" s="167" t="s">
        <v>349</v>
      </c>
      <c r="R108" s="5"/>
    </row>
    <row r="109" spans="1:18" ht="9.9499999999999993" customHeight="1" thickBot="1">
      <c r="B109" s="153"/>
      <c r="C109" s="154"/>
      <c r="D109" s="154"/>
      <c r="E109" s="154"/>
      <c r="F109" s="154"/>
      <c r="G109" s="154"/>
      <c r="H109" s="154"/>
      <c r="I109" s="154"/>
      <c r="J109" s="154"/>
      <c r="K109" s="154"/>
      <c r="L109" s="154"/>
      <c r="M109" s="154"/>
      <c r="N109" s="154"/>
      <c r="O109" s="154"/>
      <c r="P109" s="154"/>
    </row>
    <row r="110" spans="1:18" s="169" customFormat="1" ht="20.100000000000001" customHeight="1">
      <c r="A110" s="168"/>
      <c r="B110" s="2307" t="s">
        <v>165</v>
      </c>
      <c r="C110" s="2308"/>
      <c r="D110" s="2308"/>
      <c r="E110" s="2308"/>
      <c r="F110" s="2309"/>
      <c r="G110" s="2310" t="s">
        <v>350</v>
      </c>
      <c r="H110" s="2308"/>
      <c r="I110" s="2309"/>
      <c r="J110" s="2310" t="s">
        <v>351</v>
      </c>
      <c r="K110" s="2308"/>
      <c r="L110" s="2308"/>
      <c r="M110" s="2309"/>
      <c r="N110" s="2310" t="s">
        <v>352</v>
      </c>
      <c r="O110" s="2308"/>
      <c r="P110" s="2311"/>
      <c r="R110" s="8"/>
    </row>
    <row r="111" spans="1:18" s="169" customFormat="1" ht="20.100000000000001" customHeight="1">
      <c r="A111" s="168"/>
      <c r="B111" s="2327" t="s">
        <v>353</v>
      </c>
      <c r="C111" s="2316"/>
      <c r="D111" s="2316"/>
      <c r="E111" s="2316"/>
      <c r="F111" s="2317"/>
      <c r="G111" s="2315" t="s">
        <v>163</v>
      </c>
      <c r="H111" s="2316"/>
      <c r="I111" s="2316"/>
      <c r="J111" s="2316"/>
      <c r="K111" s="2316"/>
      <c r="L111" s="2316"/>
      <c r="M111" s="2317"/>
      <c r="N111" s="2318" t="s">
        <v>431</v>
      </c>
      <c r="O111" s="2319"/>
      <c r="P111" s="2320"/>
      <c r="R111" s="5"/>
    </row>
    <row r="112" spans="1:18" s="169" customFormat="1" ht="20.100000000000001" customHeight="1">
      <c r="A112" s="168"/>
      <c r="B112" s="2327" t="s">
        <v>354</v>
      </c>
      <c r="C112" s="2316"/>
      <c r="D112" s="2316"/>
      <c r="E112" s="2316"/>
      <c r="F112" s="2317"/>
      <c r="G112" s="2315" t="s">
        <v>355</v>
      </c>
      <c r="H112" s="2316"/>
      <c r="I112" s="2317"/>
      <c r="J112" s="2328">
        <v>0.1</v>
      </c>
      <c r="K112" s="2329"/>
      <c r="L112" s="2329"/>
      <c r="M112" s="2330"/>
      <c r="N112" s="2321"/>
      <c r="O112" s="2322"/>
      <c r="P112" s="2323"/>
      <c r="R112" s="5"/>
    </row>
    <row r="113" spans="2:18" s="169" customFormat="1" ht="20.100000000000001" customHeight="1">
      <c r="B113" s="2327" t="s">
        <v>356</v>
      </c>
      <c r="C113" s="2316"/>
      <c r="D113" s="2316"/>
      <c r="E113" s="2316"/>
      <c r="F113" s="2317"/>
      <c r="G113" s="2315" t="s">
        <v>357</v>
      </c>
      <c r="H113" s="2316"/>
      <c r="I113" s="2317"/>
      <c r="J113" s="2328">
        <v>0.2</v>
      </c>
      <c r="K113" s="2329"/>
      <c r="L113" s="2329"/>
      <c r="M113" s="2330"/>
      <c r="N113" s="2321"/>
      <c r="O113" s="2322"/>
      <c r="P113" s="2323"/>
      <c r="R113" s="5"/>
    </row>
    <row r="114" spans="2:18" s="169" customFormat="1" ht="20.100000000000001" customHeight="1" thickBot="1">
      <c r="B114" s="2331" t="s">
        <v>358</v>
      </c>
      <c r="C114" s="2332"/>
      <c r="D114" s="2332"/>
      <c r="E114" s="2332"/>
      <c r="F114" s="2333"/>
      <c r="G114" s="2403" t="s">
        <v>164</v>
      </c>
      <c r="H114" s="2332"/>
      <c r="I114" s="2333"/>
      <c r="J114" s="2407">
        <v>0.3</v>
      </c>
      <c r="K114" s="2408"/>
      <c r="L114" s="2408"/>
      <c r="M114" s="2409"/>
      <c r="N114" s="2324"/>
      <c r="O114" s="2325"/>
      <c r="P114" s="2326"/>
      <c r="R114" s="5"/>
    </row>
    <row r="115" spans="2:18" s="163" customFormat="1" ht="20.100000000000001" customHeight="1">
      <c r="B115" s="167" t="s">
        <v>359</v>
      </c>
      <c r="R115" s="5"/>
    </row>
    <row r="116" spans="2:18" s="163" customFormat="1" ht="9.9499999999999993" customHeight="1">
      <c r="R116" s="5"/>
    </row>
    <row r="117" spans="2:18" s="163" customFormat="1" ht="24.95" customHeight="1">
      <c r="B117" s="170" t="s">
        <v>360</v>
      </c>
      <c r="R117" s="5"/>
    </row>
    <row r="118" spans="2:18" s="163" customFormat="1" ht="9.9499999999999993" customHeight="1" thickBot="1">
      <c r="B118" s="170"/>
      <c r="R118" s="5"/>
    </row>
    <row r="119" spans="2:18" s="163" customFormat="1" ht="20.100000000000001" customHeight="1">
      <c r="B119" s="2410" t="s">
        <v>165</v>
      </c>
      <c r="C119" s="2411"/>
      <c r="D119" s="2411"/>
      <c r="E119" s="2411"/>
      <c r="F119" s="2411"/>
      <c r="G119" s="2411"/>
      <c r="H119" s="2412"/>
      <c r="I119" s="2413" t="s">
        <v>166</v>
      </c>
      <c r="J119" s="2411"/>
      <c r="K119" s="2411"/>
      <c r="L119" s="2411"/>
      <c r="M119" s="2411"/>
      <c r="N119" s="2411"/>
      <c r="O119" s="2411"/>
      <c r="P119" s="2414"/>
      <c r="R119" s="5"/>
    </row>
    <row r="120" spans="2:18" s="163" customFormat="1" ht="20.100000000000001" customHeight="1">
      <c r="B120" s="2415" t="s">
        <v>954</v>
      </c>
      <c r="C120" s="2416"/>
      <c r="D120" s="2416"/>
      <c r="E120" s="2416"/>
      <c r="F120" s="2416"/>
      <c r="G120" s="2416"/>
      <c r="H120" s="2417"/>
      <c r="I120" s="2315" t="s">
        <v>361</v>
      </c>
      <c r="J120" s="2316"/>
      <c r="K120" s="2316"/>
      <c r="L120" s="2316"/>
      <c r="M120" s="2316"/>
      <c r="N120" s="2316"/>
      <c r="O120" s="2316"/>
      <c r="P120" s="2418"/>
      <c r="R120" s="5"/>
    </row>
    <row r="121" spans="2:18" s="163" customFormat="1" ht="20.100000000000001" customHeight="1" thickBot="1">
      <c r="B121" s="2400" t="s">
        <v>955</v>
      </c>
      <c r="C121" s="2401"/>
      <c r="D121" s="2401"/>
      <c r="E121" s="2401"/>
      <c r="F121" s="2401"/>
      <c r="G121" s="2401"/>
      <c r="H121" s="2402"/>
      <c r="I121" s="2403" t="s">
        <v>362</v>
      </c>
      <c r="J121" s="2332"/>
      <c r="K121" s="2332"/>
      <c r="L121" s="2332"/>
      <c r="M121" s="2332"/>
      <c r="N121" s="2332"/>
      <c r="O121" s="2332"/>
      <c r="P121" s="2404"/>
      <c r="R121" s="5"/>
    </row>
    <row r="122" spans="2:18" s="163" customFormat="1" ht="9.9499999999999993" customHeight="1">
      <c r="R122" s="5"/>
    </row>
    <row r="123" spans="2:18" s="163" customFormat="1" ht="24.95" customHeight="1">
      <c r="B123" s="170" t="s">
        <v>363</v>
      </c>
      <c r="R123" s="5"/>
    </row>
    <row r="124" spans="2:18" s="163" customFormat="1" ht="9.9499999999999993" customHeight="1">
      <c r="R124" s="5"/>
    </row>
    <row r="125" spans="2:18" s="163" customFormat="1" ht="14.25" thickBot="1">
      <c r="B125" s="2405" t="s">
        <v>100</v>
      </c>
      <c r="C125" s="2405"/>
      <c r="D125" s="2405"/>
      <c r="E125" s="2405"/>
      <c r="F125" s="2405"/>
      <c r="G125" s="2405"/>
      <c r="H125" s="2405"/>
      <c r="I125" s="2405"/>
      <c r="J125" s="2405"/>
      <c r="K125" s="2405"/>
      <c r="L125" s="2405"/>
      <c r="M125" s="2405"/>
      <c r="N125" s="2405"/>
      <c r="O125" s="2405"/>
      <c r="P125" s="2405"/>
      <c r="R125" s="5"/>
    </row>
    <row r="126" spans="2:18" s="163" customFormat="1" ht="34.5" customHeight="1">
      <c r="B126" s="2194" t="s">
        <v>364</v>
      </c>
      <c r="C126" s="2195"/>
      <c r="D126" s="2196"/>
      <c r="E126" s="2197" t="s">
        <v>365</v>
      </c>
      <c r="F126" s="2196"/>
      <c r="G126" s="2197" t="s">
        <v>366</v>
      </c>
      <c r="H126" s="2196"/>
      <c r="I126" s="2364" t="s">
        <v>367</v>
      </c>
      <c r="J126" s="2365"/>
      <c r="K126" s="2365"/>
      <c r="L126" s="2406"/>
      <c r="M126" s="2197" t="s">
        <v>368</v>
      </c>
      <c r="N126" s="2195"/>
      <c r="O126" s="2195"/>
      <c r="P126" s="2198"/>
      <c r="R126" s="5"/>
    </row>
    <row r="127" spans="2:18" s="163" customFormat="1" ht="23.1" customHeight="1">
      <c r="B127" s="2279" t="s">
        <v>956</v>
      </c>
      <c r="C127" s="2280"/>
      <c r="D127" s="2281"/>
      <c r="E127" s="2286" t="s">
        <v>167</v>
      </c>
      <c r="F127" s="2287"/>
      <c r="G127" s="2288">
        <v>50</v>
      </c>
      <c r="H127" s="2289"/>
      <c r="I127" s="2294" t="s">
        <v>369</v>
      </c>
      <c r="J127" s="2295"/>
      <c r="K127" s="2295"/>
      <c r="L127" s="2296"/>
      <c r="M127" s="2286">
        <v>140</v>
      </c>
      <c r="N127" s="2297"/>
      <c r="O127" s="2297"/>
      <c r="P127" s="2298"/>
      <c r="R127" s="5"/>
    </row>
    <row r="128" spans="2:18" s="163" customFormat="1" ht="23.1" customHeight="1">
      <c r="B128" s="2282"/>
      <c r="C128" s="2283"/>
      <c r="D128" s="2284"/>
      <c r="E128" s="2299" t="s">
        <v>168</v>
      </c>
      <c r="F128" s="2300"/>
      <c r="G128" s="2290"/>
      <c r="H128" s="2291"/>
      <c r="I128" s="2301" t="s">
        <v>370</v>
      </c>
      <c r="J128" s="2302"/>
      <c r="K128" s="2302"/>
      <c r="L128" s="2303"/>
      <c r="M128" s="2299">
        <v>100</v>
      </c>
      <c r="N128" s="2334"/>
      <c r="O128" s="2334"/>
      <c r="P128" s="2335"/>
      <c r="R128" s="5"/>
    </row>
    <row r="129" spans="1:18" s="163" customFormat="1" ht="23.1" customHeight="1">
      <c r="B129" s="2282"/>
      <c r="C129" s="2283"/>
      <c r="D129" s="2284"/>
      <c r="E129" s="2299" t="s">
        <v>169</v>
      </c>
      <c r="F129" s="2300"/>
      <c r="G129" s="2290"/>
      <c r="H129" s="2291"/>
      <c r="I129" s="2336" t="s">
        <v>804</v>
      </c>
      <c r="J129" s="2302"/>
      <c r="K129" s="2302"/>
      <c r="L129" s="2303"/>
      <c r="M129" s="2299">
        <v>80</v>
      </c>
      <c r="N129" s="2334"/>
      <c r="O129" s="2334"/>
      <c r="P129" s="2335"/>
      <c r="R129" s="5"/>
    </row>
    <row r="130" spans="1:18" s="163" customFormat="1" ht="23.1" customHeight="1">
      <c r="B130" s="2285"/>
      <c r="C130" s="2218"/>
      <c r="D130" s="2215"/>
      <c r="E130" s="2344" t="s">
        <v>170</v>
      </c>
      <c r="F130" s="2345"/>
      <c r="G130" s="2292"/>
      <c r="H130" s="2293"/>
      <c r="I130" s="2346" t="s">
        <v>805</v>
      </c>
      <c r="J130" s="2347"/>
      <c r="K130" s="2347"/>
      <c r="L130" s="2348"/>
      <c r="M130" s="2344">
        <v>70</v>
      </c>
      <c r="N130" s="2349"/>
      <c r="O130" s="2349"/>
      <c r="P130" s="2350"/>
      <c r="R130" s="5"/>
    </row>
    <row r="131" spans="1:18" s="163" customFormat="1" ht="23.1" customHeight="1">
      <c r="B131" s="2279" t="s">
        <v>958</v>
      </c>
      <c r="C131" s="2280"/>
      <c r="D131" s="2281"/>
      <c r="E131" s="2286" t="s">
        <v>167</v>
      </c>
      <c r="F131" s="2287"/>
      <c r="G131" s="2288">
        <v>40</v>
      </c>
      <c r="H131" s="2289"/>
      <c r="I131" s="2353" t="s">
        <v>959</v>
      </c>
      <c r="J131" s="2295"/>
      <c r="K131" s="2295"/>
      <c r="L131" s="2296"/>
      <c r="M131" s="2286">
        <v>110</v>
      </c>
      <c r="N131" s="2297"/>
      <c r="O131" s="2297"/>
      <c r="P131" s="2298"/>
      <c r="R131" s="5"/>
    </row>
    <row r="132" spans="1:18" s="163" customFormat="1" ht="23.1" customHeight="1">
      <c r="B132" s="2282"/>
      <c r="C132" s="2283"/>
      <c r="D132" s="2284"/>
      <c r="E132" s="2299" t="s">
        <v>168</v>
      </c>
      <c r="F132" s="2300"/>
      <c r="G132" s="2290"/>
      <c r="H132" s="2291"/>
      <c r="I132" s="2336" t="s">
        <v>960</v>
      </c>
      <c r="J132" s="2302"/>
      <c r="K132" s="2302"/>
      <c r="L132" s="2303"/>
      <c r="M132" s="2299">
        <v>90</v>
      </c>
      <c r="N132" s="2334"/>
      <c r="O132" s="2334"/>
      <c r="P132" s="2335"/>
      <c r="R132" s="5"/>
    </row>
    <row r="133" spans="1:18" s="163" customFormat="1" ht="23.1" customHeight="1">
      <c r="B133" s="2282"/>
      <c r="C133" s="2283"/>
      <c r="D133" s="2284"/>
      <c r="E133" s="2299" t="s">
        <v>169</v>
      </c>
      <c r="F133" s="2300"/>
      <c r="G133" s="2290"/>
      <c r="H133" s="2291"/>
      <c r="I133" s="2336" t="s">
        <v>961</v>
      </c>
      <c r="J133" s="2302"/>
      <c r="K133" s="2302"/>
      <c r="L133" s="2303"/>
      <c r="M133" s="2299">
        <v>70</v>
      </c>
      <c r="N133" s="2334"/>
      <c r="O133" s="2334"/>
      <c r="P133" s="2335"/>
      <c r="R133" s="5"/>
    </row>
    <row r="134" spans="1:18" s="163" customFormat="1" ht="23.1" customHeight="1" thickBot="1">
      <c r="B134" s="2355"/>
      <c r="C134" s="2356"/>
      <c r="D134" s="2357"/>
      <c r="E134" s="2337" t="s">
        <v>170</v>
      </c>
      <c r="F134" s="2338"/>
      <c r="G134" s="2351"/>
      <c r="H134" s="2352"/>
      <c r="I134" s="2354" t="s">
        <v>962</v>
      </c>
      <c r="J134" s="2340"/>
      <c r="K134" s="2340"/>
      <c r="L134" s="2341"/>
      <c r="M134" s="2337">
        <v>60</v>
      </c>
      <c r="N134" s="2342"/>
      <c r="O134" s="2342"/>
      <c r="P134" s="2343"/>
      <c r="R134" s="5"/>
    </row>
    <row r="135" spans="1:18" s="163" customFormat="1" ht="23.1" customHeight="1">
      <c r="B135" s="2279" t="s">
        <v>957</v>
      </c>
      <c r="C135" s="2280"/>
      <c r="D135" s="2281"/>
      <c r="E135" s="2286" t="s">
        <v>167</v>
      </c>
      <c r="F135" s="2287"/>
      <c r="G135" s="2288">
        <v>40</v>
      </c>
      <c r="H135" s="2289"/>
      <c r="I135" s="2294" t="s">
        <v>371</v>
      </c>
      <c r="J135" s="2295"/>
      <c r="K135" s="2295"/>
      <c r="L135" s="2296"/>
      <c r="M135" s="2286">
        <v>90</v>
      </c>
      <c r="N135" s="2297"/>
      <c r="O135" s="2297"/>
      <c r="P135" s="2298"/>
      <c r="R135" s="5"/>
    </row>
    <row r="136" spans="1:18" s="163" customFormat="1" ht="23.1" customHeight="1">
      <c r="B136" s="2282"/>
      <c r="C136" s="2283"/>
      <c r="D136" s="2284"/>
      <c r="E136" s="2299" t="s">
        <v>168</v>
      </c>
      <c r="F136" s="2300"/>
      <c r="G136" s="2290"/>
      <c r="H136" s="2291"/>
      <c r="I136" s="2301" t="s">
        <v>372</v>
      </c>
      <c r="J136" s="2302"/>
      <c r="K136" s="2302"/>
      <c r="L136" s="2303"/>
      <c r="M136" s="2299">
        <v>70</v>
      </c>
      <c r="N136" s="2334"/>
      <c r="O136" s="2334"/>
      <c r="P136" s="2335"/>
      <c r="R136" s="5"/>
    </row>
    <row r="137" spans="1:18" s="163" customFormat="1" ht="23.1" customHeight="1">
      <c r="B137" s="2282"/>
      <c r="C137" s="2283"/>
      <c r="D137" s="2284"/>
      <c r="E137" s="2299" t="s">
        <v>169</v>
      </c>
      <c r="F137" s="2300"/>
      <c r="G137" s="2290"/>
      <c r="H137" s="2291"/>
      <c r="I137" s="2301" t="s">
        <v>373</v>
      </c>
      <c r="J137" s="2302"/>
      <c r="K137" s="2302"/>
      <c r="L137" s="2303"/>
      <c r="M137" s="2299">
        <v>60</v>
      </c>
      <c r="N137" s="2334"/>
      <c r="O137" s="2334"/>
      <c r="P137" s="2335"/>
      <c r="R137" s="5"/>
    </row>
    <row r="138" spans="1:18" s="163" customFormat="1" ht="23.1" customHeight="1" thickBot="1">
      <c r="B138" s="2355"/>
      <c r="C138" s="2356"/>
      <c r="D138" s="2357"/>
      <c r="E138" s="2337" t="s">
        <v>170</v>
      </c>
      <c r="F138" s="2338"/>
      <c r="G138" s="2351"/>
      <c r="H138" s="2352"/>
      <c r="I138" s="2339" t="s">
        <v>374</v>
      </c>
      <c r="J138" s="2340"/>
      <c r="K138" s="2340"/>
      <c r="L138" s="2341"/>
      <c r="M138" s="2337">
        <v>50</v>
      </c>
      <c r="N138" s="2342"/>
      <c r="O138" s="2342"/>
      <c r="P138" s="2343"/>
      <c r="R138" s="5"/>
    </row>
    <row r="139" spans="1:18" s="163" customFormat="1" ht="9.9499999999999993" customHeight="1">
      <c r="R139" s="5"/>
    </row>
    <row r="140" spans="1:18" s="163" customFormat="1" ht="20.100000000000001" customHeight="1">
      <c r="A140" s="154"/>
      <c r="B140" s="267" t="s">
        <v>969</v>
      </c>
      <c r="R140" s="5"/>
    </row>
    <row r="141" spans="1:18" s="163" customFormat="1" ht="20.100000000000001" customHeight="1">
      <c r="A141" s="154"/>
      <c r="B141" s="167" t="s">
        <v>375</v>
      </c>
      <c r="R141" s="5"/>
    </row>
    <row r="142" spans="1:18" s="163" customFormat="1" ht="20.100000000000001" customHeight="1">
      <c r="A142" s="154"/>
      <c r="B142" s="167" t="s">
        <v>376</v>
      </c>
      <c r="R142" s="5"/>
    </row>
    <row r="143" spans="1:18" s="163" customFormat="1" ht="20.100000000000001" customHeight="1">
      <c r="A143" s="154"/>
      <c r="B143" s="267" t="s">
        <v>1039</v>
      </c>
      <c r="R143" s="5"/>
    </row>
    <row r="144" spans="1:18" s="163" customFormat="1" ht="20.100000000000001" customHeight="1">
      <c r="A144" s="154"/>
      <c r="B144" s="167" t="s">
        <v>377</v>
      </c>
      <c r="C144" s="154"/>
      <c r="D144" s="154"/>
      <c r="E144" s="154"/>
      <c r="F144" s="154"/>
      <c r="G144" s="154"/>
      <c r="H144" s="154"/>
      <c r="I144" s="154"/>
      <c r="J144" s="154"/>
      <c r="K144" s="154"/>
      <c r="L144" s="154"/>
      <c r="M144" s="154"/>
      <c r="N144" s="154"/>
      <c r="O144" s="154"/>
      <c r="P144" s="154"/>
      <c r="R144" s="5"/>
    </row>
    <row r="145" spans="1:18" s="163" customFormat="1" ht="20.100000000000001" customHeight="1">
      <c r="A145" s="154"/>
      <c r="B145" s="267" t="s">
        <v>1043</v>
      </c>
      <c r="C145" s="154"/>
      <c r="D145" s="154"/>
      <c r="E145" s="154"/>
      <c r="F145" s="154"/>
      <c r="G145" s="154"/>
      <c r="H145" s="154"/>
      <c r="I145" s="154"/>
      <c r="J145" s="154"/>
      <c r="K145" s="154"/>
      <c r="L145" s="154"/>
      <c r="M145" s="154"/>
      <c r="N145" s="154"/>
      <c r="O145" s="154"/>
      <c r="P145" s="154"/>
      <c r="R145" s="5"/>
    </row>
    <row r="146" spans="1:18" s="163" customFormat="1" ht="20.100000000000001" customHeight="1">
      <c r="A146" s="154"/>
      <c r="B146" s="267" t="s">
        <v>1044</v>
      </c>
      <c r="C146" s="154"/>
      <c r="D146" s="154"/>
      <c r="E146" s="154"/>
      <c r="F146" s="154"/>
      <c r="G146" s="154"/>
      <c r="H146" s="154"/>
      <c r="I146" s="154"/>
      <c r="J146" s="154"/>
      <c r="K146" s="154"/>
      <c r="L146" s="154"/>
      <c r="M146" s="154"/>
      <c r="N146" s="154"/>
      <c r="O146" s="154"/>
      <c r="P146" s="154"/>
      <c r="R146" s="5"/>
    </row>
    <row r="147" spans="1:18" s="163" customFormat="1" ht="20.100000000000001" customHeight="1">
      <c r="A147" s="154"/>
      <c r="B147" s="267" t="s">
        <v>1042</v>
      </c>
      <c r="C147" s="154"/>
      <c r="D147" s="154"/>
      <c r="E147" s="154"/>
      <c r="F147" s="154"/>
      <c r="G147" s="154"/>
      <c r="H147" s="154"/>
      <c r="I147" s="154"/>
      <c r="J147" s="154"/>
      <c r="K147" s="154"/>
      <c r="L147" s="154"/>
      <c r="M147" s="154"/>
      <c r="N147" s="154"/>
      <c r="O147" s="154"/>
      <c r="P147" s="154"/>
      <c r="R147" s="5"/>
    </row>
    <row r="148" spans="1:18" s="163" customFormat="1" ht="20.100000000000001" customHeight="1">
      <c r="A148" s="154"/>
      <c r="B148" s="267" t="s">
        <v>1040</v>
      </c>
      <c r="C148" s="154"/>
      <c r="D148" s="154"/>
      <c r="E148" s="154"/>
      <c r="F148" s="154"/>
      <c r="G148" s="154"/>
      <c r="H148" s="154"/>
      <c r="I148" s="154"/>
      <c r="J148" s="154"/>
      <c r="K148" s="154"/>
      <c r="L148" s="154"/>
      <c r="M148" s="154"/>
      <c r="N148" s="154"/>
      <c r="O148" s="154"/>
      <c r="P148" s="154"/>
      <c r="R148" s="5"/>
    </row>
    <row r="149" spans="1:18" s="163" customFormat="1" ht="20.100000000000001" customHeight="1">
      <c r="A149" s="154"/>
      <c r="B149" s="267" t="s">
        <v>1041</v>
      </c>
      <c r="C149" s="154"/>
      <c r="D149" s="154"/>
      <c r="E149" s="154"/>
      <c r="F149" s="154"/>
      <c r="G149" s="154"/>
      <c r="H149" s="154"/>
      <c r="I149" s="154"/>
      <c r="J149" s="154"/>
      <c r="K149" s="154"/>
      <c r="L149" s="154"/>
      <c r="M149" s="154"/>
      <c r="N149" s="154"/>
      <c r="O149" s="154"/>
      <c r="P149" s="154"/>
      <c r="R149" s="5"/>
    </row>
    <row r="150" spans="1:18" s="163" customFormat="1" ht="20.100000000000001" customHeight="1">
      <c r="A150" s="154"/>
      <c r="B150" s="267" t="s">
        <v>1062</v>
      </c>
      <c r="C150" s="154"/>
      <c r="D150" s="154"/>
      <c r="E150" s="154"/>
      <c r="F150" s="154"/>
      <c r="G150" s="154"/>
      <c r="H150" s="154"/>
      <c r="I150" s="154"/>
      <c r="J150" s="154"/>
      <c r="K150" s="154"/>
      <c r="L150" s="154"/>
      <c r="M150" s="154"/>
      <c r="N150" s="154"/>
      <c r="O150" s="154"/>
      <c r="P150" s="154"/>
      <c r="R150" s="5"/>
    </row>
    <row r="151" spans="1:18" s="163" customFormat="1" ht="20.100000000000001" customHeight="1">
      <c r="R151" s="5"/>
    </row>
    <row r="152" spans="1:18" ht="24.95" customHeight="1">
      <c r="B152" s="170" t="s">
        <v>378</v>
      </c>
    </row>
    <row r="153" spans="1:18" ht="15" customHeight="1" thickBot="1">
      <c r="B153" s="170"/>
    </row>
    <row r="154" spans="1:18" ht="23.25" customHeight="1">
      <c r="B154" s="2363" t="s">
        <v>165</v>
      </c>
      <c r="C154" s="2213"/>
      <c r="D154" s="2364" t="s">
        <v>379</v>
      </c>
      <c r="E154" s="2365"/>
      <c r="F154" s="2365"/>
      <c r="G154" s="2365"/>
      <c r="H154" s="2365"/>
      <c r="I154" s="2365"/>
      <c r="J154" s="2365"/>
      <c r="K154" s="2365"/>
      <c r="L154" s="2365"/>
      <c r="M154" s="2365"/>
      <c r="N154" s="2365"/>
      <c r="O154" s="2365"/>
      <c r="P154" s="2366"/>
    </row>
    <row r="155" spans="1:18" ht="34.5" customHeight="1">
      <c r="B155" s="2285"/>
      <c r="C155" s="2215"/>
      <c r="D155" s="2367" t="s">
        <v>380</v>
      </c>
      <c r="E155" s="2368"/>
      <c r="F155" s="2368"/>
      <c r="G155" s="2369"/>
      <c r="H155" s="2367" t="s">
        <v>381</v>
      </c>
      <c r="I155" s="2368"/>
      <c r="J155" s="2368"/>
      <c r="K155" s="2369"/>
      <c r="L155" s="2367" t="s">
        <v>382</v>
      </c>
      <c r="M155" s="2368"/>
      <c r="N155" s="2368"/>
      <c r="O155" s="2368"/>
      <c r="P155" s="2370"/>
    </row>
    <row r="156" spans="1:18" ht="40.5" customHeight="1">
      <c r="B156" s="2371" t="s">
        <v>971</v>
      </c>
      <c r="C156" s="2372"/>
      <c r="D156" s="2373" t="s">
        <v>383</v>
      </c>
      <c r="E156" s="2374"/>
      <c r="F156" s="2374"/>
      <c r="G156" s="2372"/>
      <c r="H156" s="2373" t="s">
        <v>384</v>
      </c>
      <c r="I156" s="2374"/>
      <c r="J156" s="2374"/>
      <c r="K156" s="2372"/>
      <c r="L156" s="2373" t="s">
        <v>385</v>
      </c>
      <c r="M156" s="2374"/>
      <c r="N156" s="2374"/>
      <c r="O156" s="2374"/>
      <c r="P156" s="2375"/>
    </row>
    <row r="157" spans="1:18" ht="41.25" customHeight="1" thickBot="1">
      <c r="B157" s="2358" t="s">
        <v>970</v>
      </c>
      <c r="C157" s="2359"/>
      <c r="D157" s="2360" t="s">
        <v>386</v>
      </c>
      <c r="E157" s="2361"/>
      <c r="F157" s="2361"/>
      <c r="G157" s="2359"/>
      <c r="H157" s="2360" t="s">
        <v>387</v>
      </c>
      <c r="I157" s="2361"/>
      <c r="J157" s="2361"/>
      <c r="K157" s="2359"/>
      <c r="L157" s="2360" t="s">
        <v>384</v>
      </c>
      <c r="M157" s="2361"/>
      <c r="N157" s="2361"/>
      <c r="O157" s="2361"/>
      <c r="P157" s="2362"/>
    </row>
    <row r="158" spans="1:18" s="163" customFormat="1" ht="9.9499999999999993" customHeight="1">
      <c r="R158" s="5"/>
    </row>
    <row r="159" spans="1:18" ht="24.95" customHeight="1">
      <c r="B159" s="170" t="s">
        <v>388</v>
      </c>
    </row>
    <row r="160" spans="1:18" ht="9.9499999999999993" customHeight="1" thickBot="1">
      <c r="B160" s="170"/>
    </row>
    <row r="161" spans="2:24" ht="20.100000000000001" customHeight="1">
      <c r="B161" s="2376" t="s">
        <v>171</v>
      </c>
      <c r="C161" s="2377"/>
      <c r="D161" s="2194" t="s">
        <v>172</v>
      </c>
      <c r="E161" s="2195"/>
      <c r="F161" s="2195"/>
      <c r="G161" s="2195"/>
      <c r="H161" s="2195"/>
      <c r="I161" s="2195"/>
      <c r="J161" s="2195"/>
      <c r="K161" s="2195"/>
      <c r="L161" s="2195"/>
      <c r="M161" s="2195"/>
      <c r="N161" s="2195"/>
      <c r="O161" s="2195"/>
      <c r="P161" s="2198"/>
    </row>
    <row r="162" spans="2:24" ht="20.100000000000001" customHeight="1" thickBot="1">
      <c r="B162" s="2378"/>
      <c r="C162" s="2379"/>
      <c r="D162" s="2380" t="s">
        <v>173</v>
      </c>
      <c r="E162" s="2381"/>
      <c r="F162" s="2382"/>
      <c r="G162" s="2383" t="s">
        <v>174</v>
      </c>
      <c r="H162" s="2381"/>
      <c r="I162" s="2382"/>
      <c r="J162" s="2383" t="s">
        <v>175</v>
      </c>
      <c r="K162" s="2381"/>
      <c r="L162" s="2382"/>
      <c r="M162" s="2383" t="s">
        <v>176</v>
      </c>
      <c r="N162" s="2381"/>
      <c r="O162" s="2381"/>
      <c r="P162" s="2384"/>
    </row>
    <row r="163" spans="2:24" ht="107.25" customHeight="1">
      <c r="B163" s="2194" t="s">
        <v>167</v>
      </c>
      <c r="C163" s="2198"/>
      <c r="D163" s="2385" t="s">
        <v>389</v>
      </c>
      <c r="E163" s="2386"/>
      <c r="F163" s="2387"/>
      <c r="G163" s="2388" t="s">
        <v>390</v>
      </c>
      <c r="H163" s="2386"/>
      <c r="I163" s="2387"/>
      <c r="J163" s="2388" t="s">
        <v>391</v>
      </c>
      <c r="K163" s="2386"/>
      <c r="L163" s="2387"/>
      <c r="M163" s="2389" t="s">
        <v>392</v>
      </c>
      <c r="N163" s="2390"/>
      <c r="O163" s="2390"/>
      <c r="P163" s="2391"/>
      <c r="S163" s="171"/>
      <c r="T163" s="171"/>
      <c r="U163" s="171"/>
      <c r="V163" s="171"/>
      <c r="W163" s="171"/>
      <c r="X163" s="171"/>
    </row>
    <row r="164" spans="2:24" ht="152.25" customHeight="1">
      <c r="B164" s="2392" t="s">
        <v>168</v>
      </c>
      <c r="C164" s="2393"/>
      <c r="D164" s="2394" t="s">
        <v>393</v>
      </c>
      <c r="E164" s="2374"/>
      <c r="F164" s="2372"/>
      <c r="G164" s="2373" t="s">
        <v>394</v>
      </c>
      <c r="H164" s="2374"/>
      <c r="I164" s="2372"/>
      <c r="J164" s="2373" t="s">
        <v>395</v>
      </c>
      <c r="K164" s="2374"/>
      <c r="L164" s="2372"/>
      <c r="M164" s="2373" t="s">
        <v>396</v>
      </c>
      <c r="N164" s="2374"/>
      <c r="O164" s="2374"/>
      <c r="P164" s="2375"/>
    </row>
    <row r="165" spans="2:24" ht="208.5" customHeight="1">
      <c r="B165" s="2392" t="s">
        <v>169</v>
      </c>
      <c r="C165" s="2393"/>
      <c r="D165" s="2394" t="s">
        <v>397</v>
      </c>
      <c r="E165" s="2374"/>
      <c r="F165" s="2372"/>
      <c r="G165" s="2373" t="s">
        <v>398</v>
      </c>
      <c r="H165" s="2374"/>
      <c r="I165" s="2372"/>
      <c r="J165" s="2373" t="s">
        <v>399</v>
      </c>
      <c r="K165" s="2374"/>
      <c r="L165" s="2372"/>
      <c r="M165" s="2373" t="s">
        <v>400</v>
      </c>
      <c r="N165" s="2374"/>
      <c r="O165" s="2374"/>
      <c r="P165" s="2375"/>
    </row>
    <row r="166" spans="2:24" ht="180" customHeight="1" thickBot="1">
      <c r="B166" s="2380" t="s">
        <v>170</v>
      </c>
      <c r="C166" s="2384"/>
      <c r="D166" s="2398" t="s">
        <v>401</v>
      </c>
      <c r="E166" s="2361"/>
      <c r="F166" s="2359"/>
      <c r="G166" s="2360" t="s">
        <v>402</v>
      </c>
      <c r="H166" s="2361"/>
      <c r="I166" s="2359"/>
      <c r="J166" s="2360" t="s">
        <v>403</v>
      </c>
      <c r="K166" s="2361"/>
      <c r="L166" s="2359"/>
      <c r="M166" s="2360" t="s">
        <v>404</v>
      </c>
      <c r="N166" s="2361"/>
      <c r="O166" s="2361"/>
      <c r="P166" s="2362"/>
    </row>
    <row r="167" spans="2:24" ht="17.25" customHeight="1" thickBot="1">
      <c r="B167" s="2395" t="s">
        <v>405</v>
      </c>
      <c r="C167" s="2396"/>
      <c r="D167" s="2396"/>
      <c r="E167" s="2396"/>
      <c r="F167" s="2396"/>
      <c r="G167" s="2396"/>
      <c r="H167" s="2396"/>
      <c r="I167" s="2396"/>
      <c r="J167" s="2396"/>
      <c r="K167" s="2396"/>
      <c r="L167" s="2396"/>
      <c r="M167" s="2396"/>
      <c r="N167" s="2396"/>
      <c r="O167" s="2396"/>
      <c r="P167" s="2397"/>
    </row>
    <row r="168" spans="2:24" ht="20.100000000000001" customHeight="1">
      <c r="B168" s="163"/>
      <c r="C168" s="163"/>
      <c r="D168" s="163"/>
      <c r="E168" s="163"/>
      <c r="F168" s="163"/>
      <c r="G168" s="163"/>
      <c r="H168" s="163"/>
      <c r="I168" s="163"/>
      <c r="J168" s="163"/>
      <c r="K168" s="163"/>
      <c r="L168" s="163"/>
      <c r="M168" s="163"/>
      <c r="N168" s="163"/>
      <c r="O168" s="163"/>
      <c r="P168" s="163"/>
    </row>
    <row r="169" spans="2:24" ht="20.100000000000001" customHeight="1">
      <c r="B169" s="163"/>
      <c r="C169" s="163"/>
      <c r="D169" s="163"/>
      <c r="E169" s="163"/>
      <c r="F169" s="163"/>
      <c r="G169" s="163"/>
      <c r="H169" s="163"/>
      <c r="I169" s="163"/>
      <c r="J169" s="163"/>
      <c r="K169" s="163"/>
      <c r="L169" s="163"/>
      <c r="M169" s="163"/>
      <c r="N169" s="163"/>
      <c r="O169" s="163"/>
      <c r="P169" s="163"/>
    </row>
    <row r="170" spans="2:24" ht="20.100000000000001" customHeight="1">
      <c r="B170" s="163"/>
      <c r="C170" s="163"/>
      <c r="D170" s="163"/>
      <c r="E170" s="163"/>
      <c r="F170" s="163"/>
      <c r="G170" s="163"/>
      <c r="H170" s="163"/>
      <c r="I170" s="163"/>
      <c r="J170" s="163"/>
      <c r="K170" s="163"/>
      <c r="L170" s="163"/>
      <c r="M170" s="163"/>
      <c r="N170" s="163"/>
      <c r="O170" s="163"/>
      <c r="P170" s="163"/>
    </row>
    <row r="171" spans="2:24" ht="20.100000000000001" customHeight="1">
      <c r="B171" s="163"/>
      <c r="C171" s="163"/>
      <c r="D171" s="163"/>
      <c r="E171" s="163"/>
      <c r="F171" s="163"/>
      <c r="G171" s="163"/>
      <c r="H171" s="163"/>
      <c r="I171" s="163"/>
      <c r="J171" s="163"/>
      <c r="K171" s="163"/>
      <c r="L171" s="163"/>
      <c r="M171" s="163"/>
      <c r="N171" s="163"/>
      <c r="O171" s="163"/>
      <c r="P171" s="163"/>
    </row>
    <row r="172" spans="2:24" ht="20.100000000000001" customHeight="1">
      <c r="B172" s="163"/>
      <c r="C172" s="163"/>
      <c r="D172" s="163"/>
      <c r="E172" s="163"/>
      <c r="F172" s="163"/>
      <c r="G172" s="163"/>
      <c r="H172" s="163"/>
      <c r="I172" s="163"/>
      <c r="J172" s="163"/>
      <c r="K172" s="163"/>
      <c r="L172" s="163"/>
      <c r="M172" s="163"/>
      <c r="N172" s="163"/>
      <c r="O172" s="163"/>
      <c r="P172" s="163"/>
    </row>
    <row r="173" spans="2:24" ht="20.100000000000001" customHeight="1">
      <c r="B173" s="163"/>
      <c r="C173" s="163"/>
      <c r="D173" s="163"/>
      <c r="E173" s="163"/>
      <c r="F173" s="163"/>
      <c r="G173" s="163"/>
      <c r="H173" s="163"/>
      <c r="I173" s="163"/>
      <c r="J173" s="163"/>
      <c r="K173" s="163"/>
      <c r="L173" s="163"/>
      <c r="M173" s="163"/>
      <c r="N173" s="163"/>
      <c r="O173" s="163"/>
      <c r="P173" s="163"/>
    </row>
    <row r="174" spans="2:24" ht="20.100000000000001" customHeight="1">
      <c r="B174" s="163"/>
      <c r="C174" s="163"/>
      <c r="D174" s="163"/>
      <c r="E174" s="163"/>
      <c r="F174" s="163"/>
      <c r="G174" s="163"/>
      <c r="H174" s="163"/>
      <c r="I174" s="163"/>
      <c r="J174" s="163"/>
      <c r="K174" s="163"/>
      <c r="L174" s="163"/>
      <c r="M174" s="163"/>
      <c r="N174" s="163"/>
      <c r="O174" s="163"/>
      <c r="P174" s="163"/>
    </row>
  </sheetData>
  <mergeCells count="487">
    <mergeCell ref="B67:O67"/>
    <mergeCell ref="B27:O27"/>
    <mergeCell ref="B30:C40"/>
    <mergeCell ref="B41:C46"/>
    <mergeCell ref="B47:C49"/>
    <mergeCell ref="B51:C63"/>
    <mergeCell ref="B64:C65"/>
    <mergeCell ref="J54:K54"/>
    <mergeCell ref="J55:K55"/>
    <mergeCell ref="J56:K56"/>
    <mergeCell ref="J57:K57"/>
    <mergeCell ref="J58:K58"/>
    <mergeCell ref="J59:K59"/>
    <mergeCell ref="J60:K60"/>
    <mergeCell ref="J61:K61"/>
    <mergeCell ref="J62:K62"/>
    <mergeCell ref="J63:K63"/>
    <mergeCell ref="J53:K53"/>
    <mergeCell ref="J52:K52"/>
    <mergeCell ref="H29:I37"/>
    <mergeCell ref="B66:C66"/>
    <mergeCell ref="D66:E66"/>
    <mergeCell ref="H66:I66"/>
    <mergeCell ref="J66:K66"/>
    <mergeCell ref="D104:E104"/>
    <mergeCell ref="J104:K104"/>
    <mergeCell ref="L104:M104"/>
    <mergeCell ref="N104:O104"/>
    <mergeCell ref="D105:E105"/>
    <mergeCell ref="J105:K105"/>
    <mergeCell ref="L105:M105"/>
    <mergeCell ref="N105:O105"/>
    <mergeCell ref="H85:I105"/>
    <mergeCell ref="J99:K99"/>
    <mergeCell ref="L99:M99"/>
    <mergeCell ref="N99:O99"/>
    <mergeCell ref="D96:E96"/>
    <mergeCell ref="J96:K96"/>
    <mergeCell ref="L96:M96"/>
    <mergeCell ref="N96:O96"/>
    <mergeCell ref="D97:E97"/>
    <mergeCell ref="J97:K97"/>
    <mergeCell ref="L97:M97"/>
    <mergeCell ref="N97:O97"/>
    <mergeCell ref="D94:E94"/>
    <mergeCell ref="J94:K94"/>
    <mergeCell ref="L94:M94"/>
    <mergeCell ref="N94:O94"/>
    <mergeCell ref="B87:C89"/>
    <mergeCell ref="B91:C103"/>
    <mergeCell ref="B104:C105"/>
    <mergeCell ref="D102:E102"/>
    <mergeCell ref="J102:K102"/>
    <mergeCell ref="L102:M102"/>
    <mergeCell ref="N102:O102"/>
    <mergeCell ref="D103:E103"/>
    <mergeCell ref="J103:K103"/>
    <mergeCell ref="L103:M103"/>
    <mergeCell ref="N103:O103"/>
    <mergeCell ref="D100:E100"/>
    <mergeCell ref="J100:K100"/>
    <mergeCell ref="L100:M100"/>
    <mergeCell ref="N100:O100"/>
    <mergeCell ref="D101:E101"/>
    <mergeCell ref="J101:K101"/>
    <mergeCell ref="L101:M101"/>
    <mergeCell ref="N101:O101"/>
    <mergeCell ref="D98:E98"/>
    <mergeCell ref="J98:K98"/>
    <mergeCell ref="L98:M98"/>
    <mergeCell ref="N98:O98"/>
    <mergeCell ref="D99:E99"/>
    <mergeCell ref="D95:E95"/>
    <mergeCell ref="J95:K95"/>
    <mergeCell ref="L95:M95"/>
    <mergeCell ref="N95:O95"/>
    <mergeCell ref="D92:E92"/>
    <mergeCell ref="J92:K92"/>
    <mergeCell ref="L92:M92"/>
    <mergeCell ref="N92:O92"/>
    <mergeCell ref="D93:E93"/>
    <mergeCell ref="J93:K93"/>
    <mergeCell ref="L93:M93"/>
    <mergeCell ref="N93:O93"/>
    <mergeCell ref="B90:C90"/>
    <mergeCell ref="D90:E90"/>
    <mergeCell ref="J90:K90"/>
    <mergeCell ref="L90:M90"/>
    <mergeCell ref="N90:O90"/>
    <mergeCell ref="D91:E91"/>
    <mergeCell ref="J91:K91"/>
    <mergeCell ref="L91:M91"/>
    <mergeCell ref="N91:O91"/>
    <mergeCell ref="D88:E88"/>
    <mergeCell ref="J88:K88"/>
    <mergeCell ref="L88:M88"/>
    <mergeCell ref="N88:O88"/>
    <mergeCell ref="D89:E89"/>
    <mergeCell ref="J89:K89"/>
    <mergeCell ref="L89:M89"/>
    <mergeCell ref="N89:O89"/>
    <mergeCell ref="D86:E86"/>
    <mergeCell ref="J86:K86"/>
    <mergeCell ref="L86:M86"/>
    <mergeCell ref="N86:O86"/>
    <mergeCell ref="D87:E87"/>
    <mergeCell ref="J87:K87"/>
    <mergeCell ref="L87:M87"/>
    <mergeCell ref="N87:O87"/>
    <mergeCell ref="B81:C86"/>
    <mergeCell ref="D84:E84"/>
    <mergeCell ref="J84:K84"/>
    <mergeCell ref="L84:M84"/>
    <mergeCell ref="N84:O84"/>
    <mergeCell ref="D85:E85"/>
    <mergeCell ref="J85:K85"/>
    <mergeCell ref="L85:M85"/>
    <mergeCell ref="N85:O85"/>
    <mergeCell ref="H78:I84"/>
    <mergeCell ref="D82:E82"/>
    <mergeCell ref="J82:K82"/>
    <mergeCell ref="L82:M82"/>
    <mergeCell ref="N82:O82"/>
    <mergeCell ref="D83:E83"/>
    <mergeCell ref="J83:K83"/>
    <mergeCell ref="L83:M83"/>
    <mergeCell ref="N83:O83"/>
    <mergeCell ref="D80:E80"/>
    <mergeCell ref="J80:K80"/>
    <mergeCell ref="L80:M80"/>
    <mergeCell ref="N80:O80"/>
    <mergeCell ref="D81:E81"/>
    <mergeCell ref="J81:K81"/>
    <mergeCell ref="L81:M81"/>
    <mergeCell ref="N81:O81"/>
    <mergeCell ref="B70:C80"/>
    <mergeCell ref="D78:E78"/>
    <mergeCell ref="J78:K78"/>
    <mergeCell ref="L78:M78"/>
    <mergeCell ref="N78:O78"/>
    <mergeCell ref="D79:E79"/>
    <mergeCell ref="J79:K79"/>
    <mergeCell ref="L79:M79"/>
    <mergeCell ref="N79:O79"/>
    <mergeCell ref="D76:E76"/>
    <mergeCell ref="J76:K76"/>
    <mergeCell ref="L76:M76"/>
    <mergeCell ref="N76:O76"/>
    <mergeCell ref="D77:E77"/>
    <mergeCell ref="J77:K77"/>
    <mergeCell ref="L77:M77"/>
    <mergeCell ref="N77:O77"/>
    <mergeCell ref="H69:I77"/>
    <mergeCell ref="D74:E74"/>
    <mergeCell ref="J74:K74"/>
    <mergeCell ref="L74:M74"/>
    <mergeCell ref="N74:O74"/>
    <mergeCell ref="D75:E75"/>
    <mergeCell ref="J75:K75"/>
    <mergeCell ref="L75:M75"/>
    <mergeCell ref="N75:O75"/>
    <mergeCell ref="D72:E72"/>
    <mergeCell ref="J72:K72"/>
    <mergeCell ref="L72:M72"/>
    <mergeCell ref="N72:O72"/>
    <mergeCell ref="D73:E73"/>
    <mergeCell ref="J73:K73"/>
    <mergeCell ref="L73:M73"/>
    <mergeCell ref="N73:O73"/>
    <mergeCell ref="D70:E70"/>
    <mergeCell ref="J70:K70"/>
    <mergeCell ref="L70:M70"/>
    <mergeCell ref="N70:O70"/>
    <mergeCell ref="D71:E71"/>
    <mergeCell ref="J71:K71"/>
    <mergeCell ref="L71:M71"/>
    <mergeCell ref="N71:O71"/>
    <mergeCell ref="B68:C68"/>
    <mergeCell ref="D68:E68"/>
    <mergeCell ref="H68:I68"/>
    <mergeCell ref="J68:K68"/>
    <mergeCell ref="L68:M68"/>
    <mergeCell ref="N68:O68"/>
    <mergeCell ref="B69:C69"/>
    <mergeCell ref="D69:E69"/>
    <mergeCell ref="J69:K69"/>
    <mergeCell ref="L69:M69"/>
    <mergeCell ref="N69:O69"/>
    <mergeCell ref="L66:M66"/>
    <mergeCell ref="N66:O66"/>
    <mergeCell ref="D64:E64"/>
    <mergeCell ref="J64:K64"/>
    <mergeCell ref="L64:M64"/>
    <mergeCell ref="N64:O64"/>
    <mergeCell ref="D65:E65"/>
    <mergeCell ref="J65:K65"/>
    <mergeCell ref="L65:M65"/>
    <mergeCell ref="N65:O65"/>
    <mergeCell ref="H45:I65"/>
    <mergeCell ref="D62:E62"/>
    <mergeCell ref="L62:M62"/>
    <mergeCell ref="N62:O62"/>
    <mergeCell ref="D63:E63"/>
    <mergeCell ref="L63:M63"/>
    <mergeCell ref="N63:O63"/>
    <mergeCell ref="D60:E60"/>
    <mergeCell ref="L60:M60"/>
    <mergeCell ref="N60:O60"/>
    <mergeCell ref="D61:E61"/>
    <mergeCell ref="L61:M61"/>
    <mergeCell ref="N61:O61"/>
    <mergeCell ref="D58:E58"/>
    <mergeCell ref="L58:M58"/>
    <mergeCell ref="N58:O58"/>
    <mergeCell ref="D59:E59"/>
    <mergeCell ref="L59:M59"/>
    <mergeCell ref="N59:O59"/>
    <mergeCell ref="D56:E56"/>
    <mergeCell ref="L56:M56"/>
    <mergeCell ref="N56:O56"/>
    <mergeCell ref="D57:E57"/>
    <mergeCell ref="L57:M57"/>
    <mergeCell ref="N57:O57"/>
    <mergeCell ref="D54:E54"/>
    <mergeCell ref="L54:M54"/>
    <mergeCell ref="N54:O54"/>
    <mergeCell ref="D55:E55"/>
    <mergeCell ref="L55:M55"/>
    <mergeCell ref="N55:O55"/>
    <mergeCell ref="D52:E52"/>
    <mergeCell ref="L52:M52"/>
    <mergeCell ref="N52:O52"/>
    <mergeCell ref="D53:E53"/>
    <mergeCell ref="L53:M53"/>
    <mergeCell ref="N53:O53"/>
    <mergeCell ref="B50:C50"/>
    <mergeCell ref="D50:E50"/>
    <mergeCell ref="J50:K50"/>
    <mergeCell ref="L50:M50"/>
    <mergeCell ref="N50:O50"/>
    <mergeCell ref="D51:E51"/>
    <mergeCell ref="J51:K51"/>
    <mergeCell ref="L51:M51"/>
    <mergeCell ref="N51:O51"/>
    <mergeCell ref="D48:E48"/>
    <mergeCell ref="J48:K48"/>
    <mergeCell ref="L48:M48"/>
    <mergeCell ref="N48:O48"/>
    <mergeCell ref="D49:E49"/>
    <mergeCell ref="J49:K49"/>
    <mergeCell ref="L49:M49"/>
    <mergeCell ref="N49:O49"/>
    <mergeCell ref="D46:E46"/>
    <mergeCell ref="J46:K46"/>
    <mergeCell ref="L46:M46"/>
    <mergeCell ref="N46:O46"/>
    <mergeCell ref="D47:E47"/>
    <mergeCell ref="J47:K47"/>
    <mergeCell ref="L47:M47"/>
    <mergeCell ref="N47:O47"/>
    <mergeCell ref="D44:E44"/>
    <mergeCell ref="J44:K44"/>
    <mergeCell ref="L44:M44"/>
    <mergeCell ref="N44:O44"/>
    <mergeCell ref="D45:E45"/>
    <mergeCell ref="J45:K45"/>
    <mergeCell ref="L45:M45"/>
    <mergeCell ref="N45:O45"/>
    <mergeCell ref="H38:I44"/>
    <mergeCell ref="D42:E42"/>
    <mergeCell ref="J42:K42"/>
    <mergeCell ref="L42:M42"/>
    <mergeCell ref="N42:O42"/>
    <mergeCell ref="D43:E43"/>
    <mergeCell ref="J43:K43"/>
    <mergeCell ref="L43:M43"/>
    <mergeCell ref="N43:O43"/>
    <mergeCell ref="D40:E40"/>
    <mergeCell ref="J40:K40"/>
    <mergeCell ref="L40:M40"/>
    <mergeCell ref="N40:O40"/>
    <mergeCell ref="D41:E41"/>
    <mergeCell ref="J41:K41"/>
    <mergeCell ref="L41:M41"/>
    <mergeCell ref="N41:O41"/>
    <mergeCell ref="D38:E38"/>
    <mergeCell ref="J38:K38"/>
    <mergeCell ref="L38:M38"/>
    <mergeCell ref="N38:O38"/>
    <mergeCell ref="D39:E39"/>
    <mergeCell ref="J39:K39"/>
    <mergeCell ref="L39:M39"/>
    <mergeCell ref="N39:O39"/>
    <mergeCell ref="D36:E36"/>
    <mergeCell ref="J36:K36"/>
    <mergeCell ref="L36:M36"/>
    <mergeCell ref="N36:O36"/>
    <mergeCell ref="D37:E37"/>
    <mergeCell ref="J37:K37"/>
    <mergeCell ref="L37:M37"/>
    <mergeCell ref="N37:O37"/>
    <mergeCell ref="D33:E33"/>
    <mergeCell ref="J33:K33"/>
    <mergeCell ref="L33:M33"/>
    <mergeCell ref="N33:O33"/>
    <mergeCell ref="D34:E34"/>
    <mergeCell ref="J34:K34"/>
    <mergeCell ref="L34:M34"/>
    <mergeCell ref="N34:O34"/>
    <mergeCell ref="D35:E35"/>
    <mergeCell ref="J35:K35"/>
    <mergeCell ref="L35:M35"/>
    <mergeCell ref="N35:O35"/>
    <mergeCell ref="D31:E31"/>
    <mergeCell ref="J31:K31"/>
    <mergeCell ref="L31:M31"/>
    <mergeCell ref="N31:O31"/>
    <mergeCell ref="D32:E32"/>
    <mergeCell ref="J32:K32"/>
    <mergeCell ref="L32:M32"/>
    <mergeCell ref="N32:O32"/>
    <mergeCell ref="D29:E29"/>
    <mergeCell ref="B29:C29"/>
    <mergeCell ref="D30:E30"/>
    <mergeCell ref="J30:K30"/>
    <mergeCell ref="L30:M30"/>
    <mergeCell ref="N30:O30"/>
    <mergeCell ref="M131:P131"/>
    <mergeCell ref="E132:F132"/>
    <mergeCell ref="I132:L132"/>
    <mergeCell ref="M132:P132"/>
    <mergeCell ref="B121:H121"/>
    <mergeCell ref="I121:P121"/>
    <mergeCell ref="B125:P125"/>
    <mergeCell ref="B126:D126"/>
    <mergeCell ref="E126:F126"/>
    <mergeCell ref="G126:H126"/>
    <mergeCell ref="I126:L126"/>
    <mergeCell ref="M126:P126"/>
    <mergeCell ref="G114:I114"/>
    <mergeCell ref="J114:M114"/>
    <mergeCell ref="B119:H119"/>
    <mergeCell ref="I119:P119"/>
    <mergeCell ref="B120:H120"/>
    <mergeCell ref="I120:P120"/>
    <mergeCell ref="B111:F111"/>
    <mergeCell ref="B167:P167"/>
    <mergeCell ref="B165:C165"/>
    <mergeCell ref="D165:F165"/>
    <mergeCell ref="G165:I165"/>
    <mergeCell ref="J165:L165"/>
    <mergeCell ref="M165:P165"/>
    <mergeCell ref="B166:C166"/>
    <mergeCell ref="D166:F166"/>
    <mergeCell ref="G166:I166"/>
    <mergeCell ref="J166:L166"/>
    <mergeCell ref="M166:P166"/>
    <mergeCell ref="G164:I164"/>
    <mergeCell ref="J164:L164"/>
    <mergeCell ref="M164:P164"/>
    <mergeCell ref="B161:C162"/>
    <mergeCell ref="D161:P161"/>
    <mergeCell ref="D162:F162"/>
    <mergeCell ref="G162:I162"/>
    <mergeCell ref="J162:L162"/>
    <mergeCell ref="M162:P162"/>
    <mergeCell ref="B163:C163"/>
    <mergeCell ref="D163:F163"/>
    <mergeCell ref="G163:I163"/>
    <mergeCell ref="J163:L163"/>
    <mergeCell ref="M163:P163"/>
    <mergeCell ref="B164:C164"/>
    <mergeCell ref="D164:F164"/>
    <mergeCell ref="B157:C157"/>
    <mergeCell ref="D157:G157"/>
    <mergeCell ref="H157:K157"/>
    <mergeCell ref="L157:P157"/>
    <mergeCell ref="B154:C155"/>
    <mergeCell ref="D154:P154"/>
    <mergeCell ref="D155:G155"/>
    <mergeCell ref="H155:K155"/>
    <mergeCell ref="L155:P155"/>
    <mergeCell ref="B156:C156"/>
    <mergeCell ref="D156:G156"/>
    <mergeCell ref="H156:K156"/>
    <mergeCell ref="L156:P156"/>
    <mergeCell ref="E134:F134"/>
    <mergeCell ref="I134:L134"/>
    <mergeCell ref="M134:P134"/>
    <mergeCell ref="B135:D138"/>
    <mergeCell ref="E135:F135"/>
    <mergeCell ref="G135:H138"/>
    <mergeCell ref="I135:L135"/>
    <mergeCell ref="M135:P135"/>
    <mergeCell ref="E136:F136"/>
    <mergeCell ref="B131:D134"/>
    <mergeCell ref="G113:I113"/>
    <mergeCell ref="J113:M113"/>
    <mergeCell ref="B114:F114"/>
    <mergeCell ref="M128:P128"/>
    <mergeCell ref="E129:F129"/>
    <mergeCell ref="I129:L129"/>
    <mergeCell ref="M137:P137"/>
    <mergeCell ref="E138:F138"/>
    <mergeCell ref="I138:L138"/>
    <mergeCell ref="M138:P138"/>
    <mergeCell ref="M129:P129"/>
    <mergeCell ref="E130:F130"/>
    <mergeCell ref="I130:L130"/>
    <mergeCell ref="M130:P130"/>
    <mergeCell ref="E131:F131"/>
    <mergeCell ref="G131:H134"/>
    <mergeCell ref="I131:L131"/>
    <mergeCell ref="I136:L136"/>
    <mergeCell ref="M136:P136"/>
    <mergeCell ref="E137:F137"/>
    <mergeCell ref="I137:L137"/>
    <mergeCell ref="E133:F133"/>
    <mergeCell ref="I133:L133"/>
    <mergeCell ref="M133:P133"/>
    <mergeCell ref="B127:D130"/>
    <mergeCell ref="E127:F127"/>
    <mergeCell ref="G127:H130"/>
    <mergeCell ref="I127:L127"/>
    <mergeCell ref="M127:P127"/>
    <mergeCell ref="E128:F128"/>
    <mergeCell ref="I128:L128"/>
    <mergeCell ref="B19:P19"/>
    <mergeCell ref="B20:P20"/>
    <mergeCell ref="B21:P21"/>
    <mergeCell ref="B23:P23"/>
    <mergeCell ref="B110:F110"/>
    <mergeCell ref="G110:I110"/>
    <mergeCell ref="J110:M110"/>
    <mergeCell ref="N110:P110"/>
    <mergeCell ref="N29:O29"/>
    <mergeCell ref="L29:M29"/>
    <mergeCell ref="J29:K29"/>
    <mergeCell ref="G111:M111"/>
    <mergeCell ref="N111:P114"/>
    <mergeCell ref="B112:F112"/>
    <mergeCell ref="G112:I112"/>
    <mergeCell ref="J112:M112"/>
    <mergeCell ref="B113:F113"/>
    <mergeCell ref="B16:C16"/>
    <mergeCell ref="F16:G16"/>
    <mergeCell ref="J16:K16"/>
    <mergeCell ref="L16:M16"/>
    <mergeCell ref="N16:P16"/>
    <mergeCell ref="B18:P18"/>
    <mergeCell ref="B22:P22"/>
    <mergeCell ref="B28:C28"/>
    <mergeCell ref="D28:E28"/>
    <mergeCell ref="H28:I28"/>
    <mergeCell ref="J28:K28"/>
    <mergeCell ref="L28:M28"/>
    <mergeCell ref="N28:O28"/>
    <mergeCell ref="B12:C12"/>
    <mergeCell ref="D12:E13"/>
    <mergeCell ref="F12:G15"/>
    <mergeCell ref="H12:H13"/>
    <mergeCell ref="I12:I13"/>
    <mergeCell ref="J12:K13"/>
    <mergeCell ref="L12:M13"/>
    <mergeCell ref="N12:P13"/>
    <mergeCell ref="B13:C13"/>
    <mergeCell ref="B14:C14"/>
    <mergeCell ref="D14:E15"/>
    <mergeCell ref="H14:H15"/>
    <mergeCell ref="I14:I15"/>
    <mergeCell ref="J14:K15"/>
    <mergeCell ref="L14:M15"/>
    <mergeCell ref="N14:P15"/>
    <mergeCell ref="B15:C15"/>
    <mergeCell ref="B5:H5"/>
    <mergeCell ref="I5:P5"/>
    <mergeCell ref="B6:H6"/>
    <mergeCell ref="I6:P6"/>
    <mergeCell ref="B10:C11"/>
    <mergeCell ref="D10:D11"/>
    <mergeCell ref="E10:E11"/>
    <mergeCell ref="F10:H10"/>
    <mergeCell ref="I10:I11"/>
    <mergeCell ref="J10:K11"/>
    <mergeCell ref="L10:M11"/>
    <mergeCell ref="N10:P11"/>
    <mergeCell ref="F11:G11"/>
  </mergeCells>
  <phoneticPr fontId="7" type="noConversion"/>
  <hyperlinks>
    <hyperlink ref="R1"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r:id="rId1"/>
  <headerFooter alignWithMargins="0">
    <oddFooter>&amp;C&amp;"맑은 고딕,보통"&amp;9&amp;P / &amp;N</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BY32"/>
  <sheetViews>
    <sheetView zoomScaleNormal="100" workbookViewId="0">
      <selection activeCell="AW18" sqref="AW18:BF18"/>
    </sheetView>
  </sheetViews>
  <sheetFormatPr defaultColWidth="1.77734375" defaultRowHeight="21" customHeight="1"/>
  <cols>
    <col min="1" max="31" width="1.77734375" style="400"/>
    <col min="32" max="32" width="1.77734375" style="400" customWidth="1"/>
    <col min="33" max="58" width="1.77734375" style="400"/>
    <col min="59" max="16384" width="1.77734375" style="12"/>
  </cols>
  <sheetData>
    <row r="1" spans="1:58" s="8" customFormat="1" ht="31.5">
      <c r="A1" s="1115" t="s">
        <v>1605</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c r="AW1" s="400"/>
      <c r="AX1" s="400"/>
      <c r="AY1" s="400"/>
      <c r="AZ1" s="400"/>
      <c r="BA1" s="400"/>
      <c r="BB1" s="400"/>
      <c r="BC1" s="400"/>
      <c r="BD1" s="400"/>
      <c r="BE1" s="400"/>
      <c r="BF1" s="400"/>
    </row>
    <row r="2" spans="1:58" s="8" customFormat="1" ht="16.5">
      <c r="A2" s="2492" t="s">
        <v>1595</v>
      </c>
      <c r="B2" s="2493"/>
      <c r="C2" s="2493"/>
      <c r="D2" s="2493"/>
      <c r="E2" s="2493"/>
      <c r="F2" s="2493"/>
      <c r="G2" s="2493"/>
      <c r="H2" s="2493"/>
      <c r="I2" s="2493"/>
      <c r="J2" s="2493"/>
      <c r="K2" s="2493"/>
      <c r="L2" s="2493"/>
      <c r="M2" s="2493"/>
      <c r="N2" s="2493"/>
      <c r="O2" s="2493"/>
      <c r="P2" s="2493"/>
      <c r="Q2" s="2493"/>
      <c r="R2" s="2493"/>
      <c r="S2" s="2493"/>
      <c r="T2" s="2493"/>
      <c r="U2" s="2493"/>
      <c r="V2" s="2493"/>
      <c r="W2" s="2493"/>
      <c r="X2" s="2493"/>
      <c r="Y2" s="2493"/>
      <c r="Z2" s="2493"/>
      <c r="AA2" s="2493"/>
      <c r="AB2" s="2493"/>
      <c r="AC2" s="2493"/>
      <c r="AD2" s="2493"/>
      <c r="AE2" s="2493"/>
      <c r="AF2" s="2493"/>
      <c r="AG2" s="2493"/>
      <c r="AH2" s="2493"/>
      <c r="AI2" s="2493"/>
      <c r="AJ2" s="2493"/>
      <c r="AK2" s="2493"/>
      <c r="AL2" s="2493"/>
      <c r="AM2" s="2493"/>
      <c r="AN2" s="2493"/>
      <c r="AO2" s="2493"/>
      <c r="AP2" s="2493"/>
      <c r="AQ2" s="2493"/>
      <c r="AR2" s="2493"/>
      <c r="AS2" s="2493"/>
      <c r="AT2" s="2493"/>
      <c r="AU2" s="400"/>
      <c r="AV2" s="400"/>
      <c r="AW2" s="400"/>
      <c r="AX2" s="400"/>
      <c r="AY2" s="400"/>
      <c r="AZ2" s="400"/>
      <c r="BA2" s="400"/>
      <c r="BB2" s="400"/>
      <c r="BC2" s="400"/>
      <c r="BD2" s="400"/>
      <c r="BE2" s="400"/>
      <c r="BF2" s="400"/>
    </row>
    <row r="3" spans="1:58" ht="9.9499999999999993" customHeight="1">
      <c r="A3" s="446"/>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row>
    <row r="4" spans="1:58" s="65" customFormat="1" ht="27" customHeight="1">
      <c r="A4" s="2494" t="s">
        <v>1606</v>
      </c>
      <c r="B4" s="2494"/>
      <c r="C4" s="2494"/>
      <c r="D4" s="2494"/>
      <c r="E4" s="2494"/>
      <c r="F4" s="2494"/>
      <c r="G4" s="2494"/>
      <c r="H4" s="2494"/>
      <c r="I4" s="2494"/>
      <c r="J4" s="2494"/>
      <c r="K4" s="2494"/>
      <c r="L4" s="2494"/>
      <c r="M4" s="2494"/>
      <c r="N4" s="2494"/>
      <c r="O4" s="2494"/>
      <c r="P4" s="2494"/>
      <c r="Q4" s="2494"/>
      <c r="R4" s="2494"/>
      <c r="S4" s="2494"/>
      <c r="T4" s="2494"/>
      <c r="U4" s="2494"/>
      <c r="V4" s="2494"/>
      <c r="W4" s="2494"/>
      <c r="X4" s="2494"/>
      <c r="Y4" s="2494"/>
      <c r="Z4" s="2494"/>
      <c r="AA4" s="2494"/>
      <c r="AB4" s="2494"/>
      <c r="AC4" s="2494"/>
      <c r="AD4" s="2494"/>
      <c r="AE4" s="2494"/>
      <c r="AF4" s="2494"/>
      <c r="AG4" s="2494"/>
      <c r="AH4" s="2494"/>
      <c r="AI4" s="2494"/>
      <c r="AJ4" s="2494"/>
      <c r="AK4" s="2494"/>
      <c r="AL4" s="2494"/>
      <c r="AM4" s="2494"/>
      <c r="AN4" s="2494"/>
      <c r="AO4" s="2494"/>
      <c r="AP4" s="2494"/>
      <c r="AQ4" s="2494"/>
      <c r="AR4" s="2494"/>
      <c r="AS4" s="2494"/>
      <c r="AT4" s="2494"/>
      <c r="AU4" s="2494"/>
      <c r="AV4" s="2494"/>
      <c r="AW4" s="914" t="s">
        <v>1607</v>
      </c>
      <c r="AX4" s="914"/>
      <c r="AY4" s="914"/>
      <c r="AZ4" s="914"/>
      <c r="BA4" s="914"/>
      <c r="BB4" s="914"/>
      <c r="BC4" s="914"/>
      <c r="BD4" s="914"/>
      <c r="BE4" s="914"/>
      <c r="BF4" s="914"/>
    </row>
    <row r="5" spans="1:58" ht="12.95"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row>
    <row r="6" spans="1:58" s="9" customFormat="1" ht="18" customHeight="1">
      <c r="A6" s="1092" t="s">
        <v>135</v>
      </c>
      <c r="B6" s="1092"/>
      <c r="C6" s="1092"/>
      <c r="D6" s="1092"/>
      <c r="E6" s="1092"/>
      <c r="F6" s="1092"/>
      <c r="G6" s="1131"/>
      <c r="H6" s="1092">
        <f>'1'!$H$3:$V$3</f>
        <v>0</v>
      </c>
      <c r="I6" s="1092"/>
      <c r="J6" s="1092"/>
      <c r="K6" s="1092"/>
      <c r="L6" s="1092"/>
      <c r="M6" s="1092"/>
      <c r="N6" s="1092"/>
      <c r="O6" s="1092"/>
      <c r="P6" s="1092"/>
      <c r="Q6" s="1092"/>
      <c r="R6" s="1092"/>
      <c r="S6" s="1092"/>
      <c r="T6" s="1092"/>
      <c r="U6" s="1092"/>
      <c r="V6" s="1092"/>
      <c r="W6" s="1092" t="s">
        <v>1125</v>
      </c>
      <c r="X6" s="1092"/>
      <c r="Y6" s="1092"/>
      <c r="Z6" s="1092"/>
      <c r="AA6" s="1092"/>
      <c r="AB6" s="1092"/>
      <c r="AC6" s="1092">
        <f>'1'!$AC$3:$AI$3</f>
        <v>0</v>
      </c>
      <c r="AD6" s="1092"/>
      <c r="AE6" s="1092"/>
      <c r="AF6" s="1092"/>
      <c r="AG6" s="1092"/>
      <c r="AH6" s="1092"/>
      <c r="AI6" s="1092"/>
      <c r="AJ6" s="1092" t="s">
        <v>32</v>
      </c>
      <c r="AK6" s="1131"/>
      <c r="AL6" s="1131"/>
      <c r="AM6" s="1131"/>
      <c r="AN6" s="1131"/>
      <c r="AO6" s="422" t="s">
        <v>134</v>
      </c>
      <c r="AP6" s="1132">
        <f>'1'!$AP$3:$AV$3</f>
        <v>0</v>
      </c>
      <c r="AQ6" s="1131"/>
      <c r="AR6" s="1131"/>
      <c r="AS6" s="1131"/>
      <c r="AT6" s="1131"/>
      <c r="AU6" s="1131"/>
      <c r="AV6" s="1131"/>
      <c r="AW6" s="444"/>
      <c r="AX6" s="444"/>
      <c r="AY6" s="444"/>
      <c r="AZ6" s="444"/>
      <c r="BA6" s="444"/>
      <c r="BB6" s="444"/>
      <c r="BC6" s="444"/>
      <c r="BD6" s="444"/>
      <c r="BE6" s="444"/>
      <c r="BF6" s="444"/>
    </row>
    <row r="7" spans="1:58" s="30" customFormat="1" ht="18" customHeight="1">
      <c r="A7" s="1092" t="s">
        <v>136</v>
      </c>
      <c r="B7" s="1092"/>
      <c r="C7" s="1092"/>
      <c r="D7" s="1092"/>
      <c r="E7" s="1092"/>
      <c r="F7" s="1092"/>
      <c r="G7" s="1131"/>
      <c r="H7" s="1092">
        <f>'1'!$H$4:$Y$4</f>
        <v>0</v>
      </c>
      <c r="I7" s="1092"/>
      <c r="J7" s="1092"/>
      <c r="K7" s="1092"/>
      <c r="L7" s="1092"/>
      <c r="M7" s="1092"/>
      <c r="N7" s="1092"/>
      <c r="O7" s="1092"/>
      <c r="P7" s="1092"/>
      <c r="Q7" s="1092"/>
      <c r="R7" s="1092"/>
      <c r="S7" s="1092"/>
      <c r="T7" s="1092"/>
      <c r="U7" s="1092"/>
      <c r="V7" s="1092"/>
      <c r="W7" s="1092" t="s">
        <v>137</v>
      </c>
      <c r="X7" s="1092"/>
      <c r="Y7" s="1092"/>
      <c r="Z7" s="1092"/>
      <c r="AA7" s="1092"/>
      <c r="AB7" s="1092"/>
      <c r="AC7" s="1092">
        <f>'1'!$AC$4:$AV$4</f>
        <v>0</v>
      </c>
      <c r="AD7" s="1092"/>
      <c r="AE7" s="1092"/>
      <c r="AF7" s="1092"/>
      <c r="AG7" s="1092"/>
      <c r="AH7" s="1092"/>
      <c r="AI7" s="1092"/>
      <c r="AJ7" s="1131"/>
      <c r="AK7" s="1131"/>
      <c r="AL7" s="1131"/>
      <c r="AM7" s="1131"/>
      <c r="AN7" s="1131"/>
      <c r="AO7" s="1131"/>
      <c r="AP7" s="1131"/>
      <c r="AQ7" s="1131"/>
      <c r="AR7" s="1131"/>
      <c r="AS7" s="1131"/>
      <c r="AT7" s="1131"/>
      <c r="AU7" s="1131"/>
      <c r="AV7" s="1131"/>
      <c r="AW7" s="444"/>
      <c r="AX7" s="444"/>
      <c r="AY7" s="444"/>
      <c r="AZ7" s="444"/>
      <c r="BA7" s="444"/>
      <c r="BB7" s="444"/>
      <c r="BC7" s="444"/>
      <c r="BD7" s="444"/>
      <c r="BE7" s="444"/>
      <c r="BF7" s="444"/>
    </row>
    <row r="8" spans="1:58" s="30" customFormat="1" ht="18" customHeight="1">
      <c r="A8" s="1092" t="s">
        <v>133</v>
      </c>
      <c r="B8" s="1092"/>
      <c r="C8" s="1092"/>
      <c r="D8" s="1092"/>
      <c r="E8" s="1092"/>
      <c r="F8" s="1092"/>
      <c r="G8" s="1131"/>
      <c r="H8" s="1092">
        <f>'1'!$H$5:$AV$5</f>
        <v>0</v>
      </c>
      <c r="I8" s="1133"/>
      <c r="J8" s="1133"/>
      <c r="K8" s="1133"/>
      <c r="L8" s="1133"/>
      <c r="M8" s="1133"/>
      <c r="N8" s="1133"/>
      <c r="O8" s="1133"/>
      <c r="P8" s="1133"/>
      <c r="Q8" s="1133"/>
      <c r="R8" s="1133"/>
      <c r="S8" s="1133"/>
      <c r="T8" s="1133"/>
      <c r="U8" s="1133"/>
      <c r="V8" s="1133"/>
      <c r="W8" s="1133"/>
      <c r="X8" s="1133"/>
      <c r="Y8" s="1133"/>
      <c r="Z8" s="1133"/>
      <c r="AA8" s="1133"/>
      <c r="AB8" s="1133"/>
      <c r="AC8" s="1133"/>
      <c r="AD8" s="1133"/>
      <c r="AE8" s="1133"/>
      <c r="AF8" s="1133"/>
      <c r="AG8" s="1133"/>
      <c r="AH8" s="1133"/>
      <c r="AI8" s="1133"/>
      <c r="AJ8" s="1133"/>
      <c r="AK8" s="1133"/>
      <c r="AL8" s="1133"/>
      <c r="AM8" s="1133"/>
      <c r="AN8" s="1133"/>
      <c r="AO8" s="1133"/>
      <c r="AP8" s="1133"/>
      <c r="AQ8" s="1133"/>
      <c r="AR8" s="1133"/>
      <c r="AS8" s="1133"/>
      <c r="AT8" s="1133"/>
      <c r="AU8" s="1133"/>
      <c r="AV8" s="1133"/>
      <c r="AW8" s="444"/>
      <c r="AX8" s="444"/>
      <c r="AY8" s="444"/>
      <c r="AZ8" s="444"/>
      <c r="BA8" s="444"/>
      <c r="BB8" s="444"/>
      <c r="BC8" s="444"/>
      <c r="BD8" s="444"/>
      <c r="BE8" s="444"/>
      <c r="BF8" s="444"/>
    </row>
    <row r="9" spans="1:58" ht="12.95" customHeight="1">
      <c r="A9" s="467"/>
      <c r="B9" s="467"/>
      <c r="C9" s="467"/>
      <c r="D9" s="467"/>
      <c r="E9" s="467"/>
      <c r="F9" s="467"/>
      <c r="G9" s="467"/>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467"/>
      <c r="AJ9" s="467"/>
      <c r="AK9" s="467"/>
      <c r="AL9" s="467"/>
      <c r="AM9" s="467"/>
      <c r="AN9" s="467"/>
      <c r="AO9" s="467"/>
      <c r="AP9" s="467"/>
      <c r="AQ9" s="467"/>
      <c r="AR9" s="467"/>
      <c r="AS9" s="467"/>
      <c r="AT9" s="467"/>
      <c r="AU9" s="467"/>
      <c r="AV9" s="467"/>
    </row>
    <row r="10" spans="1:58" s="26" customFormat="1" ht="30" customHeight="1">
      <c r="A10" s="2483" t="s">
        <v>1608</v>
      </c>
      <c r="B10" s="2484"/>
      <c r="C10" s="2484"/>
      <c r="D10" s="2484"/>
      <c r="E10" s="2484"/>
      <c r="F10" s="2484"/>
      <c r="G10" s="2485"/>
      <c r="H10" s="2486"/>
      <c r="I10" s="2486"/>
      <c r="J10" s="2486"/>
      <c r="K10" s="2486"/>
      <c r="L10" s="2486"/>
      <c r="M10" s="2486"/>
      <c r="N10" s="2486"/>
      <c r="O10" s="2486"/>
      <c r="P10" s="2486"/>
      <c r="Q10" s="2486"/>
      <c r="R10" s="2486"/>
      <c r="S10" s="2486"/>
      <c r="T10" s="2486"/>
      <c r="U10" s="2486"/>
      <c r="V10" s="2486"/>
      <c r="W10" s="2486"/>
      <c r="X10" s="2486"/>
      <c r="Y10" s="2486"/>
      <c r="Z10" s="2486"/>
      <c r="AA10" s="2486"/>
      <c r="AB10" s="2486"/>
      <c r="AC10" s="2486"/>
      <c r="AD10" s="2486"/>
      <c r="AE10" s="2486"/>
      <c r="AF10" s="2486"/>
      <c r="AG10" s="2486"/>
      <c r="AH10" s="2486"/>
      <c r="AI10" s="2486"/>
      <c r="AJ10" s="2486"/>
      <c r="AK10" s="2486"/>
      <c r="AL10" s="2486"/>
      <c r="AM10" s="2486"/>
      <c r="AN10" s="2486"/>
      <c r="AO10" s="2486"/>
      <c r="AP10" s="2486"/>
      <c r="AQ10" s="2486"/>
      <c r="AR10" s="2486"/>
      <c r="AS10" s="2486"/>
      <c r="AT10" s="2486"/>
      <c r="AU10" s="2486"/>
      <c r="AV10" s="2487"/>
      <c r="AW10" s="468"/>
      <c r="AX10" s="468"/>
      <c r="AY10" s="468"/>
      <c r="AZ10" s="468"/>
      <c r="BA10" s="468"/>
      <c r="BB10" s="468"/>
      <c r="BC10" s="468"/>
      <c r="BD10" s="468"/>
      <c r="BE10" s="468"/>
      <c r="BF10" s="468"/>
    </row>
    <row r="11" spans="1:58" s="26" customFormat="1" ht="30" customHeight="1">
      <c r="A11" s="2505" t="s">
        <v>1609</v>
      </c>
      <c r="B11" s="2477"/>
      <c r="C11" s="2477"/>
      <c r="D11" s="2477"/>
      <c r="E11" s="2477"/>
      <c r="F11" s="2477"/>
      <c r="G11" s="2478"/>
      <c r="H11" s="2502"/>
      <c r="I11" s="2503"/>
      <c r="J11" s="2503"/>
      <c r="K11" s="2503"/>
      <c r="L11" s="2503"/>
      <c r="M11" s="2503"/>
      <c r="N11" s="2503"/>
      <c r="O11" s="2503"/>
      <c r="P11" s="2503"/>
      <c r="Q11" s="2503"/>
      <c r="R11" s="2503"/>
      <c r="S11" s="2503"/>
      <c r="T11" s="2503"/>
      <c r="U11" s="2503"/>
      <c r="V11" s="2503"/>
      <c r="W11" s="2503"/>
      <c r="X11" s="2503"/>
      <c r="Y11" s="2503"/>
      <c r="Z11" s="2503"/>
      <c r="AA11" s="2503"/>
      <c r="AB11" s="2503"/>
      <c r="AC11" s="2503"/>
      <c r="AD11" s="2503"/>
      <c r="AE11" s="2503"/>
      <c r="AF11" s="2503"/>
      <c r="AG11" s="2503"/>
      <c r="AH11" s="2503"/>
      <c r="AI11" s="2503"/>
      <c r="AJ11" s="2503"/>
      <c r="AK11" s="2503"/>
      <c r="AL11" s="2503"/>
      <c r="AM11" s="2503"/>
      <c r="AN11" s="2503"/>
      <c r="AO11" s="2503"/>
      <c r="AP11" s="2503"/>
      <c r="AQ11" s="2503"/>
      <c r="AR11" s="2503"/>
      <c r="AS11" s="2503"/>
      <c r="AT11" s="2503"/>
      <c r="AU11" s="2503"/>
      <c r="AV11" s="2504"/>
      <c r="AW11" s="468"/>
      <c r="AX11" s="468"/>
      <c r="AY11" s="468"/>
      <c r="AZ11" s="468"/>
      <c r="BA11" s="468"/>
      <c r="BB11" s="468"/>
      <c r="BC11" s="468"/>
      <c r="BD11" s="468"/>
      <c r="BE11" s="468"/>
      <c r="BF11" s="468"/>
    </row>
    <row r="12" spans="1:58" s="26" customFormat="1" ht="30" customHeight="1">
      <c r="A12" s="2489" t="s">
        <v>1610</v>
      </c>
      <c r="B12" s="2457"/>
      <c r="C12" s="2457"/>
      <c r="D12" s="2457"/>
      <c r="E12" s="2457"/>
      <c r="F12" s="2457"/>
      <c r="G12" s="2457"/>
      <c r="H12" s="2500" t="s">
        <v>871</v>
      </c>
      <c r="I12" s="2500"/>
      <c r="J12" s="2500"/>
      <c r="K12" s="2500"/>
      <c r="L12" s="2500"/>
      <c r="M12" s="2500"/>
      <c r="N12" s="2500"/>
      <c r="O12" s="2500"/>
      <c r="P12" s="2500"/>
      <c r="Q12" s="2500"/>
      <c r="R12" s="2500"/>
      <c r="S12" s="2500"/>
      <c r="T12" s="2500"/>
      <c r="U12" s="2500"/>
      <c r="V12" s="2500"/>
      <c r="W12" s="2500"/>
      <c r="X12" s="2500"/>
      <c r="Y12" s="2500"/>
      <c r="Z12" s="2500"/>
      <c r="AA12" s="2500"/>
      <c r="AB12" s="2500"/>
      <c r="AC12" s="2500"/>
      <c r="AD12" s="2500"/>
      <c r="AE12" s="2500"/>
      <c r="AF12" s="2500"/>
      <c r="AG12" s="2500"/>
      <c r="AH12" s="2500"/>
      <c r="AI12" s="2500"/>
      <c r="AJ12" s="2500"/>
      <c r="AK12" s="2500"/>
      <c r="AL12" s="2500"/>
      <c r="AM12" s="2500"/>
      <c r="AN12" s="2500"/>
      <c r="AO12" s="2500"/>
      <c r="AP12" s="2500"/>
      <c r="AQ12" s="2500"/>
      <c r="AR12" s="2500"/>
      <c r="AS12" s="2500"/>
      <c r="AT12" s="2500"/>
      <c r="AU12" s="2500"/>
      <c r="AV12" s="2501"/>
      <c r="AW12" s="468"/>
      <c r="AX12" s="468"/>
      <c r="AY12" s="468"/>
      <c r="AZ12" s="468"/>
      <c r="BA12" s="468"/>
      <c r="BB12" s="468"/>
      <c r="BC12" s="468"/>
      <c r="BD12" s="468"/>
      <c r="BE12" s="468"/>
      <c r="BF12" s="468"/>
    </row>
    <row r="13" spans="1:58" s="26" customFormat="1" ht="30" customHeight="1">
      <c r="A13" s="2489" t="s">
        <v>1611</v>
      </c>
      <c r="B13" s="2457"/>
      <c r="C13" s="2457"/>
      <c r="D13" s="2457"/>
      <c r="E13" s="2457"/>
      <c r="F13" s="2457"/>
      <c r="G13" s="2457"/>
      <c r="H13" s="2488" t="s">
        <v>1141</v>
      </c>
      <c r="I13" s="2488"/>
      <c r="J13" s="2488"/>
      <c r="K13" s="2488"/>
      <c r="L13" s="2488"/>
      <c r="M13" s="506" t="s">
        <v>101</v>
      </c>
      <c r="N13" s="2481" t="s">
        <v>1142</v>
      </c>
      <c r="O13" s="2481"/>
      <c r="P13" s="2481"/>
      <c r="Q13" s="2481"/>
      <c r="R13" s="2481"/>
      <c r="S13" s="2481"/>
      <c r="T13" s="2481"/>
      <c r="U13" s="2481"/>
      <c r="V13" s="2481"/>
      <c r="W13" s="2481"/>
      <c r="X13" s="2481"/>
      <c r="Y13" s="2481"/>
      <c r="Z13" s="2481"/>
      <c r="AA13" s="2476" t="s">
        <v>872</v>
      </c>
      <c r="AB13" s="2477"/>
      <c r="AC13" s="2477"/>
      <c r="AD13" s="2477"/>
      <c r="AE13" s="2477"/>
      <c r="AF13" s="2477"/>
      <c r="AG13" s="2477"/>
      <c r="AH13" s="2477"/>
      <c r="AI13" s="2477"/>
      <c r="AJ13" s="2478"/>
      <c r="AK13" s="2495" t="s">
        <v>2093</v>
      </c>
      <c r="AL13" s="2496"/>
      <c r="AM13" s="2496"/>
      <c r="AN13" s="2496"/>
      <c r="AO13" s="2496"/>
      <c r="AP13" s="2496"/>
      <c r="AQ13" s="2496"/>
      <c r="AR13" s="2496"/>
      <c r="AS13" s="2496"/>
      <c r="AT13" s="2496"/>
      <c r="AU13" s="2496"/>
      <c r="AV13" s="2497"/>
      <c r="AW13" s="468"/>
      <c r="AX13" s="468"/>
      <c r="AY13" s="468"/>
      <c r="AZ13" s="468"/>
      <c r="BA13" s="468"/>
      <c r="BB13" s="468"/>
      <c r="BC13" s="468"/>
      <c r="BD13" s="468"/>
      <c r="BE13" s="468"/>
      <c r="BF13" s="468"/>
    </row>
    <row r="14" spans="1:58" s="26" customFormat="1" ht="30" customHeight="1">
      <c r="A14" s="2498" t="s">
        <v>1612</v>
      </c>
      <c r="B14" s="2467"/>
      <c r="C14" s="2467"/>
      <c r="D14" s="2467"/>
      <c r="E14" s="2467"/>
      <c r="F14" s="2467"/>
      <c r="G14" s="2468"/>
      <c r="H14" s="2460"/>
      <c r="I14" s="2461"/>
      <c r="J14" s="2461"/>
      <c r="K14" s="2461"/>
      <c r="L14" s="2461"/>
      <c r="M14" s="2462"/>
      <c r="N14" s="2466" t="s">
        <v>1613</v>
      </c>
      <c r="O14" s="2467"/>
      <c r="P14" s="2467"/>
      <c r="Q14" s="2467"/>
      <c r="R14" s="2467"/>
      <c r="S14" s="2467"/>
      <c r="T14" s="2468"/>
      <c r="U14" s="2472" t="e">
        <f>INDEX(소속,MATCH(H14,성명,0))</f>
        <v>#N/A</v>
      </c>
      <c r="V14" s="2473"/>
      <c r="W14" s="2473"/>
      <c r="X14" s="2473"/>
      <c r="Y14" s="2473"/>
      <c r="Z14" s="2474"/>
      <c r="AA14" s="2466" t="s">
        <v>1614</v>
      </c>
      <c r="AB14" s="2468"/>
      <c r="AC14" s="2476" t="s">
        <v>1615</v>
      </c>
      <c r="AD14" s="2477"/>
      <c r="AE14" s="2477"/>
      <c r="AF14" s="2477"/>
      <c r="AG14" s="2477"/>
      <c r="AH14" s="2477"/>
      <c r="AI14" s="2477"/>
      <c r="AJ14" s="2478"/>
      <c r="AK14" s="2495"/>
      <c r="AL14" s="2496"/>
      <c r="AM14" s="2496"/>
      <c r="AN14" s="2496"/>
      <c r="AO14" s="2496"/>
      <c r="AP14" s="2496"/>
      <c r="AQ14" s="2496"/>
      <c r="AR14" s="2496"/>
      <c r="AS14" s="2496"/>
      <c r="AT14" s="2496"/>
      <c r="AU14" s="2496"/>
      <c r="AV14" s="2497"/>
      <c r="AW14" s="468"/>
      <c r="AX14" s="468"/>
      <c r="AY14" s="468"/>
      <c r="AZ14" s="468"/>
      <c r="BA14" s="468"/>
      <c r="BB14" s="468"/>
      <c r="BC14" s="468"/>
      <c r="BD14" s="468"/>
      <c r="BE14" s="468"/>
      <c r="BF14" s="468"/>
    </row>
    <row r="15" spans="1:58" s="26" customFormat="1" ht="30" customHeight="1">
      <c r="A15" s="2499"/>
      <c r="B15" s="2470"/>
      <c r="C15" s="2470"/>
      <c r="D15" s="2470"/>
      <c r="E15" s="2470"/>
      <c r="F15" s="2470"/>
      <c r="G15" s="2471"/>
      <c r="H15" s="2463"/>
      <c r="I15" s="2464"/>
      <c r="J15" s="2464"/>
      <c r="K15" s="2464"/>
      <c r="L15" s="2464"/>
      <c r="M15" s="2465"/>
      <c r="N15" s="2469"/>
      <c r="O15" s="2470"/>
      <c r="P15" s="2470"/>
      <c r="Q15" s="2470"/>
      <c r="R15" s="2470"/>
      <c r="S15" s="2470"/>
      <c r="T15" s="2471"/>
      <c r="U15" s="1392"/>
      <c r="V15" s="2475"/>
      <c r="W15" s="2475"/>
      <c r="X15" s="2475"/>
      <c r="Y15" s="2475"/>
      <c r="Z15" s="1394"/>
      <c r="AA15" s="2469"/>
      <c r="AB15" s="2471"/>
      <c r="AC15" s="2476" t="s">
        <v>1616</v>
      </c>
      <c r="AD15" s="2477"/>
      <c r="AE15" s="2477"/>
      <c r="AF15" s="2477"/>
      <c r="AG15" s="2477"/>
      <c r="AH15" s="2477"/>
      <c r="AI15" s="2477"/>
      <c r="AJ15" s="2478"/>
      <c r="AK15" s="2506"/>
      <c r="AL15" s="2507"/>
      <c r="AM15" s="2507"/>
      <c r="AN15" s="2507"/>
      <c r="AO15" s="2507"/>
      <c r="AP15" s="2507"/>
      <c r="AQ15" s="2507"/>
      <c r="AR15" s="2507"/>
      <c r="AS15" s="2507"/>
      <c r="AT15" s="2507"/>
      <c r="AU15" s="2507"/>
      <c r="AV15" s="2508"/>
      <c r="AW15" s="468"/>
      <c r="AX15" s="468"/>
      <c r="AY15" s="468"/>
      <c r="AZ15" s="468"/>
      <c r="BA15" s="468"/>
      <c r="BB15" s="468"/>
      <c r="BC15" s="468"/>
      <c r="BD15" s="468"/>
      <c r="BE15" s="468"/>
      <c r="BF15" s="468"/>
    </row>
    <row r="16" spans="1:58" s="26" customFormat="1" ht="30" customHeight="1">
      <c r="A16" s="2489" t="s">
        <v>1130</v>
      </c>
      <c r="B16" s="2457"/>
      <c r="C16" s="2457"/>
      <c r="D16" s="2457"/>
      <c r="E16" s="2457"/>
      <c r="F16" s="2457"/>
      <c r="G16" s="2457"/>
      <c r="H16" s="2479"/>
      <c r="I16" s="2479"/>
      <c r="J16" s="2479"/>
      <c r="K16" s="2479"/>
      <c r="L16" s="2480" t="s">
        <v>1002</v>
      </c>
      <c r="M16" s="2480"/>
      <c r="N16" s="2479"/>
      <c r="O16" s="2479"/>
      <c r="P16" s="2479"/>
      <c r="Q16" s="2479"/>
      <c r="R16" s="2480" t="s">
        <v>707</v>
      </c>
      <c r="S16" s="2480"/>
      <c r="T16" s="2481"/>
      <c r="U16" s="2481"/>
      <c r="V16" s="2481"/>
      <c r="W16" s="2481"/>
      <c r="X16" s="2481"/>
      <c r="Y16" s="2481"/>
      <c r="Z16" s="2481"/>
      <c r="AA16" s="2481"/>
      <c r="AB16" s="2481"/>
      <c r="AC16" s="2481"/>
      <c r="AD16" s="2490" t="s">
        <v>1596</v>
      </c>
      <c r="AE16" s="2490"/>
      <c r="AF16" s="2490"/>
      <c r="AG16" s="2457" t="s">
        <v>1597</v>
      </c>
      <c r="AH16" s="2457"/>
      <c r="AI16" s="2457"/>
      <c r="AJ16" s="2457"/>
      <c r="AK16" s="2457"/>
      <c r="AL16" s="2457"/>
      <c r="AM16" s="2457"/>
      <c r="AN16" s="2458"/>
      <c r="AO16" s="2458"/>
      <c r="AP16" s="2458"/>
      <c r="AQ16" s="2458"/>
      <c r="AR16" s="2458"/>
      <c r="AS16" s="2458"/>
      <c r="AT16" s="2458"/>
      <c r="AU16" s="2458"/>
      <c r="AV16" s="2459"/>
      <c r="AW16" s="468"/>
      <c r="AX16" s="468"/>
      <c r="AY16" s="468"/>
      <c r="AZ16" s="468"/>
      <c r="BA16" s="468"/>
      <c r="BB16" s="468"/>
      <c r="BC16" s="468"/>
      <c r="BD16" s="468"/>
      <c r="BE16" s="468"/>
      <c r="BF16" s="468"/>
    </row>
    <row r="17" spans="1:77" s="26" customFormat="1" ht="30" customHeight="1">
      <c r="A17" s="2489" t="s">
        <v>1598</v>
      </c>
      <c r="B17" s="2457"/>
      <c r="C17" s="2457"/>
      <c r="D17" s="2457"/>
      <c r="E17" s="2457"/>
      <c r="F17" s="2457"/>
      <c r="G17" s="2457"/>
      <c r="H17" s="2491"/>
      <c r="I17" s="2491"/>
      <c r="J17" s="2491"/>
      <c r="K17" s="2491"/>
      <c r="L17" s="2491"/>
      <c r="M17" s="2491"/>
      <c r="N17" s="2491"/>
      <c r="O17" s="2491"/>
      <c r="P17" s="2491"/>
      <c r="Q17" s="2491"/>
      <c r="R17" s="2491"/>
      <c r="S17" s="2491"/>
      <c r="T17" s="2491"/>
      <c r="U17" s="2491"/>
      <c r="V17" s="2491"/>
      <c r="W17" s="2442" t="s">
        <v>1599</v>
      </c>
      <c r="X17" s="2442"/>
      <c r="Y17" s="2442"/>
      <c r="Z17" s="2442"/>
      <c r="AA17" s="2442"/>
      <c r="AB17" s="2442"/>
      <c r="AC17" s="2442"/>
      <c r="AD17" s="2439"/>
      <c r="AE17" s="2439"/>
      <c r="AF17" s="2439"/>
      <c r="AG17" s="2440" t="s">
        <v>1143</v>
      </c>
      <c r="AH17" s="2440"/>
      <c r="AI17" s="2440"/>
      <c r="AJ17" s="2441" t="s">
        <v>1600</v>
      </c>
      <c r="AK17" s="2442"/>
      <c r="AL17" s="2442"/>
      <c r="AM17" s="2442"/>
      <c r="AN17" s="2442"/>
      <c r="AO17" s="2442"/>
      <c r="AP17" s="2442"/>
      <c r="AQ17" s="2443"/>
      <c r="AR17" s="2443"/>
      <c r="AS17" s="2443"/>
      <c r="AT17" s="2443"/>
      <c r="AU17" s="2443"/>
      <c r="AV17" s="2444"/>
      <c r="AW17" s="468"/>
      <c r="AX17" s="468"/>
      <c r="AY17" s="468"/>
      <c r="AZ17" s="468"/>
      <c r="BA17" s="468"/>
      <c r="BB17" s="468"/>
      <c r="BC17" s="468"/>
      <c r="BD17" s="468"/>
      <c r="BE17" s="468"/>
      <c r="BF17" s="468"/>
      <c r="BG17" s="271"/>
      <c r="BH17" s="271"/>
      <c r="BI17" s="271"/>
      <c r="BJ17" s="271"/>
      <c r="BK17" s="271"/>
      <c r="BL17" s="271"/>
      <c r="BM17" s="271"/>
      <c r="BN17" s="271"/>
      <c r="BO17" s="271"/>
      <c r="BP17" s="271"/>
      <c r="BQ17" s="271"/>
      <c r="BR17" s="271"/>
      <c r="BS17" s="271"/>
      <c r="BT17" s="271"/>
      <c r="BU17" s="271"/>
      <c r="BV17" s="271"/>
      <c r="BW17" s="271"/>
      <c r="BX17" s="271"/>
      <c r="BY17" s="271"/>
    </row>
    <row r="18" spans="1:77" s="26" customFormat="1" ht="30" customHeight="1">
      <c r="A18" s="2445" t="s">
        <v>1617</v>
      </c>
      <c r="B18" s="2446"/>
      <c r="C18" s="2446"/>
      <c r="D18" s="2446"/>
      <c r="E18" s="2446"/>
      <c r="F18" s="2446"/>
      <c r="G18" s="2446"/>
      <c r="H18" s="2446"/>
      <c r="I18" s="2446"/>
      <c r="J18" s="2446"/>
      <c r="K18" s="2446"/>
      <c r="L18" s="2446"/>
      <c r="M18" s="2446"/>
      <c r="N18" s="2446"/>
      <c r="O18" s="2447"/>
      <c r="P18" s="2451" t="s">
        <v>1618</v>
      </c>
      <c r="Q18" s="2452"/>
      <c r="R18" s="2452"/>
      <c r="S18" s="2452"/>
      <c r="T18" s="2452"/>
      <c r="U18" s="2452"/>
      <c r="V18" s="2452"/>
      <c r="W18" s="2452"/>
      <c r="X18" s="2453"/>
      <c r="Y18" s="2454" t="s">
        <v>1619</v>
      </c>
      <c r="Z18" s="2455"/>
      <c r="AA18" s="2455"/>
      <c r="AB18" s="2455"/>
      <c r="AC18" s="2455"/>
      <c r="AD18" s="2455"/>
      <c r="AE18" s="2455"/>
      <c r="AF18" s="2455"/>
      <c r="AG18" s="2455"/>
      <c r="AH18" s="2455"/>
      <c r="AI18" s="2455"/>
      <c r="AJ18" s="2455"/>
      <c r="AK18" s="2455"/>
      <c r="AL18" s="2455"/>
      <c r="AM18" s="2455"/>
      <c r="AN18" s="2455"/>
      <c r="AO18" s="2455"/>
      <c r="AP18" s="2455"/>
      <c r="AQ18" s="2455"/>
      <c r="AR18" s="2455"/>
      <c r="AS18" s="2455"/>
      <c r="AT18" s="2455"/>
      <c r="AU18" s="2455"/>
      <c r="AV18" s="2456"/>
      <c r="AW18" s="2428" t="s">
        <v>1601</v>
      </c>
      <c r="AX18" s="2428"/>
      <c r="AY18" s="2428"/>
      <c r="AZ18" s="2428"/>
      <c r="BA18" s="2428"/>
      <c r="BB18" s="2428"/>
      <c r="BC18" s="2428"/>
      <c r="BD18" s="2428"/>
      <c r="BE18" s="2428"/>
      <c r="BF18" s="2428"/>
      <c r="BG18" s="18"/>
      <c r="BH18" s="18"/>
      <c r="BI18" s="18"/>
      <c r="BJ18" s="18"/>
      <c r="BK18" s="18"/>
      <c r="BL18" s="18"/>
      <c r="BM18" s="18"/>
      <c r="BN18" s="18"/>
      <c r="BO18" s="18"/>
      <c r="BP18" s="18"/>
      <c r="BQ18" s="18"/>
      <c r="BR18" s="18"/>
      <c r="BS18" s="18"/>
      <c r="BT18" s="18"/>
      <c r="BU18" s="18"/>
      <c r="BV18" s="18"/>
      <c r="BW18" s="18"/>
      <c r="BX18" s="18"/>
      <c r="BY18" s="18"/>
    </row>
    <row r="19" spans="1:77" s="26" customFormat="1" ht="30" customHeight="1">
      <c r="A19" s="2448"/>
      <c r="B19" s="2449"/>
      <c r="C19" s="2449"/>
      <c r="D19" s="2449"/>
      <c r="E19" s="2449"/>
      <c r="F19" s="2449"/>
      <c r="G19" s="2449"/>
      <c r="H19" s="2449"/>
      <c r="I19" s="2449"/>
      <c r="J19" s="2449"/>
      <c r="K19" s="2449"/>
      <c r="L19" s="2449"/>
      <c r="M19" s="2449"/>
      <c r="N19" s="2449"/>
      <c r="O19" s="2450"/>
      <c r="P19" s="2429"/>
      <c r="Q19" s="2430"/>
      <c r="R19" s="2430"/>
      <c r="S19" s="2430"/>
      <c r="T19" s="2430"/>
      <c r="U19" s="2430"/>
      <c r="V19" s="2430"/>
      <c r="W19" s="2430"/>
      <c r="X19" s="2431"/>
      <c r="Y19" s="2432"/>
      <c r="Z19" s="2433"/>
      <c r="AA19" s="2433"/>
      <c r="AB19" s="2433"/>
      <c r="AC19" s="2433"/>
      <c r="AD19" s="2433"/>
      <c r="AE19" s="2433"/>
      <c r="AF19" s="2433"/>
      <c r="AG19" s="2433"/>
      <c r="AH19" s="2433"/>
      <c r="AI19" s="2433"/>
      <c r="AJ19" s="2433"/>
      <c r="AK19" s="2433"/>
      <c r="AL19" s="2433"/>
      <c r="AM19" s="2433"/>
      <c r="AN19" s="2433"/>
      <c r="AO19" s="2433"/>
      <c r="AP19" s="2433"/>
      <c r="AQ19" s="2433"/>
      <c r="AR19" s="2433"/>
      <c r="AS19" s="2433"/>
      <c r="AT19" s="2433"/>
      <c r="AU19" s="2433"/>
      <c r="AV19" s="2434"/>
      <c r="AW19" s="2482" t="s">
        <v>786</v>
      </c>
      <c r="AX19" s="2482"/>
      <c r="AY19" s="2482"/>
      <c r="AZ19" s="2482"/>
      <c r="BA19" s="2482"/>
      <c r="BB19" s="2482"/>
      <c r="BC19" s="2482"/>
      <c r="BD19" s="2482"/>
      <c r="BE19" s="2482"/>
      <c r="BF19" s="2482"/>
      <c r="BG19" s="2482"/>
      <c r="BH19" s="2482"/>
      <c r="BI19" s="2482"/>
      <c r="BJ19" s="2482"/>
      <c r="BK19" s="2482"/>
      <c r="BL19" s="2482"/>
      <c r="BM19" s="2482"/>
      <c r="BN19" s="2482"/>
      <c r="BO19" s="2482"/>
      <c r="BP19" s="2482"/>
      <c r="BQ19" s="2482"/>
      <c r="BR19" s="2482"/>
      <c r="BS19" s="2482"/>
      <c r="BT19" s="2482"/>
      <c r="BU19" s="2482"/>
      <c r="BV19" s="2482"/>
      <c r="BW19" s="2482"/>
      <c r="BX19" s="2482"/>
      <c r="BY19" s="2482"/>
    </row>
    <row r="20" spans="1:77" s="26" customFormat="1" ht="30" customHeight="1">
      <c r="A20" s="1633" t="s">
        <v>1602</v>
      </c>
      <c r="B20" s="2435"/>
      <c r="C20" s="2435"/>
      <c r="D20" s="2435"/>
      <c r="E20" s="2435"/>
      <c r="F20" s="2435"/>
      <c r="G20" s="2435"/>
      <c r="H20" s="2435"/>
      <c r="I20" s="2435"/>
      <c r="J20" s="2435"/>
      <c r="K20" s="2435"/>
      <c r="L20" s="2435"/>
      <c r="M20" s="2435"/>
      <c r="N20" s="2435"/>
      <c r="O20" s="2435"/>
      <c r="P20" s="2435"/>
      <c r="Q20" s="2435"/>
      <c r="R20" s="2435"/>
      <c r="S20" s="2435"/>
      <c r="T20" s="2435"/>
      <c r="U20" s="2435"/>
      <c r="V20" s="2435"/>
      <c r="W20" s="2435"/>
      <c r="X20" s="2435"/>
      <c r="Y20" s="2435"/>
      <c r="Z20" s="2435"/>
      <c r="AA20" s="2435"/>
      <c r="AB20" s="2435"/>
      <c r="AC20" s="2435"/>
      <c r="AD20" s="2435"/>
      <c r="AE20" s="2435"/>
      <c r="AF20" s="2435"/>
      <c r="AG20" s="2435"/>
      <c r="AH20" s="2435"/>
      <c r="AI20" s="2435"/>
      <c r="AJ20" s="2435"/>
      <c r="AK20" s="2435"/>
      <c r="AL20" s="2435"/>
      <c r="AM20" s="2435"/>
      <c r="AN20" s="2435"/>
      <c r="AO20" s="2435"/>
      <c r="AP20" s="2435"/>
      <c r="AQ20" s="2435"/>
      <c r="AR20" s="2435"/>
      <c r="AS20" s="2435"/>
      <c r="AT20" s="2435"/>
      <c r="AU20" s="2435"/>
      <c r="AV20" s="2435"/>
      <c r="AW20" s="2482"/>
      <c r="AX20" s="2482"/>
      <c r="AY20" s="2482"/>
      <c r="AZ20" s="2482"/>
      <c r="BA20" s="2482"/>
      <c r="BB20" s="2482"/>
      <c r="BC20" s="2482"/>
      <c r="BD20" s="2482"/>
      <c r="BE20" s="2482"/>
      <c r="BF20" s="2482"/>
      <c r="BG20" s="2482"/>
      <c r="BH20" s="2482"/>
      <c r="BI20" s="2482"/>
      <c r="BJ20" s="2482"/>
      <c r="BK20" s="2482"/>
      <c r="BL20" s="2482"/>
      <c r="BM20" s="2482"/>
      <c r="BN20" s="2482"/>
      <c r="BO20" s="2482"/>
      <c r="BP20" s="2482"/>
      <c r="BQ20" s="2482"/>
      <c r="BR20" s="2482"/>
      <c r="BS20" s="2482"/>
      <c r="BT20" s="2482"/>
      <c r="BU20" s="2482"/>
      <c r="BV20" s="2482"/>
      <c r="BW20" s="2482"/>
      <c r="BX20" s="2482"/>
      <c r="BY20" s="2482"/>
    </row>
    <row r="21" spans="1:77" s="26" customFormat="1" ht="30" customHeight="1">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52"/>
      <c r="AB21" s="52"/>
      <c r="AC21" s="52"/>
      <c r="AD21" s="52"/>
      <c r="AE21" s="52"/>
      <c r="AF21" s="52"/>
      <c r="AG21" s="52"/>
      <c r="AH21" s="52"/>
      <c r="AI21" s="52"/>
      <c r="AJ21" s="52"/>
      <c r="AK21" s="52"/>
      <c r="AL21" s="52"/>
      <c r="AM21" s="52"/>
      <c r="AN21" s="49"/>
      <c r="AO21" s="49"/>
      <c r="AP21" s="405"/>
      <c r="AQ21" s="405"/>
      <c r="AR21" s="405"/>
      <c r="AS21" s="405"/>
      <c r="AT21" s="405"/>
      <c r="AU21" s="405"/>
      <c r="AV21" s="2"/>
      <c r="AW21" s="468"/>
      <c r="AX21" s="468"/>
      <c r="AY21" s="468"/>
      <c r="AZ21" s="468"/>
      <c r="BA21" s="468"/>
      <c r="BB21" s="468"/>
      <c r="BC21" s="468"/>
      <c r="BD21" s="468"/>
      <c r="BE21" s="468"/>
      <c r="BF21" s="468"/>
    </row>
    <row r="22" spans="1:77" s="26" customFormat="1" ht="30" customHeight="1">
      <c r="A22" s="2436" t="s">
        <v>1620</v>
      </c>
      <c r="B22" s="2436"/>
      <c r="C22" s="2436"/>
      <c r="D22" s="2436"/>
      <c r="E22" s="2436"/>
      <c r="F22" s="2436"/>
      <c r="G22" s="2436"/>
      <c r="H22" s="2436"/>
      <c r="I22" s="2436"/>
      <c r="J22" s="2436"/>
      <c r="K22" s="2436"/>
      <c r="L22" s="2436"/>
      <c r="M22" s="2436"/>
      <c r="N22" s="2436"/>
      <c r="O22" s="2437">
        <f ca="1">TODAY()</f>
        <v>43893</v>
      </c>
      <c r="P22" s="2437"/>
      <c r="Q22" s="2437"/>
      <c r="R22" s="2437"/>
      <c r="S22" s="2437"/>
      <c r="T22" s="2437"/>
      <c r="U22" s="2437"/>
      <c r="V22" s="2437"/>
      <c r="W22" s="2437"/>
      <c r="X22" s="2437"/>
      <c r="Y22" s="2437"/>
      <c r="Z22" s="2437"/>
      <c r="AA22" s="2437"/>
      <c r="AB22" s="2437"/>
      <c r="AC22" s="2438" t="s">
        <v>1603</v>
      </c>
      <c r="AD22" s="2438"/>
      <c r="AE22" s="2438"/>
      <c r="AF22" s="2438"/>
      <c r="AG22" s="2438"/>
      <c r="AH22" s="2438"/>
      <c r="AI22" s="2438"/>
      <c r="AJ22" s="2438"/>
      <c r="AK22" s="2438"/>
      <c r="AL22" s="2438"/>
      <c r="AM22" s="2438"/>
      <c r="AN22" s="2438"/>
      <c r="AO22" s="2438"/>
      <c r="AP22" s="2438"/>
      <c r="AQ22" s="2438"/>
      <c r="AR22" s="2438"/>
      <c r="AS22" s="2438"/>
      <c r="AT22" s="2438"/>
      <c r="AU22" s="2438"/>
      <c r="AV22" s="2438"/>
      <c r="AW22" s="468"/>
      <c r="AX22" s="468"/>
      <c r="AY22" s="468"/>
      <c r="AZ22" s="468"/>
      <c r="BA22" s="468"/>
      <c r="BB22" s="468"/>
      <c r="BC22" s="468"/>
      <c r="BD22" s="468"/>
      <c r="BE22" s="468"/>
      <c r="BF22" s="468"/>
    </row>
    <row r="23" spans="1:77" s="26" customFormat="1" ht="30" customHeight="1">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52"/>
      <c r="AB23" s="52"/>
      <c r="AC23" s="52"/>
      <c r="AD23" s="52"/>
      <c r="AE23" s="52"/>
      <c r="AF23" s="52"/>
      <c r="AG23" s="52"/>
      <c r="AH23" s="52"/>
      <c r="AI23" s="52"/>
      <c r="AJ23" s="52"/>
      <c r="AK23" s="52"/>
      <c r="AL23" s="52"/>
      <c r="AM23" s="52"/>
      <c r="AN23" s="49"/>
      <c r="AO23" s="49"/>
      <c r="AP23" s="405"/>
      <c r="AQ23" s="405"/>
      <c r="AR23" s="405"/>
      <c r="AS23" s="405"/>
      <c r="AT23" s="405"/>
      <c r="AU23" s="405"/>
      <c r="AV23" s="2"/>
      <c r="AW23" s="468"/>
      <c r="AX23" s="468"/>
      <c r="AY23" s="468"/>
      <c r="AZ23" s="468"/>
      <c r="BA23" s="468"/>
      <c r="BB23" s="468"/>
      <c r="BC23" s="468"/>
      <c r="BD23" s="468"/>
      <c r="BE23" s="468"/>
      <c r="BF23" s="468"/>
    </row>
    <row r="24" spans="1:77" s="26" customFormat="1" ht="30" customHeight="1">
      <c r="A24" s="1030" t="s">
        <v>2090</v>
      </c>
      <c r="B24" s="1030"/>
      <c r="C24" s="1030"/>
      <c r="D24" s="1030"/>
      <c r="E24" s="1030"/>
      <c r="F24" s="1030"/>
      <c r="G24" s="1030"/>
      <c r="H24" s="1030"/>
      <c r="I24" s="1030"/>
      <c r="J24" s="1030"/>
      <c r="K24" s="1030"/>
      <c r="L24" s="1214" t="s">
        <v>1604</v>
      </c>
      <c r="M24" s="1214"/>
      <c r="N24" s="1214"/>
      <c r="O24" s="1214"/>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00"/>
      <c r="AQ24" s="400"/>
      <c r="AR24" s="400"/>
      <c r="AS24" s="400"/>
      <c r="AT24" s="400"/>
      <c r="AU24" s="2"/>
      <c r="AV24" s="1"/>
      <c r="AW24" s="468"/>
      <c r="AX24" s="468"/>
      <c r="AY24" s="468"/>
      <c r="AZ24" s="468"/>
      <c r="BA24" s="468"/>
      <c r="BB24" s="468"/>
      <c r="BC24" s="468"/>
      <c r="BD24" s="468"/>
      <c r="BE24" s="468"/>
      <c r="BF24" s="468"/>
    </row>
    <row r="25" spans="1:77" s="26" customFormat="1" ht="30"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468"/>
      <c r="AX25" s="468"/>
      <c r="AY25" s="468"/>
      <c r="AZ25" s="468"/>
      <c r="BA25" s="468"/>
      <c r="BB25" s="468"/>
      <c r="BC25" s="468"/>
      <c r="BD25" s="468"/>
      <c r="BE25" s="468"/>
      <c r="BF25" s="468"/>
    </row>
    <row r="26" spans="1:77" s="26" customFormat="1" ht="30" customHeight="1">
      <c r="A26" s="400"/>
      <c r="B26" s="400"/>
      <c r="C26" s="400"/>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0"/>
      <c r="AM26" s="400"/>
      <c r="AN26" s="400"/>
      <c r="AO26" s="400"/>
      <c r="AP26" s="400"/>
      <c r="AQ26" s="400"/>
      <c r="AR26" s="400"/>
      <c r="AS26" s="400"/>
      <c r="AT26" s="400"/>
      <c r="AU26" s="400"/>
      <c r="AV26" s="400"/>
      <c r="AW26" s="468"/>
      <c r="AX26" s="468"/>
      <c r="AY26" s="468"/>
      <c r="AZ26" s="468"/>
      <c r="BA26" s="468"/>
      <c r="BB26" s="468"/>
      <c r="BC26" s="468"/>
      <c r="BD26" s="468"/>
      <c r="BE26" s="468"/>
      <c r="BF26" s="468"/>
    </row>
    <row r="27" spans="1:77" s="26" customFormat="1" ht="30" customHeight="1">
      <c r="A27" s="400"/>
      <c r="B27" s="400"/>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0"/>
      <c r="AM27" s="400"/>
      <c r="AN27" s="400"/>
      <c r="AO27" s="400"/>
      <c r="AP27" s="400"/>
      <c r="AQ27" s="400"/>
      <c r="AR27" s="400"/>
      <c r="AS27" s="400"/>
      <c r="AT27" s="400"/>
      <c r="AU27" s="400"/>
      <c r="AV27" s="400"/>
      <c r="AW27" s="468"/>
      <c r="AX27" s="468"/>
      <c r="AY27" s="468"/>
      <c r="AZ27" s="468"/>
      <c r="BA27" s="468"/>
      <c r="BB27" s="468"/>
      <c r="BC27" s="468"/>
      <c r="BD27" s="468"/>
      <c r="BE27" s="468"/>
      <c r="BF27" s="468"/>
    </row>
    <row r="28" spans="1:77" s="26" customFormat="1" ht="30" customHeight="1">
      <c r="A28" s="400"/>
      <c r="B28" s="400"/>
      <c r="C28" s="400"/>
      <c r="D28" s="400"/>
      <c r="E28" s="400"/>
      <c r="F28" s="400"/>
      <c r="G28" s="400"/>
      <c r="H28" s="400"/>
      <c r="I28" s="400"/>
      <c r="J28" s="400"/>
      <c r="K28" s="400"/>
      <c r="L28" s="400"/>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c r="AS28" s="400"/>
      <c r="AT28" s="400"/>
      <c r="AU28" s="400"/>
      <c r="AV28" s="400"/>
      <c r="AW28" s="468"/>
      <c r="AX28" s="468"/>
      <c r="AY28" s="468"/>
      <c r="AZ28" s="468"/>
      <c r="BA28" s="468"/>
      <c r="BB28" s="468"/>
      <c r="BC28" s="468"/>
      <c r="BD28" s="468"/>
      <c r="BE28" s="468"/>
      <c r="BF28" s="468"/>
    </row>
    <row r="29" spans="1:77" s="26" customFormat="1" ht="30" customHeight="1">
      <c r="A29" s="400"/>
      <c r="B29" s="400"/>
      <c r="C29" s="400"/>
      <c r="D29" s="400"/>
      <c r="E29" s="400"/>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c r="AT29" s="400"/>
      <c r="AU29" s="400"/>
      <c r="AV29" s="400"/>
      <c r="AW29" s="468"/>
      <c r="AX29" s="468"/>
      <c r="AY29" s="468"/>
      <c r="AZ29" s="468"/>
      <c r="BA29" s="468"/>
      <c r="BB29" s="468"/>
      <c r="BC29" s="468"/>
      <c r="BD29" s="468"/>
      <c r="BE29" s="468"/>
      <c r="BF29" s="468"/>
    </row>
    <row r="30" spans="1:77" s="5" customFormat="1" ht="20.100000000000001" customHeight="1">
      <c r="A30" s="400"/>
      <c r="B30" s="400"/>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400"/>
      <c r="AP30" s="400"/>
      <c r="AQ30" s="400"/>
      <c r="AR30" s="400"/>
      <c r="AS30" s="400"/>
      <c r="AT30" s="400"/>
      <c r="AU30" s="400"/>
      <c r="AV30" s="400"/>
      <c r="AW30" s="468"/>
      <c r="AX30" s="468"/>
      <c r="AY30" s="468"/>
      <c r="AZ30" s="468"/>
      <c r="BA30" s="468"/>
      <c r="BB30" s="468"/>
      <c r="BC30" s="468"/>
      <c r="BD30" s="468"/>
      <c r="BE30" s="468"/>
      <c r="BF30" s="468"/>
    </row>
    <row r="31" spans="1:77" s="5" customFormat="1" ht="20.100000000000001" customHeight="1">
      <c r="A31" s="400"/>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400"/>
      <c r="AQ31" s="400"/>
      <c r="AR31" s="400"/>
      <c r="AS31" s="400"/>
      <c r="AT31" s="400"/>
      <c r="AU31" s="400"/>
      <c r="AV31" s="400"/>
      <c r="AW31" s="405"/>
      <c r="AX31" s="405"/>
      <c r="AY31" s="405"/>
      <c r="AZ31" s="405"/>
      <c r="BA31" s="405"/>
      <c r="BB31" s="405"/>
      <c r="BC31" s="405"/>
      <c r="BD31" s="405"/>
      <c r="BE31" s="405"/>
      <c r="BF31" s="405"/>
    </row>
    <row r="32" spans="1:77" s="8" customFormat="1" ht="18" customHeight="1">
      <c r="A32" s="400"/>
      <c r="B32" s="400"/>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0"/>
      <c r="AM32" s="400"/>
      <c r="AN32" s="400"/>
      <c r="AO32" s="400"/>
      <c r="AP32" s="400"/>
      <c r="AQ32" s="400"/>
      <c r="AR32" s="400"/>
      <c r="AS32" s="400"/>
      <c r="AT32" s="400"/>
      <c r="AU32" s="400"/>
      <c r="AV32" s="400"/>
      <c r="AW32" s="405"/>
      <c r="AX32" s="405"/>
      <c r="AY32" s="405"/>
      <c r="AZ32" s="405"/>
      <c r="BA32" s="405"/>
      <c r="BB32" s="405"/>
      <c r="BC32" s="405"/>
      <c r="BD32" s="405"/>
      <c r="BE32" s="405"/>
      <c r="BF32" s="405"/>
    </row>
  </sheetData>
  <protectedRanges>
    <protectedRange sqref="H12:AV12 AH13:AV13 H13:J14 L13:M14 O13:W14 N13 AH14:AJ14" name="범위1_1_4_1_2"/>
    <protectedRange sqref="AH18:AV18 T18:AE18 E18:Q18" name="범위1_1_4_1_1_2"/>
    <protectedRange sqref="AQ7:AQ8 N7:O8 Q8" name="범위1_1_1_1_1"/>
    <protectedRange sqref="AK14:AV14" name="범위1_1_4_1_2_1"/>
  </protectedRanges>
  <mergeCells count="65">
    <mergeCell ref="A13:G13"/>
    <mergeCell ref="AA13:AJ13"/>
    <mergeCell ref="AK13:AV13"/>
    <mergeCell ref="A14:G15"/>
    <mergeCell ref="H8:AV8"/>
    <mergeCell ref="A12:G12"/>
    <mergeCell ref="H12:AV12"/>
    <mergeCell ref="H11:AV11"/>
    <mergeCell ref="A11:G11"/>
    <mergeCell ref="AK14:AV14"/>
    <mergeCell ref="AC15:AJ15"/>
    <mergeCell ref="AK15:AV15"/>
    <mergeCell ref="A1:AV1"/>
    <mergeCell ref="A2:AT2"/>
    <mergeCell ref="A4:AV4"/>
    <mergeCell ref="A6:G6"/>
    <mergeCell ref="H6:V6"/>
    <mergeCell ref="W6:AB6"/>
    <mergeCell ref="AC6:AI6"/>
    <mergeCell ref="AJ6:AN6"/>
    <mergeCell ref="AP6:AV6"/>
    <mergeCell ref="AW4:BF4"/>
    <mergeCell ref="AW19:BY20"/>
    <mergeCell ref="A10:G10"/>
    <mergeCell ref="H10:AV10"/>
    <mergeCell ref="H13:L13"/>
    <mergeCell ref="N13:Z13"/>
    <mergeCell ref="A16:G16"/>
    <mergeCell ref="AD16:AF16"/>
    <mergeCell ref="A17:G17"/>
    <mergeCell ref="H17:V17"/>
    <mergeCell ref="W17:AC17"/>
    <mergeCell ref="A7:G7"/>
    <mergeCell ref="H7:V7"/>
    <mergeCell ref="W7:AB7"/>
    <mergeCell ref="AC7:AV7"/>
    <mergeCell ref="A8:G8"/>
    <mergeCell ref="AG16:AM16"/>
    <mergeCell ref="AN16:AV16"/>
    <mergeCell ref="H14:M15"/>
    <mergeCell ref="N14:T15"/>
    <mergeCell ref="U14:Z15"/>
    <mergeCell ref="AA14:AB15"/>
    <mergeCell ref="AC14:AJ14"/>
    <mergeCell ref="H16:K16"/>
    <mergeCell ref="L16:M16"/>
    <mergeCell ref="N16:Q16"/>
    <mergeCell ref="R16:S16"/>
    <mergeCell ref="T16:AC16"/>
    <mergeCell ref="AD17:AF17"/>
    <mergeCell ref="AG17:AI17"/>
    <mergeCell ref="AJ17:AP17"/>
    <mergeCell ref="AQ17:AV17"/>
    <mergeCell ref="A18:O19"/>
    <mergeCell ref="P18:X18"/>
    <mergeCell ref="Y18:AV18"/>
    <mergeCell ref="A24:K24"/>
    <mergeCell ref="L24:O24"/>
    <mergeCell ref="AW18:BF18"/>
    <mergeCell ref="P19:X19"/>
    <mergeCell ref="Y19:AV19"/>
    <mergeCell ref="A20:AV20"/>
    <mergeCell ref="A22:N22"/>
    <mergeCell ref="O22:AB22"/>
    <mergeCell ref="AC22:AV22"/>
  </mergeCells>
  <phoneticPr fontId="7" type="noConversion"/>
  <dataValidations count="4">
    <dataValidation type="list" allowBlank="1" showInputMessage="1" showErrorMessage="1" sqref="H13:L13">
      <formula1>"내자, 외자"</formula1>
    </dataValidation>
    <dataValidation type="list" allowBlank="1" showInputMessage="1" showErrorMessage="1" sqref="N13:Z13">
      <formula1>"단가 300만원 미만, 구매총액 2000만원 미만(민간과제)"</formula1>
    </dataValidation>
    <dataValidation type="list" allowBlank="1" showInputMessage="1" showErrorMessage="1" sqref="AK13">
      <formula1>"소모품(단가 300만원 미만), 비소모품"</formula1>
    </dataValidation>
    <dataValidation type="list" allowBlank="1" showInputMessage="1" showErrorMessage="1" sqref="AG17:AI17">
      <formula1>" EA(개), SET, PACKAGE, BOX, M(미터), L(리터), KG(킬로그램), G(그램), ML(밀리리터), FT(피트), INCH(인치), USER, COPY, LISENCE, 질, 권, 대, 조, 마리, 식, 장, 팩, 캔, 포, PET, 병, 모, 판, 봉지, 갑, 다스"</formula1>
    </dataValidation>
  </dataValidations>
  <hyperlinks>
    <hyperlink ref="AW4" location="목차!A1" display="▶목차바로가기"/>
    <hyperlink ref="AW18:BF18" r:id="rId1" display="목록정보시스템 사이트"/>
  </hyperlinks>
  <printOptions horizontalCentered="1"/>
  <pageMargins left="0.19685039370078741" right="0.19685039370078741" top="0.78740157480314965" bottom="0.39370078740157483" header="0.39370078740157483" footer="0.19685039370078741"/>
  <pageSetup paperSize="9" scale="90" orientation="portrait" errors="blank" r:id="rId2"/>
  <headerFooter alignWithMargins="0">
    <oddFooter>&amp;C&amp;"맑은 고딕,보통"&amp;9&amp;P / &amp;N</oddFooter>
  </headerFooter>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BZ70"/>
  <sheetViews>
    <sheetView zoomScale="80" zoomScaleNormal="80" workbookViewId="0">
      <selection activeCell="AM18" sqref="AM18:AV18"/>
    </sheetView>
  </sheetViews>
  <sheetFormatPr defaultColWidth="1.77734375" defaultRowHeight="16.5"/>
  <cols>
    <col min="1" max="31" width="1.77734375" style="12"/>
    <col min="32" max="32" width="1.77734375" style="12" customWidth="1"/>
    <col min="33" max="48" width="1.77734375" style="12"/>
    <col min="49" max="49" width="1.77734375" style="338"/>
    <col min="50" max="50" width="15.77734375" style="278" customWidth="1"/>
    <col min="51" max="52" width="12.77734375" style="278" customWidth="1"/>
    <col min="53" max="53" width="2.77734375" style="278" customWidth="1"/>
    <col min="54" max="54" width="15.77734375" style="278" customWidth="1"/>
    <col min="55" max="55" width="2.77734375" style="278" customWidth="1"/>
    <col min="56" max="56" width="19.77734375" style="278" customWidth="1"/>
    <col min="57" max="57" width="5.77734375" style="278" customWidth="1"/>
    <col min="58" max="58" width="1.77734375" style="338"/>
    <col min="59" max="59" width="12.44140625" style="278" customWidth="1"/>
    <col min="60" max="61" width="5.77734375" style="278" customWidth="1"/>
    <col min="62" max="62" width="19.21875" style="278" customWidth="1"/>
    <col min="63" max="63" width="31.88671875" style="278" customWidth="1"/>
    <col min="64" max="64" width="5.77734375" style="278" customWidth="1"/>
    <col min="65" max="65" width="6.5546875" style="278" customWidth="1"/>
    <col min="66" max="66" width="1.77734375" style="400"/>
    <col min="67" max="67" width="9.77734375" style="278" customWidth="1"/>
    <col min="68" max="75" width="8.77734375" style="278" customWidth="1"/>
    <col min="76" max="76" width="9.77734375" style="278" customWidth="1"/>
    <col min="77" max="77" width="18" style="12" customWidth="1"/>
    <col min="78" max="16384" width="1.77734375" style="12"/>
  </cols>
  <sheetData>
    <row r="1" spans="1:76" s="400" customFormat="1">
      <c r="A1" s="914" t="s">
        <v>1120</v>
      </c>
      <c r="B1" s="914"/>
      <c r="C1" s="914"/>
      <c r="D1" s="914"/>
      <c r="E1" s="914"/>
      <c r="F1" s="914"/>
      <c r="G1" s="914"/>
      <c r="H1" s="914"/>
      <c r="I1" s="914"/>
      <c r="J1" s="914"/>
      <c r="AX1" s="278"/>
      <c r="AY1" s="278"/>
      <c r="AZ1" s="278"/>
      <c r="BA1" s="278"/>
      <c r="BB1" s="278"/>
      <c r="BC1" s="278"/>
      <c r="BD1" s="278"/>
      <c r="BE1" s="278"/>
      <c r="BG1" s="278"/>
      <c r="BH1" s="278"/>
      <c r="BI1" s="278"/>
      <c r="BJ1" s="278"/>
      <c r="BK1" s="278"/>
      <c r="BL1" s="278"/>
      <c r="BM1" s="278"/>
      <c r="BO1" s="278"/>
      <c r="BP1" s="278"/>
      <c r="BQ1" s="278"/>
      <c r="BR1" s="278"/>
      <c r="BS1" s="278"/>
      <c r="BT1" s="278"/>
      <c r="BU1" s="278"/>
      <c r="BV1" s="278"/>
      <c r="BW1" s="278"/>
      <c r="BX1" s="278"/>
    </row>
    <row r="2" spans="1:76" s="400" customFormat="1">
      <c r="A2" s="914"/>
      <c r="B2" s="914"/>
      <c r="C2" s="914"/>
      <c r="D2" s="914"/>
      <c r="E2" s="914"/>
      <c r="F2" s="914"/>
      <c r="G2" s="914"/>
      <c r="H2" s="914"/>
      <c r="I2" s="914"/>
      <c r="J2" s="914"/>
      <c r="AX2" s="278"/>
      <c r="AY2" s="278"/>
      <c r="AZ2" s="278"/>
      <c r="BA2" s="278"/>
      <c r="BB2" s="278"/>
      <c r="BC2" s="278"/>
      <c r="BD2" s="278"/>
      <c r="BE2" s="278"/>
      <c r="BG2" s="278"/>
      <c r="BH2" s="278"/>
      <c r="BI2" s="278"/>
      <c r="BJ2" s="278"/>
      <c r="BK2" s="278"/>
      <c r="BL2" s="278"/>
      <c r="BM2" s="278"/>
      <c r="BO2" s="278"/>
      <c r="BP2" s="278"/>
      <c r="BQ2" s="278"/>
      <c r="BR2" s="278"/>
      <c r="BS2" s="278"/>
      <c r="BT2" s="278"/>
      <c r="BU2" s="278"/>
      <c r="BV2" s="278"/>
      <c r="BW2" s="278"/>
      <c r="BX2" s="278"/>
    </row>
    <row r="3" spans="1:76" s="400" customFormat="1">
      <c r="AX3" s="278"/>
      <c r="AY3" s="278"/>
      <c r="AZ3" s="278"/>
      <c r="BA3" s="278"/>
      <c r="BB3" s="278"/>
      <c r="BC3" s="278"/>
      <c r="BD3" s="278"/>
      <c r="BE3" s="278"/>
      <c r="BG3" s="278"/>
      <c r="BH3" s="278"/>
      <c r="BI3" s="278"/>
      <c r="BJ3" s="278"/>
      <c r="BK3" s="278"/>
      <c r="BL3" s="278"/>
      <c r="BM3" s="278"/>
      <c r="BO3" s="278"/>
      <c r="BP3" s="278"/>
      <c r="BQ3" s="278"/>
      <c r="BR3" s="278"/>
      <c r="BS3" s="278"/>
      <c r="BT3" s="278"/>
      <c r="BU3" s="278"/>
      <c r="BV3" s="278"/>
      <c r="BW3" s="278"/>
      <c r="BX3" s="278"/>
    </row>
    <row r="4" spans="1:76" ht="31.5">
      <c r="A4" s="1115" t="s">
        <v>738</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X4" s="2600" t="s">
        <v>1068</v>
      </c>
      <c r="AY4" s="2600"/>
      <c r="AZ4" s="2600"/>
      <c r="BA4" s="2600"/>
      <c r="BB4" s="2600"/>
      <c r="BC4" s="2600"/>
      <c r="BD4" s="2600"/>
      <c r="BE4" s="2600"/>
      <c r="BG4" s="2600" t="s">
        <v>1080</v>
      </c>
      <c r="BH4" s="2600"/>
      <c r="BI4" s="2600"/>
      <c r="BJ4" s="2600"/>
      <c r="BK4" s="2600"/>
      <c r="BL4" s="2600"/>
      <c r="BM4" s="2600"/>
      <c r="BO4" s="2556" t="s">
        <v>1776</v>
      </c>
      <c r="BP4" s="2557"/>
      <c r="BQ4" s="2557"/>
      <c r="BR4" s="2557"/>
      <c r="BS4" s="2557"/>
      <c r="BT4" s="2557"/>
      <c r="BU4" s="2557"/>
      <c r="BV4" s="2557"/>
      <c r="BW4" s="2557"/>
      <c r="BX4" s="2557"/>
    </row>
    <row r="5" spans="1:76" ht="18" customHeight="1">
      <c r="A5" s="2492" t="s">
        <v>739</v>
      </c>
      <c r="B5" s="2493"/>
      <c r="C5" s="2493"/>
      <c r="D5" s="2493"/>
      <c r="E5" s="2493"/>
      <c r="F5" s="2493"/>
      <c r="G5" s="2493"/>
      <c r="H5" s="2493"/>
      <c r="I5" s="2493"/>
      <c r="J5" s="2493"/>
      <c r="K5" s="2493"/>
      <c r="L5" s="2493"/>
      <c r="M5" s="2493"/>
      <c r="N5" s="2493"/>
      <c r="O5" s="2493"/>
      <c r="P5" s="2493"/>
      <c r="Q5" s="2493"/>
      <c r="R5" s="2493"/>
      <c r="S5" s="2493"/>
      <c r="T5" s="2493"/>
      <c r="U5" s="2493"/>
      <c r="V5" s="2493"/>
      <c r="W5" s="2493"/>
      <c r="X5" s="2493"/>
      <c r="Y5" s="2493"/>
      <c r="Z5" s="2493"/>
      <c r="AA5" s="2493"/>
      <c r="AB5" s="2493"/>
      <c r="AC5" s="2493"/>
      <c r="AD5" s="2493"/>
      <c r="AE5" s="2493"/>
      <c r="AF5" s="2493"/>
      <c r="AG5" s="2493"/>
      <c r="AH5" s="2493"/>
      <c r="AI5" s="2493"/>
      <c r="AJ5" s="2493"/>
      <c r="AK5" s="2493"/>
      <c r="AL5" s="2493"/>
      <c r="AM5" s="2493"/>
      <c r="AN5" s="2493"/>
      <c r="AO5" s="2493"/>
      <c r="AP5" s="2493"/>
      <c r="AQ5" s="2493"/>
      <c r="AR5" s="2493"/>
      <c r="AS5" s="2493"/>
      <c r="AT5" s="2493"/>
      <c r="BG5" s="2493" t="s">
        <v>1081</v>
      </c>
      <c r="BH5" s="2493"/>
      <c r="BI5" s="2493"/>
      <c r="BJ5" s="2493"/>
      <c r="BK5" s="2493"/>
      <c r="BL5" s="2493"/>
      <c r="BM5" s="2493"/>
      <c r="BO5" s="2540" t="s">
        <v>1774</v>
      </c>
      <c r="BP5" s="2540"/>
      <c r="BQ5" s="2540"/>
      <c r="BR5" s="2540"/>
      <c r="BS5" s="2540"/>
      <c r="BT5" s="2540"/>
      <c r="BU5" s="2540"/>
      <c r="BV5" s="2540"/>
      <c r="BW5" s="2540"/>
      <c r="BX5" s="2540"/>
    </row>
    <row r="6" spans="1:76" ht="14.25" customHeight="1">
      <c r="AX6" s="2619" t="s">
        <v>1069</v>
      </c>
      <c r="AY6" s="2619"/>
      <c r="AZ6" s="2619"/>
      <c r="BA6" s="2619"/>
      <c r="BB6" s="2619"/>
      <c r="BC6" s="2619"/>
      <c r="BD6" s="2619"/>
      <c r="BE6" s="2619"/>
      <c r="BO6" s="2541"/>
      <c r="BP6" s="2541"/>
      <c r="BQ6" s="2541"/>
      <c r="BR6" s="2541"/>
      <c r="BS6" s="2541"/>
      <c r="BT6" s="2541"/>
      <c r="BU6" s="2541"/>
      <c r="BV6" s="2541"/>
      <c r="BW6" s="2541"/>
      <c r="BX6" s="2541"/>
    </row>
    <row r="7" spans="1:76" s="9" customFormat="1" ht="24.95" customHeight="1">
      <c r="A7" s="1092" t="s">
        <v>135</v>
      </c>
      <c r="B7" s="1092"/>
      <c r="C7" s="1092"/>
      <c r="D7" s="1092"/>
      <c r="E7" s="1092"/>
      <c r="F7" s="1092"/>
      <c r="G7" s="1131"/>
      <c r="H7" s="1092">
        <f>'1'!$H$3:$V$3</f>
        <v>0</v>
      </c>
      <c r="I7" s="1092"/>
      <c r="J7" s="1092"/>
      <c r="K7" s="1092"/>
      <c r="L7" s="1092"/>
      <c r="M7" s="1092"/>
      <c r="N7" s="1092"/>
      <c r="O7" s="1092"/>
      <c r="P7" s="1092"/>
      <c r="Q7" s="1092"/>
      <c r="R7" s="1092"/>
      <c r="S7" s="1092"/>
      <c r="T7" s="1092"/>
      <c r="U7" s="1092"/>
      <c r="V7" s="1092"/>
      <c r="W7" s="1092" t="s">
        <v>1125</v>
      </c>
      <c r="X7" s="1092"/>
      <c r="Y7" s="1092"/>
      <c r="Z7" s="1092"/>
      <c r="AA7" s="1092"/>
      <c r="AB7" s="1092"/>
      <c r="AC7" s="1092">
        <f>'1'!$AC$3:$AI$3</f>
        <v>0</v>
      </c>
      <c r="AD7" s="1092"/>
      <c r="AE7" s="1092"/>
      <c r="AF7" s="1092"/>
      <c r="AG7" s="1092"/>
      <c r="AH7" s="1092"/>
      <c r="AI7" s="1092"/>
      <c r="AJ7" s="1092" t="s">
        <v>32</v>
      </c>
      <c r="AK7" s="1131"/>
      <c r="AL7" s="1131"/>
      <c r="AM7" s="1131"/>
      <c r="AN7" s="1131"/>
      <c r="AO7" s="422" t="s">
        <v>134</v>
      </c>
      <c r="AP7" s="1132">
        <f>'1'!$AP$3:$AV$3</f>
        <v>0</v>
      </c>
      <c r="AQ7" s="1131"/>
      <c r="AR7" s="1131"/>
      <c r="AS7" s="1131"/>
      <c r="AT7" s="1131"/>
      <c r="AU7" s="1131"/>
      <c r="AV7" s="1131"/>
      <c r="AX7" s="2619"/>
      <c r="AY7" s="2619"/>
      <c r="AZ7" s="2619"/>
      <c r="BA7" s="2619"/>
      <c r="BB7" s="2619"/>
      <c r="BC7" s="2619"/>
      <c r="BD7" s="2619"/>
      <c r="BE7" s="2619"/>
      <c r="BG7" s="2594" t="s">
        <v>1082</v>
      </c>
      <c r="BH7" s="2594" t="s">
        <v>1083</v>
      </c>
      <c r="BI7" s="2594"/>
      <c r="BJ7" s="2595" t="s">
        <v>1084</v>
      </c>
      <c r="BK7" s="2594" t="s">
        <v>1085</v>
      </c>
      <c r="BL7" s="2594" t="s">
        <v>1086</v>
      </c>
      <c r="BM7" s="2594" t="s">
        <v>1087</v>
      </c>
      <c r="BO7" s="589"/>
      <c r="BP7" s="589"/>
      <c r="BQ7" s="589"/>
      <c r="BR7" s="589"/>
      <c r="BS7" s="589"/>
      <c r="BT7" s="589"/>
      <c r="BU7" s="589"/>
      <c r="BV7" s="589"/>
      <c r="BW7" s="589"/>
      <c r="BX7" s="589"/>
    </row>
    <row r="8" spans="1:76" s="227" customFormat="1" ht="24.95" customHeight="1">
      <c r="A8" s="1092" t="s">
        <v>136</v>
      </c>
      <c r="B8" s="1092"/>
      <c r="C8" s="1092"/>
      <c r="D8" s="1092"/>
      <c r="E8" s="1092"/>
      <c r="F8" s="1092"/>
      <c r="G8" s="1131"/>
      <c r="H8" s="1092">
        <f>'1'!$H$4:$Y$4</f>
        <v>0</v>
      </c>
      <c r="I8" s="1092"/>
      <c r="J8" s="1092"/>
      <c r="K8" s="1092"/>
      <c r="L8" s="1092"/>
      <c r="M8" s="1092"/>
      <c r="N8" s="1092"/>
      <c r="O8" s="1092"/>
      <c r="P8" s="1092"/>
      <c r="Q8" s="1092"/>
      <c r="R8" s="1092"/>
      <c r="S8" s="1092"/>
      <c r="T8" s="1092"/>
      <c r="U8" s="1092"/>
      <c r="V8" s="1092"/>
      <c r="W8" s="1092" t="s">
        <v>137</v>
      </c>
      <c r="X8" s="1092"/>
      <c r="Y8" s="1092"/>
      <c r="Z8" s="1092"/>
      <c r="AA8" s="1092"/>
      <c r="AB8" s="1092"/>
      <c r="AC8" s="1092">
        <f>'1'!$AC$4:$AV$4</f>
        <v>0</v>
      </c>
      <c r="AD8" s="1092"/>
      <c r="AE8" s="1092"/>
      <c r="AF8" s="1092"/>
      <c r="AG8" s="1092"/>
      <c r="AH8" s="1092"/>
      <c r="AI8" s="1092"/>
      <c r="AJ8" s="1131"/>
      <c r="AK8" s="1131"/>
      <c r="AL8" s="1131"/>
      <c r="AM8" s="1131"/>
      <c r="AN8" s="1131"/>
      <c r="AO8" s="1131"/>
      <c r="AP8" s="1131"/>
      <c r="AQ8" s="1131"/>
      <c r="AR8" s="1131"/>
      <c r="AS8" s="1131"/>
      <c r="AT8" s="1131"/>
      <c r="AU8" s="1131"/>
      <c r="AV8" s="1131"/>
      <c r="AW8" s="334"/>
      <c r="AX8" s="2619"/>
      <c r="AY8" s="2619"/>
      <c r="AZ8" s="2619"/>
      <c r="BA8" s="2619"/>
      <c r="BB8" s="2619"/>
      <c r="BC8" s="2619"/>
      <c r="BD8" s="2619"/>
      <c r="BE8" s="2619"/>
      <c r="BF8" s="334"/>
      <c r="BG8" s="2594"/>
      <c r="BH8" s="2594"/>
      <c r="BI8" s="2594"/>
      <c r="BJ8" s="2595"/>
      <c r="BK8" s="2594"/>
      <c r="BL8" s="2594"/>
      <c r="BM8" s="2594"/>
      <c r="BN8" s="565"/>
      <c r="BO8" s="2543"/>
      <c r="BP8" s="2543"/>
      <c r="BQ8" s="2542"/>
      <c r="BR8" s="2542"/>
      <c r="BS8" s="2542"/>
      <c r="BT8" s="2542"/>
      <c r="BU8" s="2542"/>
      <c r="BV8" s="2542"/>
      <c r="BW8" s="2542"/>
      <c r="BX8" s="2542"/>
    </row>
    <row r="9" spans="1:76" s="227" customFormat="1" ht="24.95" customHeight="1">
      <c r="A9" s="1092" t="s">
        <v>133</v>
      </c>
      <c r="B9" s="1092"/>
      <c r="C9" s="1092"/>
      <c r="D9" s="1092"/>
      <c r="E9" s="1092"/>
      <c r="F9" s="1092"/>
      <c r="G9" s="1131"/>
      <c r="H9" s="1092">
        <f>'1'!$H$5:$AV$5</f>
        <v>0</v>
      </c>
      <c r="I9" s="1133"/>
      <c r="J9" s="1133"/>
      <c r="K9" s="1133"/>
      <c r="L9" s="1133"/>
      <c r="M9" s="1133"/>
      <c r="N9" s="1133"/>
      <c r="O9" s="1133"/>
      <c r="P9" s="1133"/>
      <c r="Q9" s="1133"/>
      <c r="R9" s="1133"/>
      <c r="S9" s="1133"/>
      <c r="T9" s="1133"/>
      <c r="U9" s="1133"/>
      <c r="V9" s="1133"/>
      <c r="W9" s="1133"/>
      <c r="X9" s="1133"/>
      <c r="Y9" s="1133"/>
      <c r="Z9" s="1133"/>
      <c r="AA9" s="1133"/>
      <c r="AB9" s="1133"/>
      <c r="AC9" s="1133"/>
      <c r="AD9" s="1133"/>
      <c r="AE9" s="1133"/>
      <c r="AF9" s="1133"/>
      <c r="AG9" s="1133"/>
      <c r="AH9" s="1133"/>
      <c r="AI9" s="1133"/>
      <c r="AJ9" s="1133"/>
      <c r="AK9" s="1133"/>
      <c r="AL9" s="1133"/>
      <c r="AM9" s="1133"/>
      <c r="AN9" s="1133"/>
      <c r="AO9" s="1133"/>
      <c r="AP9" s="1133"/>
      <c r="AQ9" s="1133"/>
      <c r="AR9" s="1133"/>
      <c r="AS9" s="1133"/>
      <c r="AT9" s="1133"/>
      <c r="AU9" s="1133"/>
      <c r="AV9" s="1133"/>
      <c r="AW9" s="334"/>
      <c r="AX9" s="2619"/>
      <c r="AY9" s="2619"/>
      <c r="AZ9" s="2619"/>
      <c r="BA9" s="2619"/>
      <c r="BB9" s="2619"/>
      <c r="BC9" s="2619"/>
      <c r="BD9" s="2619"/>
      <c r="BE9" s="2619"/>
      <c r="BF9" s="334"/>
      <c r="BG9" s="2597"/>
      <c r="BH9" s="2597"/>
      <c r="BI9" s="2597"/>
      <c r="BJ9" s="2597"/>
      <c r="BK9" s="2598"/>
      <c r="BL9" s="2597"/>
      <c r="BM9" s="2596"/>
      <c r="BN9" s="565"/>
      <c r="BO9" s="2512" t="s">
        <v>873</v>
      </c>
      <c r="BP9" s="2512"/>
      <c r="BQ9" s="2513"/>
      <c r="BR9" s="2513"/>
      <c r="BS9" s="2513"/>
      <c r="BT9" s="2513"/>
      <c r="BU9" s="2513"/>
      <c r="BV9" s="2513"/>
      <c r="BW9" s="2513"/>
      <c r="BX9" s="2513"/>
    </row>
    <row r="10" spans="1:76" s="228" customFormat="1" ht="24.95" customHeight="1">
      <c r="AW10" s="336"/>
      <c r="BF10" s="336"/>
      <c r="BG10" s="2597"/>
      <c r="BH10" s="2597"/>
      <c r="BI10" s="2597"/>
      <c r="BJ10" s="2597"/>
      <c r="BK10" s="2598"/>
      <c r="BL10" s="2597"/>
      <c r="BM10" s="2596"/>
      <c r="BN10" s="566"/>
      <c r="BO10" s="2512" t="s">
        <v>1775</v>
      </c>
      <c r="BP10" s="2512"/>
      <c r="BQ10" s="2513"/>
      <c r="BR10" s="2513"/>
      <c r="BS10" s="2513"/>
      <c r="BT10" s="2513"/>
      <c r="BU10" s="2513"/>
      <c r="BV10" s="2513"/>
      <c r="BW10" s="2513"/>
      <c r="BX10" s="2513"/>
    </row>
    <row r="11" spans="1:76" s="26" customFormat="1" ht="24.95" customHeight="1">
      <c r="A11" s="2599" t="s">
        <v>740</v>
      </c>
      <c r="B11" s="2599"/>
      <c r="C11" s="2599"/>
      <c r="D11" s="2599"/>
      <c r="E11" s="2599"/>
      <c r="F11" s="2599"/>
      <c r="G11" s="2599"/>
      <c r="H11" s="2599"/>
      <c r="I11" s="2599"/>
      <c r="J11" s="2599"/>
      <c r="K11" s="2599"/>
      <c r="L11" s="2599"/>
      <c r="M11" s="2599"/>
      <c r="N11" s="2599"/>
      <c r="O11" s="2599"/>
      <c r="P11" s="2599"/>
      <c r="Q11" s="2599"/>
      <c r="R11" s="2599"/>
      <c r="S11" s="2599"/>
      <c r="T11" s="2599"/>
      <c r="U11" s="2599"/>
      <c r="V11" s="2599"/>
      <c r="W11" s="2599"/>
      <c r="X11" s="2599"/>
      <c r="Y11" s="2599"/>
      <c r="Z11" s="2599"/>
      <c r="AA11" s="2599"/>
      <c r="AB11" s="2599"/>
      <c r="AC11" s="2599"/>
      <c r="AD11" s="2599"/>
      <c r="AE11" s="2599"/>
      <c r="AF11" s="2599"/>
      <c r="AG11" s="2599"/>
      <c r="AH11" s="2599"/>
      <c r="AI11" s="2599"/>
      <c r="AJ11" s="2599"/>
      <c r="AK11" s="2599"/>
      <c r="AL11" s="2599"/>
      <c r="AM11" s="2599"/>
      <c r="AN11" s="2599"/>
      <c r="AO11" s="2599"/>
      <c r="AP11" s="2599"/>
      <c r="AQ11" s="2599"/>
      <c r="AR11" s="2599"/>
      <c r="AS11" s="2599"/>
      <c r="AT11" s="2599"/>
      <c r="AU11" s="2599"/>
      <c r="AV11" s="2599"/>
      <c r="BN11" s="567"/>
      <c r="BO11" s="2511" t="s">
        <v>1777</v>
      </c>
      <c r="BP11" s="2511"/>
      <c r="BQ11" s="2511"/>
      <c r="BR11" s="2511"/>
      <c r="BS11" s="2511"/>
      <c r="BT11" s="2511"/>
      <c r="BU11" s="2511"/>
      <c r="BV11" s="2511"/>
      <c r="BW11" s="2511"/>
      <c r="BX11" s="2511"/>
    </row>
    <row r="12" spans="1:76" s="26" customFormat="1" ht="30" customHeight="1">
      <c r="A12" s="2514" t="s">
        <v>1099</v>
      </c>
      <c r="B12" s="2515"/>
      <c r="C12" s="2515"/>
      <c r="D12" s="2515"/>
      <c r="E12" s="2515"/>
      <c r="F12" s="2516"/>
      <c r="G12" s="2517"/>
      <c r="H12" s="2518"/>
      <c r="I12" s="2518"/>
      <c r="J12" s="2518"/>
      <c r="K12" s="2518"/>
      <c r="L12" s="2518"/>
      <c r="M12" s="2518"/>
      <c r="N12" s="2518"/>
      <c r="O12" s="2518"/>
      <c r="P12" s="2518"/>
      <c r="Q12" s="2518"/>
      <c r="R12" s="2518"/>
      <c r="S12" s="2518"/>
      <c r="T12" s="2518"/>
      <c r="U12" s="2518"/>
      <c r="V12" s="2518"/>
      <c r="W12" s="2518"/>
      <c r="X12" s="2518"/>
      <c r="Y12" s="2518"/>
      <c r="Z12" s="2518"/>
      <c r="AA12" s="2518"/>
      <c r="AB12" s="2518"/>
      <c r="AC12" s="2518"/>
      <c r="AD12" s="2518"/>
      <c r="AE12" s="2518"/>
      <c r="AF12" s="2518"/>
      <c r="AG12" s="2518"/>
      <c r="AH12" s="2518"/>
      <c r="AI12" s="2518"/>
      <c r="AJ12" s="2518"/>
      <c r="AK12" s="2518"/>
      <c r="AL12" s="2518"/>
      <c r="AM12" s="2518"/>
      <c r="AN12" s="2518"/>
      <c r="AO12" s="2518"/>
      <c r="AP12" s="2518"/>
      <c r="AQ12" s="2518"/>
      <c r="AR12" s="2518"/>
      <c r="AS12" s="2518"/>
      <c r="AT12" s="2518"/>
      <c r="AU12" s="2518"/>
      <c r="AV12" s="2519"/>
      <c r="AX12" s="2614" t="s">
        <v>1070</v>
      </c>
      <c r="AY12" s="363" t="s">
        <v>1071</v>
      </c>
      <c r="AZ12" s="2615"/>
      <c r="BA12" s="2615"/>
      <c r="BB12" s="2615"/>
      <c r="BC12" s="2615"/>
      <c r="BD12" s="2615"/>
      <c r="BE12" s="2616"/>
      <c r="BG12" s="343" t="s">
        <v>1088</v>
      </c>
      <c r="BH12" s="344"/>
      <c r="BI12" s="341"/>
      <c r="BJ12" s="341"/>
      <c r="BK12" s="341"/>
      <c r="BL12" s="341"/>
      <c r="BM12" s="342"/>
      <c r="BN12" s="567"/>
      <c r="BO12" s="599" t="s">
        <v>1615</v>
      </c>
      <c r="BP12" s="2509"/>
      <c r="BQ12" s="2509"/>
      <c r="BR12" s="2509"/>
      <c r="BS12" s="2509"/>
      <c r="BT12" s="600" t="s">
        <v>1779</v>
      </c>
      <c r="BU12" s="2509"/>
      <c r="BV12" s="2509"/>
      <c r="BW12" s="2509"/>
      <c r="BX12" s="2509"/>
    </row>
    <row r="13" spans="1:76" s="26" customFormat="1" ht="30" customHeight="1">
      <c r="A13" s="2520" t="s">
        <v>741</v>
      </c>
      <c r="B13" s="2521"/>
      <c r="C13" s="2521"/>
      <c r="D13" s="2521"/>
      <c r="E13" s="2521"/>
      <c r="F13" s="2521"/>
      <c r="G13" s="2521"/>
      <c r="H13" s="2521"/>
      <c r="I13" s="2521"/>
      <c r="J13" s="2521"/>
      <c r="K13" s="2521"/>
      <c r="L13" s="2521"/>
      <c r="M13" s="2521"/>
      <c r="N13" s="2521"/>
      <c r="O13" s="2522"/>
      <c r="P13" s="2523" t="s">
        <v>742</v>
      </c>
      <c r="Q13" s="2521"/>
      <c r="R13" s="2521"/>
      <c r="S13" s="2521"/>
      <c r="T13" s="2521"/>
      <c r="U13" s="2521"/>
      <c r="V13" s="2522"/>
      <c r="W13" s="2523" t="s">
        <v>716</v>
      </c>
      <c r="X13" s="2521"/>
      <c r="Y13" s="2521"/>
      <c r="Z13" s="2522"/>
      <c r="AA13" s="2523" t="s">
        <v>717</v>
      </c>
      <c r="AB13" s="2521"/>
      <c r="AC13" s="2522"/>
      <c r="AD13" s="2523" t="s">
        <v>743</v>
      </c>
      <c r="AE13" s="2521"/>
      <c r="AF13" s="2522"/>
      <c r="AG13" s="2530" t="s">
        <v>744</v>
      </c>
      <c r="AH13" s="2531"/>
      <c r="AI13" s="2531"/>
      <c r="AJ13" s="2531"/>
      <c r="AK13" s="2531"/>
      <c r="AL13" s="2532"/>
      <c r="AM13" s="2530" t="s">
        <v>745</v>
      </c>
      <c r="AN13" s="2531"/>
      <c r="AO13" s="2531"/>
      <c r="AP13" s="2531"/>
      <c r="AQ13" s="2531"/>
      <c r="AR13" s="2532"/>
      <c r="AS13" s="2544" t="s">
        <v>13</v>
      </c>
      <c r="AT13" s="2515"/>
      <c r="AU13" s="2515"/>
      <c r="AV13" s="2545"/>
      <c r="AX13" s="2614"/>
      <c r="AY13" s="364" t="s">
        <v>1072</v>
      </c>
      <c r="AZ13" s="2617"/>
      <c r="BA13" s="2617"/>
      <c r="BB13" s="2617"/>
      <c r="BC13" s="2617"/>
      <c r="BD13" s="2617"/>
      <c r="BE13" s="2618"/>
      <c r="BG13" s="2620" t="s">
        <v>1089</v>
      </c>
      <c r="BH13" s="2621"/>
      <c r="BI13" s="2621"/>
      <c r="BJ13" s="2621"/>
      <c r="BK13" s="2621"/>
      <c r="BL13" s="2621"/>
      <c r="BM13" s="2622"/>
      <c r="BN13" s="567"/>
      <c r="BO13" s="599" t="s">
        <v>741</v>
      </c>
      <c r="BP13" s="2509"/>
      <c r="BQ13" s="2509"/>
      <c r="BR13" s="2509"/>
      <c r="BS13" s="2509"/>
      <c r="BT13" s="600" t="s">
        <v>1778</v>
      </c>
      <c r="BU13" s="2509"/>
      <c r="BV13" s="2509"/>
      <c r="BW13" s="2509"/>
      <c r="BX13" s="2509"/>
    </row>
    <row r="14" spans="1:76" s="228" customFormat="1" ht="30" customHeight="1">
      <c r="A14" s="2546" t="s">
        <v>746</v>
      </c>
      <c r="B14" s="2547"/>
      <c r="C14" s="2547"/>
      <c r="D14" s="2548"/>
      <c r="E14" s="2548"/>
      <c r="F14" s="2548"/>
      <c r="G14" s="2548"/>
      <c r="H14" s="2548"/>
      <c r="I14" s="2548"/>
      <c r="J14" s="2548"/>
      <c r="K14" s="2548"/>
      <c r="L14" s="2548"/>
      <c r="M14" s="2548"/>
      <c r="N14" s="2548"/>
      <c r="O14" s="2549"/>
      <c r="P14" s="2550"/>
      <c r="Q14" s="2551"/>
      <c r="R14" s="2551"/>
      <c r="S14" s="2551"/>
      <c r="T14" s="2551"/>
      <c r="U14" s="2551"/>
      <c r="V14" s="2552"/>
      <c r="W14" s="2524"/>
      <c r="X14" s="2525"/>
      <c r="Y14" s="2525"/>
      <c r="Z14" s="2526"/>
      <c r="AA14" s="2550"/>
      <c r="AB14" s="2551"/>
      <c r="AC14" s="2552"/>
      <c r="AD14" s="2550"/>
      <c r="AE14" s="2551"/>
      <c r="AF14" s="2552"/>
      <c r="AG14" s="2655"/>
      <c r="AH14" s="2656"/>
      <c r="AI14" s="2656"/>
      <c r="AJ14" s="2656"/>
      <c r="AK14" s="2656"/>
      <c r="AL14" s="2657"/>
      <c r="AM14" s="2655"/>
      <c r="AN14" s="2656"/>
      <c r="AO14" s="2656"/>
      <c r="AP14" s="2656"/>
      <c r="AQ14" s="2656"/>
      <c r="AR14" s="2657"/>
      <c r="AS14" s="2661"/>
      <c r="AT14" s="2662"/>
      <c r="AU14" s="2662"/>
      <c r="AV14" s="2663"/>
      <c r="AW14" s="336"/>
      <c r="AX14" s="360" t="s">
        <v>1073</v>
      </c>
      <c r="AY14" s="2611"/>
      <c r="AZ14" s="2612"/>
      <c r="BA14" s="2612"/>
      <c r="BB14" s="2612"/>
      <c r="BC14" s="2612"/>
      <c r="BD14" s="2612"/>
      <c r="BE14" s="2613"/>
      <c r="BF14" s="336"/>
      <c r="BG14" s="2623"/>
      <c r="BH14" s="2624"/>
      <c r="BI14" s="2624"/>
      <c r="BJ14" s="2624"/>
      <c r="BK14" s="2624"/>
      <c r="BL14" s="2624"/>
      <c r="BM14" s="2625"/>
      <c r="BN14" s="566"/>
      <c r="BO14" s="599" t="s">
        <v>1747</v>
      </c>
      <c r="BP14" s="2510"/>
      <c r="BQ14" s="2510"/>
      <c r="BR14" s="2510"/>
      <c r="BS14" s="2510"/>
      <c r="BT14" s="2510"/>
      <c r="BU14" s="2510"/>
      <c r="BV14" s="2510"/>
      <c r="BW14" s="2510"/>
      <c r="BX14" s="2510"/>
    </row>
    <row r="15" spans="1:76" s="228" customFormat="1" ht="30" customHeight="1">
      <c r="A15" s="2651" t="s">
        <v>747</v>
      </c>
      <c r="B15" s="2652"/>
      <c r="C15" s="2652"/>
      <c r="D15" s="2653"/>
      <c r="E15" s="2653"/>
      <c r="F15" s="2653"/>
      <c r="G15" s="2653"/>
      <c r="H15" s="2653"/>
      <c r="I15" s="2653"/>
      <c r="J15" s="2653"/>
      <c r="K15" s="2653"/>
      <c r="L15" s="2653"/>
      <c r="M15" s="2653"/>
      <c r="N15" s="2653"/>
      <c r="O15" s="2654"/>
      <c r="P15" s="2553"/>
      <c r="Q15" s="2554"/>
      <c r="R15" s="2554"/>
      <c r="S15" s="2554"/>
      <c r="T15" s="2554"/>
      <c r="U15" s="2554"/>
      <c r="V15" s="2555"/>
      <c r="W15" s="2527"/>
      <c r="X15" s="2528"/>
      <c r="Y15" s="2528"/>
      <c r="Z15" s="2529"/>
      <c r="AA15" s="2553"/>
      <c r="AB15" s="2554"/>
      <c r="AC15" s="2555"/>
      <c r="AD15" s="2553"/>
      <c r="AE15" s="2554"/>
      <c r="AF15" s="2555"/>
      <c r="AG15" s="2658"/>
      <c r="AH15" s="2659"/>
      <c r="AI15" s="2659"/>
      <c r="AJ15" s="2659"/>
      <c r="AK15" s="2659"/>
      <c r="AL15" s="2660"/>
      <c r="AM15" s="2658"/>
      <c r="AN15" s="2659"/>
      <c r="AO15" s="2659"/>
      <c r="AP15" s="2659"/>
      <c r="AQ15" s="2659"/>
      <c r="AR15" s="2660"/>
      <c r="AS15" s="2664"/>
      <c r="AT15" s="2665"/>
      <c r="AU15" s="2665"/>
      <c r="AV15" s="2666"/>
      <c r="AW15" s="336"/>
      <c r="AX15" s="360" t="s">
        <v>1074</v>
      </c>
      <c r="AY15" s="2601"/>
      <c r="AZ15" s="2602"/>
      <c r="BA15" s="2603"/>
      <c r="BB15" s="360" t="s">
        <v>1075</v>
      </c>
      <c r="BC15" s="2601"/>
      <c r="BD15" s="2602"/>
      <c r="BE15" s="2603"/>
      <c r="BF15" s="336"/>
      <c r="BG15" s="2587" t="s">
        <v>1090</v>
      </c>
      <c r="BH15" s="2588"/>
      <c r="BI15" s="2588"/>
      <c r="BJ15" s="2588"/>
      <c r="BK15" s="2588"/>
      <c r="BL15" s="2588"/>
      <c r="BM15" s="2589"/>
      <c r="BN15" s="566"/>
      <c r="BO15" s="598" t="s">
        <v>1780</v>
      </c>
      <c r="BP15" s="593"/>
      <c r="BQ15" s="593"/>
      <c r="BR15" s="593"/>
      <c r="BS15" s="593"/>
      <c r="BT15" s="593"/>
      <c r="BU15" s="593"/>
      <c r="BV15" s="593"/>
      <c r="BW15" s="593"/>
      <c r="BX15" s="594"/>
    </row>
    <row r="16" spans="1:76" s="228" customFormat="1" ht="24.95" customHeight="1">
      <c r="A16" s="2445" t="s">
        <v>1621</v>
      </c>
      <c r="B16" s="2446"/>
      <c r="C16" s="2446"/>
      <c r="D16" s="2446"/>
      <c r="E16" s="2446"/>
      <c r="F16" s="2446"/>
      <c r="G16" s="2446"/>
      <c r="H16" s="2446"/>
      <c r="I16" s="2446"/>
      <c r="J16" s="2446"/>
      <c r="K16" s="2446"/>
      <c r="L16" s="2446"/>
      <c r="M16" s="2446"/>
      <c r="N16" s="2446"/>
      <c r="O16" s="2447"/>
      <c r="P16" s="2451" t="s">
        <v>1622</v>
      </c>
      <c r="Q16" s="2452"/>
      <c r="R16" s="2452"/>
      <c r="S16" s="2452"/>
      <c r="T16" s="2452"/>
      <c r="U16" s="2452"/>
      <c r="V16" s="2452"/>
      <c r="W16" s="2452"/>
      <c r="X16" s="2453"/>
      <c r="Y16" s="2454" t="s">
        <v>1623</v>
      </c>
      <c r="Z16" s="2455"/>
      <c r="AA16" s="2455"/>
      <c r="AB16" s="2455"/>
      <c r="AC16" s="2455"/>
      <c r="AD16" s="2455"/>
      <c r="AE16" s="2455"/>
      <c r="AF16" s="2455"/>
      <c r="AG16" s="2455"/>
      <c r="AH16" s="2455"/>
      <c r="AI16" s="2455"/>
      <c r="AJ16" s="2455"/>
      <c r="AK16" s="2455"/>
      <c r="AL16" s="2455"/>
      <c r="AM16" s="2455"/>
      <c r="AN16" s="2455"/>
      <c r="AO16" s="2455"/>
      <c r="AP16" s="2455"/>
      <c r="AQ16" s="2455"/>
      <c r="AR16" s="2455"/>
      <c r="AS16" s="2455"/>
      <c r="AT16" s="2455"/>
      <c r="AU16" s="2455"/>
      <c r="AV16" s="2456"/>
      <c r="AW16" s="336"/>
      <c r="AX16" s="2608" t="s">
        <v>1076</v>
      </c>
      <c r="AY16" s="2609"/>
      <c r="AZ16" s="2609"/>
      <c r="BA16" s="2609"/>
      <c r="BB16" s="2609"/>
      <c r="BC16" s="2609"/>
      <c r="BD16" s="2609"/>
      <c r="BE16" s="2610"/>
      <c r="BF16" s="336"/>
      <c r="BG16" s="2626" t="s">
        <v>1091</v>
      </c>
      <c r="BH16" s="2627"/>
      <c r="BI16" s="2628"/>
      <c r="BJ16" s="2628"/>
      <c r="BK16" s="2628"/>
      <c r="BL16" s="2628"/>
      <c r="BM16" s="2629"/>
      <c r="BN16" s="566"/>
      <c r="BO16" s="2535"/>
      <c r="BP16" s="2536"/>
      <c r="BQ16" s="2536"/>
      <c r="BR16" s="2536"/>
      <c r="BS16" s="2536"/>
      <c r="BT16" s="2536"/>
      <c r="BU16" s="2536"/>
      <c r="BV16" s="2536"/>
      <c r="BW16" s="2536"/>
      <c r="BX16" s="2537"/>
    </row>
    <row r="17" spans="1:76" s="228" customFormat="1" ht="30" customHeight="1">
      <c r="A17" s="2448"/>
      <c r="B17" s="2449"/>
      <c r="C17" s="2449"/>
      <c r="D17" s="2449"/>
      <c r="E17" s="2449"/>
      <c r="F17" s="2449"/>
      <c r="G17" s="2449"/>
      <c r="H17" s="2449"/>
      <c r="I17" s="2449"/>
      <c r="J17" s="2449"/>
      <c r="K17" s="2449"/>
      <c r="L17" s="2449"/>
      <c r="M17" s="2449"/>
      <c r="N17" s="2449"/>
      <c r="O17" s="2450"/>
      <c r="P17" s="2429"/>
      <c r="Q17" s="2430"/>
      <c r="R17" s="2430"/>
      <c r="S17" s="2430"/>
      <c r="T17" s="2430"/>
      <c r="U17" s="2430"/>
      <c r="V17" s="2430"/>
      <c r="W17" s="2430"/>
      <c r="X17" s="2431"/>
      <c r="Y17" s="2432"/>
      <c r="Z17" s="2433"/>
      <c r="AA17" s="2433"/>
      <c r="AB17" s="2433"/>
      <c r="AC17" s="2433"/>
      <c r="AD17" s="2433"/>
      <c r="AE17" s="2433"/>
      <c r="AF17" s="2433"/>
      <c r="AG17" s="2433"/>
      <c r="AH17" s="2433"/>
      <c r="AI17" s="2433"/>
      <c r="AJ17" s="2433"/>
      <c r="AK17" s="2433"/>
      <c r="AL17" s="2433"/>
      <c r="AM17" s="2433"/>
      <c r="AN17" s="2433"/>
      <c r="AO17" s="2433"/>
      <c r="AP17" s="2433"/>
      <c r="AQ17" s="2433"/>
      <c r="AR17" s="2433"/>
      <c r="AS17" s="2433"/>
      <c r="AT17" s="2433"/>
      <c r="AU17" s="2433"/>
      <c r="AV17" s="2434"/>
      <c r="AW17" s="336"/>
      <c r="AX17" s="365" t="s">
        <v>1077</v>
      </c>
      <c r="AY17" s="2604"/>
      <c r="AZ17" s="2604"/>
      <c r="BA17" s="2604"/>
      <c r="BB17" s="2604"/>
      <c r="BC17" s="2604"/>
      <c r="BD17" s="2604"/>
      <c r="BE17" s="2605"/>
      <c r="BF17" s="336"/>
      <c r="BG17" s="2626" t="s">
        <v>1092</v>
      </c>
      <c r="BH17" s="2627"/>
      <c r="BI17" s="2628"/>
      <c r="BJ17" s="2628"/>
      <c r="BK17" s="2628"/>
      <c r="BL17" s="2628"/>
      <c r="BM17" s="2629"/>
      <c r="BN17" s="566"/>
      <c r="BO17" s="2535"/>
      <c r="BP17" s="2536"/>
      <c r="BQ17" s="2536"/>
      <c r="BR17" s="2536"/>
      <c r="BS17" s="2536"/>
      <c r="BT17" s="2536"/>
      <c r="BU17" s="2536"/>
      <c r="BV17" s="2536"/>
      <c r="BW17" s="2536"/>
      <c r="BX17" s="2537"/>
    </row>
    <row r="18" spans="1:76" s="228" customFormat="1" ht="30" customHeight="1">
      <c r="A18" s="442"/>
      <c r="B18" s="442"/>
      <c r="C18" s="442"/>
      <c r="D18" s="442"/>
      <c r="E18" s="442"/>
      <c r="F18" s="442"/>
      <c r="G18" s="442"/>
      <c r="H18" s="442"/>
      <c r="I18" s="442"/>
      <c r="J18" s="442"/>
      <c r="K18" s="442"/>
      <c r="L18" s="442"/>
      <c r="M18" s="442"/>
      <c r="N18" s="442"/>
      <c r="O18" s="442"/>
      <c r="P18" s="442"/>
      <c r="Q18" s="442"/>
      <c r="R18" s="442"/>
      <c r="S18" s="467"/>
      <c r="T18" s="467"/>
      <c r="U18" s="467"/>
      <c r="V18" s="467"/>
      <c r="W18" s="467"/>
      <c r="X18" s="467"/>
      <c r="Y18" s="467"/>
      <c r="Z18" s="467"/>
      <c r="AA18" s="467"/>
      <c r="AB18" s="467"/>
      <c r="AC18" s="442"/>
      <c r="AD18" s="467"/>
      <c r="AE18" s="467"/>
      <c r="AF18" s="467"/>
      <c r="AG18" s="467"/>
      <c r="AH18" s="467"/>
      <c r="AI18" s="467"/>
      <c r="AJ18" s="467"/>
      <c r="AK18" s="467"/>
      <c r="AL18" s="467"/>
      <c r="AM18" s="2428" t="s">
        <v>1601</v>
      </c>
      <c r="AN18" s="2428"/>
      <c r="AO18" s="2428"/>
      <c r="AP18" s="2428"/>
      <c r="AQ18" s="2428"/>
      <c r="AR18" s="2428"/>
      <c r="AS18" s="2428"/>
      <c r="AT18" s="2428"/>
      <c r="AU18" s="2428"/>
      <c r="AV18" s="2428"/>
      <c r="AW18" s="336"/>
      <c r="AX18" s="366" t="s">
        <v>1078</v>
      </c>
      <c r="AY18" s="2606"/>
      <c r="AZ18" s="2606"/>
      <c r="BA18" s="2606"/>
      <c r="BB18" s="2606"/>
      <c r="BC18" s="2606"/>
      <c r="BD18" s="2606"/>
      <c r="BE18" s="2607"/>
      <c r="BF18" s="336"/>
      <c r="BG18" s="2578" t="s">
        <v>1093</v>
      </c>
      <c r="BH18" s="2579"/>
      <c r="BI18" s="2579"/>
      <c r="BJ18" s="2579"/>
      <c r="BK18" s="2579"/>
      <c r="BL18" s="2579"/>
      <c r="BM18" s="2580"/>
      <c r="BN18" s="566"/>
      <c r="BO18" s="2535"/>
      <c r="BP18" s="2536"/>
      <c r="BQ18" s="2536"/>
      <c r="BR18" s="2536"/>
      <c r="BS18" s="2536"/>
      <c r="BT18" s="2536"/>
      <c r="BU18" s="2536"/>
      <c r="BV18" s="2536"/>
      <c r="BW18" s="2536"/>
      <c r="BX18" s="2537"/>
    </row>
    <row r="19" spans="1:76" s="18" customFormat="1" ht="20.100000000000001" customHeight="1">
      <c r="A19" s="2590" t="s">
        <v>748</v>
      </c>
      <c r="B19" s="2590"/>
      <c r="C19" s="2590"/>
      <c r="D19" s="2590"/>
      <c r="E19" s="2590"/>
      <c r="F19" s="2590"/>
      <c r="G19" s="2590"/>
      <c r="H19" s="2590"/>
      <c r="I19" s="2590"/>
      <c r="J19" s="2590"/>
      <c r="K19" s="2590"/>
      <c r="L19" s="2590"/>
      <c r="M19" s="2590"/>
      <c r="N19" s="2590"/>
      <c r="O19" s="2590"/>
      <c r="P19" s="2590"/>
      <c r="Q19" s="2590"/>
      <c r="R19" s="2590"/>
      <c r="S19" s="2590"/>
      <c r="T19" s="2590"/>
      <c r="U19" s="2590"/>
      <c r="V19" s="2590"/>
      <c r="W19" s="2590"/>
      <c r="X19" s="2590"/>
      <c r="Y19" s="2590"/>
      <c r="Z19" s="2590"/>
      <c r="AA19" s="2590"/>
      <c r="AB19" s="2590"/>
      <c r="AC19" s="2590"/>
      <c r="AD19" s="2590"/>
      <c r="AE19" s="2590"/>
      <c r="AF19" s="2590"/>
      <c r="AG19" s="2590"/>
      <c r="AH19" s="2590"/>
      <c r="AI19" s="2590"/>
      <c r="AJ19" s="2590"/>
      <c r="AK19" s="2590"/>
      <c r="AL19" s="2590"/>
      <c r="AM19" s="2590"/>
      <c r="AN19" s="2590"/>
      <c r="AO19" s="2590"/>
      <c r="AP19" s="2590"/>
      <c r="AQ19" s="2590"/>
      <c r="AR19" s="2590"/>
      <c r="AS19" s="2590"/>
      <c r="AT19" s="2590"/>
      <c r="AU19" s="2590"/>
      <c r="AV19" s="2590"/>
      <c r="AX19" s="2608" t="s">
        <v>1079</v>
      </c>
      <c r="AY19" s="2609"/>
      <c r="AZ19" s="2609"/>
      <c r="BA19" s="2609"/>
      <c r="BB19" s="2609"/>
      <c r="BC19" s="2609"/>
      <c r="BD19" s="2609"/>
      <c r="BE19" s="2610"/>
      <c r="BG19" s="2578"/>
      <c r="BH19" s="2579"/>
      <c r="BI19" s="2579"/>
      <c r="BJ19" s="2579"/>
      <c r="BK19" s="2579"/>
      <c r="BL19" s="2579"/>
      <c r="BM19" s="2580"/>
      <c r="BO19" s="2535"/>
      <c r="BP19" s="2536"/>
      <c r="BQ19" s="2536"/>
      <c r="BR19" s="2536"/>
      <c r="BS19" s="2536"/>
      <c r="BT19" s="2536"/>
      <c r="BU19" s="2536"/>
      <c r="BV19" s="2536"/>
      <c r="BW19" s="2536"/>
      <c r="BX19" s="2537"/>
    </row>
    <row r="20" spans="1:76" s="26" customFormat="1" ht="30" customHeight="1">
      <c r="A20" s="2591" t="s">
        <v>749</v>
      </c>
      <c r="B20" s="2592"/>
      <c r="C20" s="2592"/>
      <c r="D20" s="2592"/>
      <c r="E20" s="2592"/>
      <c r="F20" s="2592"/>
      <c r="G20" s="2593"/>
      <c r="H20" s="2639"/>
      <c r="I20" s="1113"/>
      <c r="J20" s="1113"/>
      <c r="K20" s="1113"/>
      <c r="L20" s="1113"/>
      <c r="M20" s="1113"/>
      <c r="N20" s="1113"/>
      <c r="O20" s="1113"/>
      <c r="P20" s="1113"/>
      <c r="Q20" s="1113"/>
      <c r="R20" s="1113"/>
      <c r="S20" s="1113"/>
      <c r="T20" s="1113"/>
      <c r="U20" s="1113"/>
      <c r="V20" s="1113"/>
      <c r="W20" s="1113"/>
      <c r="X20" s="2640"/>
      <c r="Y20" s="2641" t="s">
        <v>750</v>
      </c>
      <c r="Z20" s="2642"/>
      <c r="AA20" s="2642"/>
      <c r="AB20" s="2642"/>
      <c r="AC20" s="2642"/>
      <c r="AD20" s="2642"/>
      <c r="AE20" s="2642"/>
      <c r="AF20" s="2643"/>
      <c r="AG20" s="2648" t="e">
        <f>INDEX(핸드폰,MATCH(H20,성명,0))</f>
        <v>#N/A</v>
      </c>
      <c r="AH20" s="2649"/>
      <c r="AI20" s="2649"/>
      <c r="AJ20" s="2649"/>
      <c r="AK20" s="2649"/>
      <c r="AL20" s="2649"/>
      <c r="AM20" s="2649"/>
      <c r="AN20" s="2649"/>
      <c r="AO20" s="2649"/>
      <c r="AP20" s="2649"/>
      <c r="AQ20" s="2649"/>
      <c r="AR20" s="2649"/>
      <c r="AS20" s="2649"/>
      <c r="AT20" s="2649"/>
      <c r="AU20" s="2649"/>
      <c r="AV20" s="2650"/>
      <c r="AX20" s="2569"/>
      <c r="AY20" s="2570"/>
      <c r="AZ20" s="2570"/>
      <c r="BA20" s="2570"/>
      <c r="BB20" s="2570"/>
      <c r="BC20" s="2570"/>
      <c r="BD20" s="2570"/>
      <c r="BE20" s="2571"/>
      <c r="BG20" s="2578"/>
      <c r="BH20" s="2579"/>
      <c r="BI20" s="2579"/>
      <c r="BJ20" s="2579"/>
      <c r="BK20" s="2579"/>
      <c r="BL20" s="2579"/>
      <c r="BM20" s="2580"/>
      <c r="BN20" s="567"/>
      <c r="BO20" s="2535"/>
      <c r="BP20" s="2536"/>
      <c r="BQ20" s="2536"/>
      <c r="BR20" s="2536"/>
      <c r="BS20" s="2536"/>
      <c r="BT20" s="2536"/>
      <c r="BU20" s="2536"/>
      <c r="BV20" s="2536"/>
      <c r="BW20" s="2536"/>
      <c r="BX20" s="2537"/>
    </row>
    <row r="21" spans="1:76" s="18" customFormat="1" ht="30" customHeight="1">
      <c r="A21" s="2591" t="s">
        <v>751</v>
      </c>
      <c r="B21" s="2592"/>
      <c r="C21" s="2592"/>
      <c r="D21" s="2592"/>
      <c r="E21" s="2592"/>
      <c r="F21" s="2592"/>
      <c r="G21" s="2593"/>
      <c r="H21" s="2682" t="e">
        <f>INDEX(연구실동,MATCH(H20,성명,0))</f>
        <v>#N/A</v>
      </c>
      <c r="I21" s="2631"/>
      <c r="J21" s="2631"/>
      <c r="K21" s="2631"/>
      <c r="L21" s="2630" t="s">
        <v>706</v>
      </c>
      <c r="M21" s="2630"/>
      <c r="N21" s="2631" t="e">
        <f>INDEX(연구실호,MATCH(H20,성명,0))</f>
        <v>#N/A</v>
      </c>
      <c r="O21" s="2631"/>
      <c r="P21" s="2631"/>
      <c r="Q21" s="2631"/>
      <c r="R21" s="2630" t="s">
        <v>707</v>
      </c>
      <c r="S21" s="2630"/>
      <c r="T21" s="2632" t="e">
        <f>INDEX(연구실명,MATCH(H20,성명,0))</f>
        <v>#N/A</v>
      </c>
      <c r="U21" s="2632"/>
      <c r="V21" s="2632"/>
      <c r="W21" s="2632"/>
      <c r="X21" s="2632"/>
      <c r="Y21" s="2632"/>
      <c r="Z21" s="2632"/>
      <c r="AA21" s="2632"/>
      <c r="AB21" s="2632"/>
      <c r="AC21" s="2632"/>
      <c r="AD21" s="2584" t="s">
        <v>705</v>
      </c>
      <c r="AE21" s="2584"/>
      <c r="AF21" s="2585"/>
      <c r="AG21" s="2520" t="s">
        <v>752</v>
      </c>
      <c r="AH21" s="2521"/>
      <c r="AI21" s="2521"/>
      <c r="AJ21" s="2521"/>
      <c r="AK21" s="2521"/>
      <c r="AL21" s="2586"/>
      <c r="AM21" s="2667"/>
      <c r="AN21" s="2668"/>
      <c r="AO21" s="2668"/>
      <c r="AP21" s="2668"/>
      <c r="AQ21" s="2668"/>
      <c r="AR21" s="2668"/>
      <c r="AS21" s="2668"/>
      <c r="AT21" s="2668"/>
      <c r="AU21" s="2668"/>
      <c r="AV21" s="2669"/>
      <c r="AX21" s="2572"/>
      <c r="AY21" s="2573"/>
      <c r="AZ21" s="2573"/>
      <c r="BA21" s="2573"/>
      <c r="BB21" s="2573"/>
      <c r="BC21" s="2573"/>
      <c r="BD21" s="2573"/>
      <c r="BE21" s="2574"/>
      <c r="BG21" s="2581"/>
      <c r="BH21" s="2582"/>
      <c r="BI21" s="2582"/>
      <c r="BJ21" s="2582"/>
      <c r="BK21" s="2582"/>
      <c r="BL21" s="2582"/>
      <c r="BM21" s="2583"/>
      <c r="BO21" s="597" t="s">
        <v>1781</v>
      </c>
      <c r="BP21" s="617"/>
      <c r="BQ21" s="617"/>
      <c r="BR21" s="617"/>
      <c r="BS21" s="617"/>
      <c r="BT21" s="617"/>
      <c r="BU21" s="617"/>
      <c r="BV21" s="617"/>
      <c r="BW21" s="617"/>
      <c r="BX21" s="618"/>
    </row>
    <row r="22" spans="1:76" s="18" customFormat="1" ht="15" customHeight="1">
      <c r="A22" s="333"/>
      <c r="B22" s="333"/>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X22" s="2572"/>
      <c r="AY22" s="2573"/>
      <c r="AZ22" s="2573"/>
      <c r="BA22" s="2573"/>
      <c r="BB22" s="2573"/>
      <c r="BC22" s="2573"/>
      <c r="BD22" s="2573"/>
      <c r="BE22" s="2574"/>
      <c r="BG22" s="2587" t="s">
        <v>1094</v>
      </c>
      <c r="BH22" s="2588"/>
      <c r="BI22" s="2588"/>
      <c r="BJ22" s="2588"/>
      <c r="BK22" s="2588"/>
      <c r="BL22" s="2588"/>
      <c r="BM22" s="2589"/>
      <c r="BO22" s="2535"/>
      <c r="BP22" s="2536"/>
      <c r="BQ22" s="2536"/>
      <c r="BR22" s="2536"/>
      <c r="BS22" s="2536"/>
      <c r="BT22" s="2536"/>
      <c r="BU22" s="2536"/>
      <c r="BV22" s="2536"/>
      <c r="BW22" s="2536"/>
      <c r="BX22" s="2537"/>
    </row>
    <row r="23" spans="1:76" s="18" customFormat="1" ht="20.100000000000001" customHeight="1">
      <c r="A23" s="2590" t="s">
        <v>753</v>
      </c>
      <c r="B23" s="2590"/>
      <c r="C23" s="2590"/>
      <c r="D23" s="2590"/>
      <c r="E23" s="2590"/>
      <c r="F23" s="2590"/>
      <c r="G23" s="2590"/>
      <c r="H23" s="2590"/>
      <c r="I23" s="2590"/>
      <c r="J23" s="2590"/>
      <c r="K23" s="2590"/>
      <c r="L23" s="2590"/>
      <c r="M23" s="2590"/>
      <c r="N23" s="2590"/>
      <c r="O23" s="2590"/>
      <c r="P23" s="2590"/>
      <c r="Q23" s="2590"/>
      <c r="R23" s="2590"/>
      <c r="S23" s="2590"/>
      <c r="T23" s="2590"/>
      <c r="U23" s="2590"/>
      <c r="V23" s="2590"/>
      <c r="W23" s="2590"/>
      <c r="X23" s="2590"/>
      <c r="Y23" s="2590"/>
      <c r="Z23" s="2590"/>
      <c r="AA23" s="2590"/>
      <c r="AB23" s="2590"/>
      <c r="AC23" s="2590"/>
      <c r="AD23" s="2590"/>
      <c r="AE23" s="2590"/>
      <c r="AF23" s="2590"/>
      <c r="AG23" s="2590"/>
      <c r="AH23" s="2590"/>
      <c r="AI23" s="2590"/>
      <c r="AJ23" s="2590"/>
      <c r="AK23" s="2590"/>
      <c r="AL23" s="2590"/>
      <c r="AM23" s="2590"/>
      <c r="AN23" s="2590"/>
      <c r="AO23" s="2590"/>
      <c r="AP23" s="2590"/>
      <c r="AQ23" s="2590"/>
      <c r="AR23" s="2590"/>
      <c r="AS23" s="2590"/>
      <c r="AT23" s="2590"/>
      <c r="AU23" s="2590"/>
      <c r="AV23" s="2590"/>
      <c r="AX23" s="2572"/>
      <c r="AY23" s="2573"/>
      <c r="AZ23" s="2573"/>
      <c r="BA23" s="2573"/>
      <c r="BB23" s="2573"/>
      <c r="BC23" s="2573"/>
      <c r="BD23" s="2573"/>
      <c r="BE23" s="2574"/>
      <c r="BG23" s="2563" t="s">
        <v>1095</v>
      </c>
      <c r="BH23" s="2564"/>
      <c r="BI23" s="2564"/>
      <c r="BJ23" s="2564"/>
      <c r="BK23" s="2564"/>
      <c r="BL23" s="2564"/>
      <c r="BM23" s="2565"/>
      <c r="BO23" s="2535"/>
      <c r="BP23" s="2536"/>
      <c r="BQ23" s="2536"/>
      <c r="BR23" s="2536"/>
      <c r="BS23" s="2536"/>
      <c r="BT23" s="2536"/>
      <c r="BU23" s="2536"/>
      <c r="BV23" s="2536"/>
      <c r="BW23" s="2536"/>
      <c r="BX23" s="2537"/>
    </row>
    <row r="24" spans="1:76" s="26" customFormat="1" ht="24.95" customHeight="1">
      <c r="A24" s="2670" t="s">
        <v>1107</v>
      </c>
      <c r="B24" s="2671"/>
      <c r="C24" s="2671"/>
      <c r="D24" s="2671"/>
      <c r="E24" s="2671"/>
      <c r="F24" s="2671"/>
      <c r="G24" s="2672"/>
      <c r="H24" s="2679"/>
      <c r="I24" s="2680"/>
      <c r="J24" s="2680"/>
      <c r="K24" s="2680"/>
      <c r="L24" s="2680"/>
      <c r="M24" s="2680"/>
      <c r="N24" s="2680"/>
      <c r="O24" s="2680"/>
      <c r="P24" s="2680"/>
      <c r="Q24" s="2680"/>
      <c r="R24" s="2680"/>
      <c r="S24" s="2680"/>
      <c r="T24" s="2680"/>
      <c r="U24" s="2680"/>
      <c r="V24" s="2680"/>
      <c r="W24" s="2680"/>
      <c r="X24" s="2680"/>
      <c r="Y24" s="2680"/>
      <c r="Z24" s="2680"/>
      <c r="AA24" s="2680"/>
      <c r="AB24" s="2680"/>
      <c r="AC24" s="2680"/>
      <c r="AD24" s="2680"/>
      <c r="AE24" s="2680"/>
      <c r="AF24" s="2680"/>
      <c r="AG24" s="2680"/>
      <c r="AH24" s="2680"/>
      <c r="AI24" s="2680"/>
      <c r="AJ24" s="2680"/>
      <c r="AK24" s="2680"/>
      <c r="AL24" s="2680"/>
      <c r="AM24" s="2680"/>
      <c r="AN24" s="2680"/>
      <c r="AO24" s="2680"/>
      <c r="AP24" s="2680"/>
      <c r="AQ24" s="2680"/>
      <c r="AR24" s="2680"/>
      <c r="AS24" s="2680"/>
      <c r="AT24" s="2680"/>
      <c r="AU24" s="2680"/>
      <c r="AV24" s="2681"/>
      <c r="AX24" s="2572"/>
      <c r="AY24" s="2573"/>
      <c r="AZ24" s="2573"/>
      <c r="BA24" s="2573"/>
      <c r="BB24" s="2573"/>
      <c r="BC24" s="2573"/>
      <c r="BD24" s="2573"/>
      <c r="BE24" s="2574"/>
      <c r="BG24" s="2563"/>
      <c r="BH24" s="2564"/>
      <c r="BI24" s="2564"/>
      <c r="BJ24" s="2564"/>
      <c r="BK24" s="2564"/>
      <c r="BL24" s="2564"/>
      <c r="BM24" s="2565"/>
      <c r="BN24" s="567"/>
      <c r="BO24" s="2535"/>
      <c r="BP24" s="2536"/>
      <c r="BQ24" s="2536"/>
      <c r="BR24" s="2536"/>
      <c r="BS24" s="2536"/>
      <c r="BT24" s="2536"/>
      <c r="BU24" s="2536"/>
      <c r="BV24" s="2536"/>
      <c r="BW24" s="2536"/>
      <c r="BX24" s="2537"/>
    </row>
    <row r="25" spans="1:76" s="18" customFormat="1" ht="24.95" customHeight="1">
      <c r="A25" s="2673"/>
      <c r="B25" s="2674"/>
      <c r="C25" s="2674"/>
      <c r="D25" s="2674"/>
      <c r="E25" s="2674"/>
      <c r="F25" s="2674"/>
      <c r="G25" s="2675"/>
      <c r="H25" s="2633"/>
      <c r="I25" s="2634"/>
      <c r="J25" s="2634"/>
      <c r="K25" s="2634"/>
      <c r="L25" s="2634"/>
      <c r="M25" s="2634"/>
      <c r="N25" s="2634"/>
      <c r="O25" s="2634"/>
      <c r="P25" s="2634"/>
      <c r="Q25" s="2634"/>
      <c r="R25" s="2634"/>
      <c r="S25" s="2634"/>
      <c r="T25" s="2634"/>
      <c r="U25" s="2634"/>
      <c r="V25" s="2634"/>
      <c r="W25" s="2634"/>
      <c r="X25" s="2634"/>
      <c r="Y25" s="2634"/>
      <c r="Z25" s="2634"/>
      <c r="AA25" s="2634"/>
      <c r="AB25" s="2634"/>
      <c r="AC25" s="2634"/>
      <c r="AD25" s="2634"/>
      <c r="AE25" s="2634"/>
      <c r="AF25" s="2634"/>
      <c r="AG25" s="2634"/>
      <c r="AH25" s="2634"/>
      <c r="AI25" s="2634"/>
      <c r="AJ25" s="2634"/>
      <c r="AK25" s="2634"/>
      <c r="AL25" s="2634"/>
      <c r="AM25" s="2634"/>
      <c r="AN25" s="2634"/>
      <c r="AO25" s="2634"/>
      <c r="AP25" s="2634"/>
      <c r="AQ25" s="2634"/>
      <c r="AR25" s="2634"/>
      <c r="AS25" s="2634"/>
      <c r="AT25" s="2634"/>
      <c r="AU25" s="2634"/>
      <c r="AV25" s="2635"/>
      <c r="AX25" s="2572"/>
      <c r="AY25" s="2573"/>
      <c r="AZ25" s="2573"/>
      <c r="BA25" s="2573"/>
      <c r="BB25" s="2573"/>
      <c r="BC25" s="2573"/>
      <c r="BD25" s="2573"/>
      <c r="BE25" s="2574"/>
      <c r="BG25" s="2563"/>
      <c r="BH25" s="2564"/>
      <c r="BI25" s="2564"/>
      <c r="BJ25" s="2564"/>
      <c r="BK25" s="2564"/>
      <c r="BL25" s="2564"/>
      <c r="BM25" s="2565"/>
      <c r="BO25" s="2535"/>
      <c r="BP25" s="2536"/>
      <c r="BQ25" s="2536"/>
      <c r="BR25" s="2536"/>
      <c r="BS25" s="2536"/>
      <c r="BT25" s="2536"/>
      <c r="BU25" s="2536"/>
      <c r="BV25" s="2536"/>
      <c r="BW25" s="2536"/>
      <c r="BX25" s="2537"/>
    </row>
    <row r="26" spans="1:76" s="18" customFormat="1" ht="24.95" customHeight="1">
      <c r="A26" s="2676"/>
      <c r="B26" s="2677"/>
      <c r="C26" s="2677"/>
      <c r="D26" s="2677"/>
      <c r="E26" s="2677"/>
      <c r="F26" s="2677"/>
      <c r="G26" s="2678"/>
      <c r="H26" s="2636"/>
      <c r="I26" s="2637"/>
      <c r="J26" s="2637"/>
      <c r="K26" s="2637"/>
      <c r="L26" s="2637"/>
      <c r="M26" s="2637"/>
      <c r="N26" s="2637"/>
      <c r="O26" s="2637"/>
      <c r="P26" s="2637"/>
      <c r="Q26" s="2637"/>
      <c r="R26" s="2637"/>
      <c r="S26" s="2637"/>
      <c r="T26" s="2637"/>
      <c r="U26" s="2637"/>
      <c r="V26" s="2637"/>
      <c r="W26" s="2637"/>
      <c r="X26" s="2637"/>
      <c r="Y26" s="2637"/>
      <c r="Z26" s="2637"/>
      <c r="AA26" s="2637"/>
      <c r="AB26" s="2637"/>
      <c r="AC26" s="2637"/>
      <c r="AD26" s="2637"/>
      <c r="AE26" s="2637"/>
      <c r="AF26" s="2637"/>
      <c r="AG26" s="2637"/>
      <c r="AH26" s="2637"/>
      <c r="AI26" s="2637"/>
      <c r="AJ26" s="2637"/>
      <c r="AK26" s="2637"/>
      <c r="AL26" s="2637"/>
      <c r="AM26" s="2637"/>
      <c r="AN26" s="2637"/>
      <c r="AO26" s="2637"/>
      <c r="AP26" s="2637"/>
      <c r="AQ26" s="2637"/>
      <c r="AR26" s="2637"/>
      <c r="AS26" s="2637"/>
      <c r="AT26" s="2637"/>
      <c r="AU26" s="2637"/>
      <c r="AV26" s="2638"/>
      <c r="AX26" s="2572"/>
      <c r="AY26" s="2573"/>
      <c r="AZ26" s="2573"/>
      <c r="BA26" s="2573"/>
      <c r="BB26" s="2573"/>
      <c r="BC26" s="2573"/>
      <c r="BD26" s="2573"/>
      <c r="BE26" s="2574"/>
      <c r="BG26" s="2563"/>
      <c r="BH26" s="2564"/>
      <c r="BI26" s="2564"/>
      <c r="BJ26" s="2564"/>
      <c r="BK26" s="2564"/>
      <c r="BL26" s="2564"/>
      <c r="BM26" s="2565"/>
      <c r="BO26" s="2535"/>
      <c r="BP26" s="2536"/>
      <c r="BQ26" s="2536"/>
      <c r="BR26" s="2536"/>
      <c r="BS26" s="2536"/>
      <c r="BT26" s="2536"/>
      <c r="BU26" s="2536"/>
      <c r="BV26" s="2536"/>
      <c r="BW26" s="2536"/>
      <c r="BX26" s="2537"/>
    </row>
    <row r="27" spans="1:76" s="18" customFormat="1" ht="24.95" customHeight="1">
      <c r="A27" s="2514" t="s">
        <v>754</v>
      </c>
      <c r="B27" s="2515"/>
      <c r="C27" s="2515"/>
      <c r="D27" s="2515"/>
      <c r="E27" s="2515"/>
      <c r="F27" s="2515"/>
      <c r="G27" s="2545"/>
      <c r="H27" s="2559"/>
      <c r="I27" s="2029"/>
      <c r="J27" s="2029"/>
      <c r="K27" s="2029"/>
      <c r="L27" s="2029"/>
      <c r="M27" s="2029"/>
      <c r="N27" s="2029"/>
      <c r="O27" s="2029"/>
      <c r="P27" s="2029"/>
      <c r="Q27" s="2029"/>
      <c r="R27" s="2029"/>
      <c r="S27" s="2029"/>
      <c r="T27" s="2029"/>
      <c r="U27" s="2029"/>
      <c r="V27" s="2029"/>
      <c r="W27" s="2029"/>
      <c r="X27" s="2030"/>
      <c r="Y27" s="2514" t="s">
        <v>755</v>
      </c>
      <c r="Z27" s="2515"/>
      <c r="AA27" s="2515"/>
      <c r="AB27" s="2515"/>
      <c r="AC27" s="2515"/>
      <c r="AD27" s="2515"/>
      <c r="AE27" s="2515"/>
      <c r="AF27" s="2545"/>
      <c r="AG27" s="2559"/>
      <c r="AH27" s="2029"/>
      <c r="AI27" s="2029"/>
      <c r="AJ27" s="2029"/>
      <c r="AK27" s="2029"/>
      <c r="AL27" s="2029"/>
      <c r="AM27" s="2029"/>
      <c r="AN27" s="2029"/>
      <c r="AO27" s="2029"/>
      <c r="AP27" s="2029"/>
      <c r="AQ27" s="2029"/>
      <c r="AR27" s="2029"/>
      <c r="AS27" s="2029"/>
      <c r="AT27" s="2029"/>
      <c r="AU27" s="2029"/>
      <c r="AV27" s="2030"/>
      <c r="AX27" s="2572"/>
      <c r="AY27" s="2573"/>
      <c r="AZ27" s="2573"/>
      <c r="BA27" s="2573"/>
      <c r="BB27" s="2573"/>
      <c r="BC27" s="2573"/>
      <c r="BD27" s="2573"/>
      <c r="BE27" s="2574"/>
      <c r="BG27" s="2563"/>
      <c r="BH27" s="2564"/>
      <c r="BI27" s="2564"/>
      <c r="BJ27" s="2564"/>
      <c r="BK27" s="2564"/>
      <c r="BL27" s="2564"/>
      <c r="BM27" s="2565"/>
      <c r="BO27" s="597" t="s">
        <v>1786</v>
      </c>
      <c r="BP27" s="595"/>
      <c r="BQ27" s="595"/>
      <c r="BR27" s="595"/>
      <c r="BS27" s="619"/>
      <c r="BT27" s="595"/>
      <c r="BU27" s="619"/>
      <c r="BV27" s="595"/>
      <c r="BW27" s="595"/>
      <c r="BX27" s="596"/>
    </row>
    <row r="28" spans="1:76" s="18" customFormat="1" ht="24.95" customHeight="1">
      <c r="A28" s="2514" t="s">
        <v>756</v>
      </c>
      <c r="B28" s="2515"/>
      <c r="C28" s="2515"/>
      <c r="D28" s="2515"/>
      <c r="E28" s="2515"/>
      <c r="F28" s="2515"/>
      <c r="G28" s="2545"/>
      <c r="H28" s="2559"/>
      <c r="I28" s="2029"/>
      <c r="J28" s="2029"/>
      <c r="K28" s="2029"/>
      <c r="L28" s="2029"/>
      <c r="M28" s="2029"/>
      <c r="N28" s="2029"/>
      <c r="O28" s="2029"/>
      <c r="P28" s="2029"/>
      <c r="Q28" s="2029"/>
      <c r="R28" s="2029"/>
      <c r="S28" s="2029"/>
      <c r="T28" s="2029"/>
      <c r="U28" s="2029"/>
      <c r="V28" s="2029"/>
      <c r="W28" s="2029"/>
      <c r="X28" s="2029"/>
      <c r="Y28" s="2029"/>
      <c r="Z28" s="2029"/>
      <c r="AA28" s="2029"/>
      <c r="AB28" s="2029"/>
      <c r="AC28" s="2029"/>
      <c r="AD28" s="2029"/>
      <c r="AE28" s="2029"/>
      <c r="AF28" s="2029"/>
      <c r="AG28" s="2029"/>
      <c r="AH28" s="2029"/>
      <c r="AI28" s="2029"/>
      <c r="AJ28" s="2029"/>
      <c r="AK28" s="2029"/>
      <c r="AL28" s="2029"/>
      <c r="AM28" s="2029"/>
      <c r="AN28" s="2029"/>
      <c r="AO28" s="2029"/>
      <c r="AP28" s="2029"/>
      <c r="AQ28" s="2029"/>
      <c r="AR28" s="2029"/>
      <c r="AS28" s="2029"/>
      <c r="AT28" s="2029"/>
      <c r="AU28" s="2029"/>
      <c r="AV28" s="2030"/>
      <c r="AX28" s="2572"/>
      <c r="AY28" s="2573"/>
      <c r="AZ28" s="2573"/>
      <c r="BA28" s="2573"/>
      <c r="BB28" s="2573"/>
      <c r="BC28" s="2573"/>
      <c r="BD28" s="2573"/>
      <c r="BE28" s="2574"/>
      <c r="BG28" s="2563"/>
      <c r="BH28" s="2564"/>
      <c r="BI28" s="2564"/>
      <c r="BJ28" s="2564"/>
      <c r="BK28" s="2564"/>
      <c r="BL28" s="2564"/>
      <c r="BM28" s="2565"/>
      <c r="BO28" s="2538" t="s">
        <v>1787</v>
      </c>
      <c r="BP28" s="2538"/>
      <c r="BQ28" s="2538"/>
      <c r="BR28" s="2538"/>
      <c r="BS28" s="2538" t="s">
        <v>1788</v>
      </c>
      <c r="BT28" s="2538"/>
      <c r="BU28" s="620" t="s">
        <v>1789</v>
      </c>
      <c r="BV28" s="2538" t="s">
        <v>1790</v>
      </c>
      <c r="BW28" s="2538"/>
      <c r="BX28" s="2538"/>
    </row>
    <row r="29" spans="1:76" s="18" customFormat="1" ht="24.95" customHeight="1">
      <c r="A29" s="2514" t="s">
        <v>757</v>
      </c>
      <c r="B29" s="2515"/>
      <c r="C29" s="2515"/>
      <c r="D29" s="2515"/>
      <c r="E29" s="2515"/>
      <c r="F29" s="2515"/>
      <c r="G29" s="2545"/>
      <c r="H29" s="2559"/>
      <c r="I29" s="2029"/>
      <c r="J29" s="2029"/>
      <c r="K29" s="2029"/>
      <c r="L29" s="2029"/>
      <c r="M29" s="2029"/>
      <c r="N29" s="2029"/>
      <c r="O29" s="2029"/>
      <c r="P29" s="2029"/>
      <c r="Q29" s="2029"/>
      <c r="R29" s="2029"/>
      <c r="S29" s="2029"/>
      <c r="T29" s="2029"/>
      <c r="U29" s="2029"/>
      <c r="V29" s="2029"/>
      <c r="W29" s="2029"/>
      <c r="X29" s="2030"/>
      <c r="Y29" s="2514" t="s">
        <v>758</v>
      </c>
      <c r="Z29" s="2515"/>
      <c r="AA29" s="2515"/>
      <c r="AB29" s="2515"/>
      <c r="AC29" s="2515"/>
      <c r="AD29" s="2515"/>
      <c r="AE29" s="2515"/>
      <c r="AF29" s="2545"/>
      <c r="AG29" s="2559"/>
      <c r="AH29" s="2029"/>
      <c r="AI29" s="2029"/>
      <c r="AJ29" s="2029"/>
      <c r="AK29" s="2029"/>
      <c r="AL29" s="2029"/>
      <c r="AM29" s="2029"/>
      <c r="AN29" s="2029"/>
      <c r="AO29" s="2029"/>
      <c r="AP29" s="2029"/>
      <c r="AQ29" s="2029"/>
      <c r="AR29" s="2029"/>
      <c r="AS29" s="2029"/>
      <c r="AT29" s="2029"/>
      <c r="AU29" s="2029"/>
      <c r="AV29" s="2030"/>
      <c r="AX29" s="2572"/>
      <c r="AY29" s="2573"/>
      <c r="AZ29" s="2573"/>
      <c r="BA29" s="2573"/>
      <c r="BB29" s="2573"/>
      <c r="BC29" s="2573"/>
      <c r="BD29" s="2573"/>
      <c r="BE29" s="2574"/>
      <c r="BG29" s="2560" t="s">
        <v>1096</v>
      </c>
      <c r="BH29" s="2561"/>
      <c r="BI29" s="2561"/>
      <c r="BJ29" s="2561"/>
      <c r="BK29" s="2561"/>
      <c r="BL29" s="2561"/>
      <c r="BM29" s="2562"/>
      <c r="BO29" s="2539"/>
      <c r="BP29" s="2539"/>
      <c r="BQ29" s="2539"/>
      <c r="BR29" s="2539"/>
      <c r="BS29" s="2538"/>
      <c r="BT29" s="2538"/>
      <c r="BU29" s="621"/>
      <c r="BV29" s="2539"/>
      <c r="BW29" s="2539"/>
      <c r="BX29" s="2539"/>
    </row>
    <row r="30" spans="1:76" s="18" customFormat="1" ht="20.100000000000001" customHeight="1">
      <c r="A30" s="2644" t="s">
        <v>759</v>
      </c>
      <c r="B30" s="2644"/>
      <c r="C30" s="2644"/>
      <c r="D30" s="2644"/>
      <c r="E30" s="2644"/>
      <c r="F30" s="2644"/>
      <c r="G30" s="2644"/>
      <c r="H30" s="2644"/>
      <c r="I30" s="2644"/>
      <c r="J30" s="2644"/>
      <c r="K30" s="2644"/>
      <c r="L30" s="2644"/>
      <c r="M30" s="2644"/>
      <c r="N30" s="2644"/>
      <c r="O30" s="2644"/>
      <c r="P30" s="2644"/>
      <c r="Q30" s="2644"/>
      <c r="R30" s="2644"/>
      <c r="S30" s="2644"/>
      <c r="T30" s="2644"/>
      <c r="U30" s="2644"/>
      <c r="V30" s="2644"/>
      <c r="W30" s="2644"/>
      <c r="X30" s="2644"/>
      <c r="Y30" s="2644"/>
      <c r="Z30" s="2644"/>
      <c r="AA30" s="2644"/>
      <c r="AB30" s="2644"/>
      <c r="AC30" s="2644"/>
      <c r="AD30" s="2644"/>
      <c r="AE30" s="2644"/>
      <c r="AF30" s="2644"/>
      <c r="AG30" s="2644"/>
      <c r="AH30" s="2644"/>
      <c r="AI30" s="2644"/>
      <c r="AJ30" s="2644"/>
      <c r="AK30" s="2644"/>
      <c r="AL30" s="2644"/>
      <c r="AM30" s="2644"/>
      <c r="AN30" s="2644"/>
      <c r="AO30" s="2644"/>
      <c r="AP30" s="2644"/>
      <c r="AQ30" s="2644"/>
      <c r="AR30" s="2644"/>
      <c r="AS30" s="2644"/>
      <c r="AT30" s="2644"/>
      <c r="AU30" s="2644"/>
      <c r="AV30" s="2644"/>
      <c r="AX30" s="2575"/>
      <c r="AY30" s="2576"/>
      <c r="AZ30" s="2576"/>
      <c r="BA30" s="2576"/>
      <c r="BB30" s="2576"/>
      <c r="BC30" s="2576"/>
      <c r="BD30" s="2576"/>
      <c r="BE30" s="2577"/>
      <c r="BG30" s="2563" t="s">
        <v>1097</v>
      </c>
      <c r="BH30" s="2564"/>
      <c r="BI30" s="2564"/>
      <c r="BJ30" s="2564"/>
      <c r="BK30" s="2564"/>
      <c r="BL30" s="2564"/>
      <c r="BM30" s="2565"/>
      <c r="BO30" s="2533" t="s">
        <v>1791</v>
      </c>
      <c r="BP30" s="2533"/>
      <c r="BQ30" s="2533"/>
      <c r="BR30" s="2533"/>
      <c r="BS30" s="2533"/>
      <c r="BT30" s="2533"/>
      <c r="BU30" s="2533"/>
      <c r="BV30" s="2533"/>
      <c r="BW30" s="2533"/>
      <c r="BX30" s="2533"/>
    </row>
    <row r="31" spans="1:76" s="18" customFormat="1" ht="18" customHeight="1">
      <c r="A31" s="2647" t="s">
        <v>1139</v>
      </c>
      <c r="B31" s="2647"/>
      <c r="C31" s="2647"/>
      <c r="D31" s="2647"/>
      <c r="E31" s="2647"/>
      <c r="F31" s="2647"/>
      <c r="G31" s="2647"/>
      <c r="H31" s="2647"/>
      <c r="I31" s="2647"/>
      <c r="J31" s="2647"/>
      <c r="K31" s="2647"/>
      <c r="L31" s="2647"/>
      <c r="M31" s="2647"/>
      <c r="N31" s="2647"/>
      <c r="O31" s="2647"/>
      <c r="P31" s="2647"/>
      <c r="Q31" s="2647"/>
      <c r="R31" s="2647"/>
      <c r="S31" s="2647"/>
      <c r="T31" s="2647"/>
      <c r="U31" s="2647"/>
      <c r="V31" s="2647"/>
      <c r="W31" s="2647"/>
      <c r="X31" s="2647"/>
      <c r="Y31" s="2647"/>
      <c r="Z31" s="2647"/>
      <c r="AA31" s="2647"/>
      <c r="AB31" s="2647"/>
      <c r="AC31" s="2647"/>
      <c r="AD31" s="2647"/>
      <c r="AE31" s="2647"/>
      <c r="AF31" s="2647"/>
      <c r="AG31" s="2647"/>
      <c r="AH31" s="2647"/>
      <c r="AI31" s="2647"/>
      <c r="AJ31" s="2647"/>
      <c r="AK31" s="2647"/>
      <c r="AL31" s="2647"/>
      <c r="AM31" s="2647"/>
      <c r="AN31" s="2647"/>
      <c r="AO31" s="2647"/>
      <c r="AP31" s="2647"/>
      <c r="AQ31" s="2647"/>
      <c r="AR31" s="2647"/>
      <c r="AS31" s="2647"/>
      <c r="AT31" s="2647"/>
      <c r="AU31" s="2647"/>
      <c r="AV31" s="2647"/>
      <c r="AX31" s="339"/>
      <c r="AY31" s="279"/>
      <c r="AZ31" s="279"/>
      <c r="BA31" s="279"/>
      <c r="BB31" s="279"/>
      <c r="BC31" s="279"/>
      <c r="BD31" s="279"/>
      <c r="BE31" s="279"/>
      <c r="BG31" s="2563"/>
      <c r="BH31" s="2564"/>
      <c r="BI31" s="2564"/>
      <c r="BJ31" s="2564"/>
      <c r="BK31" s="2564"/>
      <c r="BL31" s="2564"/>
      <c r="BM31" s="2565"/>
      <c r="BO31" s="2534" t="s">
        <v>1792</v>
      </c>
      <c r="BP31" s="2534"/>
      <c r="BQ31" s="2534"/>
      <c r="BR31" s="2534"/>
      <c r="BS31" s="2534"/>
      <c r="BT31" s="2534"/>
      <c r="BU31" s="2534"/>
      <c r="BV31" s="2534"/>
      <c r="BW31" s="2534"/>
      <c r="BX31" s="2534"/>
    </row>
    <row r="32" spans="1:76" s="18" customFormat="1" ht="30" customHeight="1">
      <c r="A32" s="2647"/>
      <c r="B32" s="2647"/>
      <c r="C32" s="2647"/>
      <c r="D32" s="2647"/>
      <c r="E32" s="2647"/>
      <c r="F32" s="2647"/>
      <c r="G32" s="2647"/>
      <c r="H32" s="2647"/>
      <c r="I32" s="2647"/>
      <c r="J32" s="2647"/>
      <c r="K32" s="2647"/>
      <c r="L32" s="2647"/>
      <c r="M32" s="2647"/>
      <c r="N32" s="2647"/>
      <c r="O32" s="2647"/>
      <c r="P32" s="2647"/>
      <c r="Q32" s="2647"/>
      <c r="R32" s="2647"/>
      <c r="S32" s="2647"/>
      <c r="T32" s="2647"/>
      <c r="U32" s="2647"/>
      <c r="V32" s="2647"/>
      <c r="W32" s="2647"/>
      <c r="X32" s="2647"/>
      <c r="Y32" s="2647"/>
      <c r="Z32" s="2647"/>
      <c r="AA32" s="2647"/>
      <c r="AB32" s="2647"/>
      <c r="AC32" s="2647"/>
      <c r="AD32" s="2647"/>
      <c r="AE32" s="2647"/>
      <c r="AF32" s="2647"/>
      <c r="AG32" s="2647"/>
      <c r="AH32" s="2647"/>
      <c r="AI32" s="2647"/>
      <c r="AJ32" s="2647"/>
      <c r="AK32" s="2647"/>
      <c r="AL32" s="2647"/>
      <c r="AM32" s="2647"/>
      <c r="AN32" s="2647"/>
      <c r="AO32" s="2647"/>
      <c r="AP32" s="2647"/>
      <c r="AQ32" s="2647"/>
      <c r="AR32" s="2647"/>
      <c r="AS32" s="2647"/>
      <c r="AT32" s="2647"/>
      <c r="AU32" s="2647"/>
      <c r="AV32" s="2647"/>
      <c r="AX32" s="2558" t="s">
        <v>2094</v>
      </c>
      <c r="AY32" s="2558"/>
      <c r="AZ32" s="2558"/>
      <c r="BA32" s="2558"/>
      <c r="BB32" s="2558"/>
      <c r="BC32" s="2558"/>
      <c r="BD32" s="2558"/>
      <c r="BE32" s="2558"/>
      <c r="BG32" s="2566"/>
      <c r="BH32" s="2567"/>
      <c r="BI32" s="2567"/>
      <c r="BJ32" s="2567"/>
      <c r="BK32" s="2567"/>
      <c r="BL32" s="2567"/>
      <c r="BM32" s="2568"/>
      <c r="BO32" s="595"/>
      <c r="BP32" s="595"/>
      <c r="BQ32" s="595"/>
      <c r="BR32" s="595"/>
      <c r="BS32" s="595"/>
      <c r="BT32" s="595"/>
      <c r="BU32" s="595"/>
      <c r="BV32" s="595"/>
      <c r="BW32" s="595"/>
      <c r="BX32" s="595"/>
    </row>
    <row r="33" spans="1:78" s="1" customFormat="1" ht="30" customHeight="1">
      <c r="A33" s="2645">
        <f ca="1">TODAY()</f>
        <v>43893</v>
      </c>
      <c r="B33" s="2645"/>
      <c r="C33" s="2645"/>
      <c r="D33" s="2645"/>
      <c r="E33" s="2645"/>
      <c r="F33" s="2645"/>
      <c r="G33" s="2645"/>
      <c r="H33" s="2645"/>
      <c r="I33" s="2645"/>
      <c r="J33" s="2645"/>
      <c r="K33" s="2645"/>
      <c r="L33" s="2645"/>
      <c r="M33" s="2645"/>
      <c r="N33" s="2645"/>
      <c r="O33" s="2645"/>
      <c r="P33" s="2645"/>
      <c r="Q33" s="2645"/>
      <c r="R33" s="2645"/>
      <c r="S33" s="2645"/>
      <c r="T33" s="2645"/>
      <c r="U33" s="2645"/>
      <c r="V33" s="2645"/>
      <c r="W33" s="2645"/>
      <c r="X33" s="2645"/>
      <c r="Y33" s="2645"/>
      <c r="Z33" s="2645"/>
      <c r="AA33" s="2645"/>
      <c r="AB33" s="2645"/>
      <c r="AC33" s="2645"/>
      <c r="AD33" s="2645"/>
      <c r="AE33" s="2645"/>
      <c r="AF33" s="2645"/>
      <c r="AG33" s="2645"/>
      <c r="AH33" s="2645"/>
      <c r="AI33" s="2645"/>
      <c r="AJ33" s="2645"/>
      <c r="AK33" s="2645"/>
      <c r="AL33" s="2645"/>
      <c r="AM33" s="2645"/>
      <c r="AN33" s="2645"/>
      <c r="AO33" s="2645"/>
      <c r="AP33" s="2645"/>
      <c r="AQ33" s="2645"/>
      <c r="AR33" s="2645"/>
      <c r="AS33" s="2645"/>
      <c r="AT33" s="2645"/>
      <c r="AU33" s="2645"/>
      <c r="AV33" s="2645"/>
      <c r="AX33" s="339"/>
      <c r="AY33" s="279"/>
      <c r="AZ33" s="279"/>
      <c r="BA33" s="279"/>
      <c r="BB33" s="279"/>
      <c r="BC33" s="279"/>
      <c r="BD33" s="279"/>
      <c r="BE33" s="279"/>
      <c r="BG33" s="340"/>
      <c r="BH33" s="340"/>
      <c r="BI33" s="278"/>
      <c r="BJ33" s="278"/>
      <c r="BK33" s="278"/>
      <c r="BL33" s="278"/>
      <c r="BM33" s="278"/>
      <c r="BO33" s="591"/>
      <c r="BP33" s="591"/>
      <c r="BQ33" s="592"/>
      <c r="BR33" s="592"/>
      <c r="BS33" s="592"/>
      <c r="BT33" s="592"/>
      <c r="BU33" s="623" t="s">
        <v>1793</v>
      </c>
      <c r="BV33" s="623"/>
      <c r="BW33" s="623"/>
      <c r="BX33" s="623" t="s">
        <v>1794</v>
      </c>
    </row>
    <row r="34" spans="1:78" ht="18" customHeight="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52"/>
      <c r="AB34" s="52"/>
      <c r="AC34" s="52"/>
      <c r="AD34" s="52"/>
      <c r="AE34" s="52"/>
      <c r="AF34" s="52"/>
      <c r="AG34" s="52"/>
      <c r="AH34" s="52"/>
      <c r="AI34" s="52"/>
      <c r="AJ34" s="52"/>
      <c r="AK34" s="52"/>
      <c r="AL34" s="52"/>
      <c r="AM34" s="52"/>
      <c r="AN34" s="49"/>
      <c r="AO34" s="49"/>
      <c r="AP34" s="337"/>
      <c r="AQ34" s="337"/>
      <c r="AR34" s="337"/>
      <c r="AS34" s="337"/>
      <c r="AT34" s="337"/>
      <c r="AU34" s="337"/>
      <c r="AV34" s="2"/>
      <c r="AX34" s="339"/>
      <c r="AY34" s="279"/>
      <c r="AZ34" s="279"/>
      <c r="BA34" s="279"/>
      <c r="BB34" s="279"/>
      <c r="BC34" s="279"/>
      <c r="BD34" s="279"/>
      <c r="BE34" s="279"/>
      <c r="BG34" s="2558" t="s">
        <v>2095</v>
      </c>
      <c r="BH34" s="2558"/>
      <c r="BI34" s="2558"/>
      <c r="BJ34" s="2558"/>
      <c r="BK34" s="2558"/>
      <c r="BL34" s="2558"/>
      <c r="BM34" s="2558"/>
      <c r="BO34" s="622"/>
      <c r="BP34" s="622"/>
      <c r="BQ34" s="622"/>
      <c r="BR34" s="622"/>
      <c r="BS34" s="622"/>
      <c r="BT34" s="622"/>
      <c r="BU34" s="622"/>
      <c r="BV34" s="624"/>
      <c r="BW34" s="624"/>
      <c r="BX34" s="623"/>
    </row>
    <row r="35" spans="1:78" s="1" customFormat="1" ht="20.100000000000001" customHeight="1">
      <c r="A35" s="337"/>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5"/>
      <c r="Z35" s="335"/>
      <c r="AA35" s="335"/>
      <c r="AB35" s="335"/>
      <c r="AC35" s="2646" t="s">
        <v>760</v>
      </c>
      <c r="AD35" s="2646"/>
      <c r="AE35" s="2646"/>
      <c r="AF35" s="2646"/>
      <c r="AG35" s="2646"/>
      <c r="AH35" s="2646"/>
      <c r="AI35" s="2646"/>
      <c r="AJ35" s="1030" t="e">
        <f>INDEX(소속,MATCH(AJ36,성명,0))</f>
        <v>#N/A</v>
      </c>
      <c r="AK35" s="1030"/>
      <c r="AL35" s="1030"/>
      <c r="AM35" s="1030"/>
      <c r="AN35" s="1030"/>
      <c r="AO35" s="1030"/>
      <c r="AP35" s="1030"/>
      <c r="AQ35" s="1030"/>
      <c r="AR35" s="1030"/>
      <c r="AS35" s="1030"/>
      <c r="AT35" s="1030"/>
      <c r="AU35" s="1030"/>
      <c r="AV35" s="1030"/>
      <c r="AX35" s="339"/>
      <c r="AY35" s="279"/>
      <c r="AZ35" s="279"/>
      <c r="BA35" s="279"/>
      <c r="BB35" s="279"/>
      <c r="BC35" s="279"/>
      <c r="BD35" s="279"/>
      <c r="BE35" s="279"/>
      <c r="BG35" s="2558"/>
      <c r="BH35" s="2558"/>
      <c r="BI35" s="2558"/>
      <c r="BJ35" s="2558"/>
      <c r="BK35" s="2558"/>
      <c r="BL35" s="2558"/>
      <c r="BM35" s="2558"/>
      <c r="BO35" s="622" t="s">
        <v>1098</v>
      </c>
      <c r="BP35" s="622"/>
      <c r="BQ35" s="622"/>
      <c r="BR35" s="622"/>
      <c r="BS35" s="622"/>
      <c r="BT35" s="622"/>
      <c r="BU35" s="622"/>
      <c r="BV35" s="590"/>
      <c r="BW35" s="590"/>
      <c r="BX35" s="590"/>
    </row>
    <row r="36" spans="1:78" s="13" customFormat="1" ht="20.100000000000001" customHeight="1">
      <c r="A36" s="337"/>
      <c r="B36" s="337"/>
      <c r="C36" s="337"/>
      <c r="D36" s="337"/>
      <c r="E36" s="337"/>
      <c r="F36" s="337"/>
      <c r="G36" s="337"/>
      <c r="H36" s="337"/>
      <c r="I36" s="337"/>
      <c r="J36" s="337"/>
      <c r="K36" s="337"/>
      <c r="L36" s="337"/>
      <c r="M36" s="337"/>
      <c r="N36" s="337"/>
      <c r="O36" s="337"/>
      <c r="P36" s="337"/>
      <c r="Q36" s="337"/>
      <c r="R36" s="337"/>
      <c r="S36" s="337"/>
      <c r="T36" s="337"/>
      <c r="U36" s="337"/>
      <c r="V36" s="337"/>
      <c r="W36" s="335"/>
      <c r="X36" s="335"/>
      <c r="Y36" s="335"/>
      <c r="Z36" s="335"/>
      <c r="AA36" s="335"/>
      <c r="AB36" s="335"/>
      <c r="AC36" s="1214" t="s">
        <v>24</v>
      </c>
      <c r="AD36" s="1214"/>
      <c r="AE36" s="1214"/>
      <c r="AF36" s="1214"/>
      <c r="AG36" s="1214"/>
      <c r="AH36" s="1214"/>
      <c r="AI36" s="1214"/>
      <c r="AJ36" s="1036">
        <f>'1'!$AJ$26</f>
        <v>0</v>
      </c>
      <c r="AK36" s="1036"/>
      <c r="AL36" s="1036"/>
      <c r="AM36" s="1036"/>
      <c r="AN36" s="1036"/>
      <c r="AO36" s="1036"/>
      <c r="AP36" s="1036"/>
      <c r="AQ36" s="1036"/>
      <c r="AR36" s="1036"/>
      <c r="AS36" s="1214" t="s">
        <v>16</v>
      </c>
      <c r="AT36" s="1214"/>
      <c r="AU36" s="1214"/>
      <c r="AV36" s="1214"/>
      <c r="AW36" s="337"/>
      <c r="AX36" s="340"/>
      <c r="AY36" s="278"/>
      <c r="AZ36" s="278"/>
      <c r="BA36" s="278"/>
      <c r="BB36" s="278"/>
      <c r="BC36" s="278"/>
      <c r="BD36" s="278"/>
      <c r="BE36" s="278"/>
      <c r="BF36" s="337"/>
      <c r="BG36" s="340"/>
      <c r="BH36" s="340"/>
      <c r="BI36" s="278"/>
      <c r="BJ36" s="278"/>
      <c r="BK36" s="278"/>
      <c r="BL36" s="278"/>
      <c r="BM36" s="278"/>
      <c r="BN36" s="405"/>
      <c r="BO36" s="591"/>
      <c r="BP36" s="591"/>
      <c r="BQ36" s="592"/>
      <c r="BR36" s="592"/>
      <c r="BS36" s="592"/>
      <c r="BT36" s="592"/>
      <c r="BU36" s="592"/>
      <c r="BV36" s="592"/>
      <c r="BW36" s="592"/>
      <c r="BX36" s="592"/>
    </row>
    <row r="37" spans="1:78" s="405" customFormat="1" ht="20.100000000000001" hidden="1" customHeight="1">
      <c r="W37" s="554"/>
      <c r="X37" s="554"/>
      <c r="Y37" s="554"/>
      <c r="Z37" s="554"/>
      <c r="AA37" s="554"/>
      <c r="AB37" s="554"/>
      <c r="AC37" s="1214" t="s">
        <v>1727</v>
      </c>
      <c r="AD37" s="1214"/>
      <c r="AE37" s="1214"/>
      <c r="AF37" s="1214"/>
      <c r="AG37" s="1214"/>
      <c r="AH37" s="1214"/>
      <c r="AI37" s="1214"/>
      <c r="AJ37" s="1036">
        <f>'1'!$AJ$27</f>
        <v>0</v>
      </c>
      <c r="AK37" s="1036"/>
      <c r="AL37" s="1036"/>
      <c r="AM37" s="1036"/>
      <c r="AN37" s="1036"/>
      <c r="AO37" s="1036"/>
      <c r="AP37" s="1036"/>
      <c r="AQ37" s="1036"/>
      <c r="AR37" s="1036"/>
      <c r="AS37" s="1214" t="s">
        <v>16</v>
      </c>
      <c r="AT37" s="1214"/>
      <c r="AU37" s="1214"/>
      <c r="AV37" s="1214"/>
      <c r="AX37" s="340"/>
      <c r="AY37" s="278"/>
      <c r="AZ37" s="278"/>
      <c r="BA37" s="278"/>
      <c r="BB37" s="278"/>
      <c r="BC37" s="278"/>
      <c r="BD37" s="278"/>
      <c r="BE37" s="278"/>
      <c r="BG37" s="340"/>
      <c r="BH37" s="340"/>
      <c r="BI37" s="278"/>
      <c r="BJ37" s="278"/>
      <c r="BK37" s="278"/>
      <c r="BL37" s="278"/>
      <c r="BM37" s="278"/>
      <c r="BO37" s="591"/>
      <c r="BP37" s="591"/>
      <c r="BQ37" s="592"/>
      <c r="BR37" s="592"/>
      <c r="BS37" s="592"/>
      <c r="BT37" s="592"/>
      <c r="BU37" s="592"/>
      <c r="BV37" s="592"/>
      <c r="BW37" s="592"/>
      <c r="BX37" s="592"/>
    </row>
    <row r="38" spans="1:78" s="13" customFormat="1" ht="20.100000000000001" customHeight="1">
      <c r="A38" s="1030" t="s">
        <v>2090</v>
      </c>
      <c r="B38" s="1030"/>
      <c r="C38" s="1030"/>
      <c r="D38" s="1030"/>
      <c r="E38" s="1030"/>
      <c r="F38" s="1030"/>
      <c r="G38" s="1030"/>
      <c r="H38" s="1030"/>
      <c r="I38" s="1030"/>
      <c r="J38" s="1030"/>
      <c r="K38" s="1030"/>
      <c r="L38" s="1214" t="s">
        <v>23</v>
      </c>
      <c r="M38" s="1214"/>
      <c r="N38" s="1214"/>
      <c r="O38" s="1214"/>
      <c r="P38" s="335"/>
      <c r="Q38" s="335"/>
      <c r="R38" s="335"/>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8"/>
      <c r="AQ38" s="338"/>
      <c r="AR38" s="338"/>
      <c r="AS38" s="338"/>
      <c r="AT38" s="338"/>
      <c r="AU38" s="2"/>
      <c r="AV38" s="1"/>
      <c r="AW38" s="337"/>
      <c r="AX38" s="340"/>
      <c r="AY38" s="278"/>
      <c r="AZ38" s="278"/>
      <c r="BA38" s="278"/>
      <c r="BB38" s="278"/>
      <c r="BC38" s="278"/>
      <c r="BD38" s="278"/>
      <c r="BE38" s="278"/>
      <c r="BF38" s="337"/>
      <c r="BG38" s="340"/>
      <c r="BH38" s="340"/>
      <c r="BI38" s="278"/>
      <c r="BJ38" s="278"/>
      <c r="BK38" s="278"/>
      <c r="BL38" s="278"/>
      <c r="BM38" s="278"/>
      <c r="BN38" s="405"/>
      <c r="BO38" s="591"/>
      <c r="BP38" s="591"/>
      <c r="BQ38" s="592"/>
      <c r="BR38" s="592"/>
      <c r="BS38" s="592"/>
      <c r="BT38" s="592"/>
      <c r="BU38" s="592"/>
      <c r="BV38" s="592"/>
      <c r="BW38" s="592"/>
      <c r="BX38" s="592"/>
      <c r="BY38" s="1"/>
      <c r="BZ38" s="1"/>
    </row>
    <row r="39" spans="1:78" s="1" customFormat="1" ht="18" customHeight="1">
      <c r="AZ39" s="340"/>
      <c r="BA39" s="278"/>
      <c r="BB39" s="278"/>
      <c r="BC39" s="278"/>
      <c r="BD39" s="278"/>
      <c r="BE39" s="278"/>
    </row>
    <row r="40" spans="1:78">
      <c r="BG40" s="340"/>
      <c r="BH40" s="340"/>
      <c r="BO40" s="340"/>
      <c r="BP40" s="340"/>
    </row>
    <row r="41" spans="1:78">
      <c r="BG41" s="340"/>
      <c r="BH41" s="340"/>
      <c r="BO41" s="340"/>
      <c r="BP41" s="340"/>
    </row>
    <row r="42" spans="1:78">
      <c r="BG42" s="340"/>
      <c r="BH42" s="340"/>
      <c r="BO42" s="340"/>
      <c r="BP42" s="340"/>
    </row>
    <row r="43" spans="1:78">
      <c r="BG43" s="340"/>
      <c r="BH43" s="340"/>
      <c r="BO43" s="340"/>
      <c r="BP43" s="340"/>
    </row>
    <row r="44" spans="1:78">
      <c r="BG44" s="340"/>
      <c r="BH44" s="340"/>
      <c r="BO44" s="340"/>
      <c r="BP44" s="340"/>
    </row>
    <row r="45" spans="1:78">
      <c r="BG45" s="340"/>
      <c r="BH45" s="340"/>
      <c r="BO45" s="340"/>
      <c r="BP45" s="340"/>
    </row>
    <row r="46" spans="1:78">
      <c r="BG46" s="340"/>
      <c r="BH46" s="340"/>
      <c r="BO46" s="340"/>
      <c r="BP46" s="340"/>
    </row>
    <row r="47" spans="1:78">
      <c r="BG47" s="340"/>
      <c r="BH47" s="340"/>
      <c r="BO47" s="340"/>
      <c r="BP47" s="340"/>
    </row>
    <row r="48" spans="1:78">
      <c r="BG48" s="340"/>
      <c r="BH48" s="340"/>
      <c r="BO48" s="340"/>
      <c r="BP48" s="340"/>
    </row>
    <row r="49" spans="50:68">
      <c r="BG49" s="340"/>
      <c r="BH49" s="340"/>
      <c r="BO49" s="340"/>
      <c r="BP49" s="340"/>
    </row>
    <row r="50" spans="50:68">
      <c r="BG50" s="340"/>
      <c r="BH50" s="340"/>
      <c r="BO50" s="340"/>
      <c r="BP50" s="340"/>
    </row>
    <row r="51" spans="50:68">
      <c r="BG51" s="340"/>
      <c r="BH51" s="340"/>
      <c r="BO51" s="340"/>
      <c r="BP51" s="340"/>
    </row>
    <row r="52" spans="50:68">
      <c r="BG52" s="340"/>
      <c r="BH52" s="340"/>
      <c r="BO52" s="340"/>
      <c r="BP52" s="340"/>
    </row>
    <row r="53" spans="50:68">
      <c r="BG53" s="340"/>
      <c r="BH53" s="340"/>
      <c r="BO53" s="340"/>
      <c r="BP53" s="340"/>
    </row>
    <row r="54" spans="50:68">
      <c r="BG54" s="340"/>
      <c r="BH54" s="340"/>
      <c r="BO54" s="340"/>
      <c r="BP54" s="340"/>
    </row>
    <row r="55" spans="50:68">
      <c r="BG55" s="340"/>
      <c r="BH55" s="340"/>
      <c r="BO55" s="340"/>
      <c r="BP55" s="340"/>
    </row>
    <row r="56" spans="50:68">
      <c r="BG56" s="340"/>
      <c r="BH56" s="340"/>
      <c r="BO56" s="340"/>
      <c r="BP56" s="340"/>
    </row>
    <row r="57" spans="50:68">
      <c r="BG57" s="340"/>
      <c r="BH57" s="340"/>
      <c r="BO57" s="340"/>
      <c r="BP57" s="340"/>
    </row>
    <row r="58" spans="50:68">
      <c r="AX58" s="340"/>
      <c r="BG58" s="340"/>
      <c r="BH58" s="340"/>
      <c r="BO58" s="340"/>
      <c r="BP58" s="340"/>
    </row>
    <row r="59" spans="50:68">
      <c r="AX59" s="340"/>
      <c r="BG59" s="340"/>
      <c r="BH59" s="340"/>
      <c r="BO59" s="340"/>
      <c r="BP59" s="340"/>
    </row>
    <row r="60" spans="50:68">
      <c r="AX60" s="340"/>
      <c r="BG60" s="340"/>
      <c r="BH60" s="340"/>
      <c r="BO60" s="340"/>
      <c r="BP60" s="340"/>
    </row>
    <row r="61" spans="50:68">
      <c r="AX61" s="340"/>
      <c r="BG61" s="340"/>
      <c r="BH61" s="340"/>
      <c r="BO61" s="340"/>
      <c r="BP61" s="340"/>
    </row>
    <row r="62" spans="50:68">
      <c r="AX62" s="340"/>
      <c r="BG62" s="340"/>
      <c r="BH62" s="340"/>
      <c r="BO62" s="340"/>
      <c r="BP62" s="340"/>
    </row>
    <row r="63" spans="50:68">
      <c r="AX63" s="340"/>
    </row>
    <row r="64" spans="50:68">
      <c r="AX64" s="340"/>
    </row>
    <row r="65" spans="50:50">
      <c r="AX65" s="340"/>
    </row>
    <row r="66" spans="50:50">
      <c r="AX66" s="340"/>
    </row>
    <row r="67" spans="50:50">
      <c r="AX67" s="340"/>
    </row>
    <row r="68" spans="50:50">
      <c r="AX68" s="340"/>
    </row>
    <row r="69" spans="50:50">
      <c r="AX69" s="340"/>
    </row>
    <row r="70" spans="50:50">
      <c r="AX70" s="340"/>
    </row>
  </sheetData>
  <protectedRanges>
    <protectedRange sqref="AW10:AX10" name="범위1_1"/>
    <protectedRange sqref="AD33" name="범위1_1_1_1"/>
    <protectedRange sqref="A14:A15 E14:AV15" name="범위1_1_4_1"/>
    <protectedRange sqref="AQ8:AQ9 N8:O9 Q9" name="범위1_1_1_1_1"/>
    <protectedRange sqref="AH16:AV16 T16:AE16 E16:Q16" name="범위1_1_4_1_1"/>
  </protectedRanges>
  <mergeCells count="149">
    <mergeCell ref="A4:AV4"/>
    <mergeCell ref="A5:AT5"/>
    <mergeCell ref="A7:G7"/>
    <mergeCell ref="H7:V7"/>
    <mergeCell ref="W7:AB7"/>
    <mergeCell ref="AC7:AI7"/>
    <mergeCell ref="AJ7:AN7"/>
    <mergeCell ref="AP7:AV7"/>
    <mergeCell ref="A27:G27"/>
    <mergeCell ref="AM18:AV18"/>
    <mergeCell ref="A21:G21"/>
    <mergeCell ref="A16:O17"/>
    <mergeCell ref="A15:C15"/>
    <mergeCell ref="D15:O15"/>
    <mergeCell ref="AA14:AC15"/>
    <mergeCell ref="AD14:AF15"/>
    <mergeCell ref="AG14:AL15"/>
    <mergeCell ref="AM14:AR15"/>
    <mergeCell ref="AS14:AV15"/>
    <mergeCell ref="AM21:AV21"/>
    <mergeCell ref="A23:AV23"/>
    <mergeCell ref="A24:G26"/>
    <mergeCell ref="H24:AV24"/>
    <mergeCell ref="H21:K21"/>
    <mergeCell ref="L21:M21"/>
    <mergeCell ref="N21:Q21"/>
    <mergeCell ref="R21:S21"/>
    <mergeCell ref="T21:AC21"/>
    <mergeCell ref="H25:AV25"/>
    <mergeCell ref="H26:AV26"/>
    <mergeCell ref="H20:X20"/>
    <mergeCell ref="Y20:AF20"/>
    <mergeCell ref="A38:K38"/>
    <mergeCell ref="L38:O38"/>
    <mergeCell ref="AC36:AI36"/>
    <mergeCell ref="A30:AV30"/>
    <mergeCell ref="A33:AV33"/>
    <mergeCell ref="AC35:AI35"/>
    <mergeCell ref="AJ35:AV35"/>
    <mergeCell ref="A28:G28"/>
    <mergeCell ref="A29:G29"/>
    <mergeCell ref="A31:AV32"/>
    <mergeCell ref="AJ36:AR36"/>
    <mergeCell ref="AS36:AV36"/>
    <mergeCell ref="AC37:AI37"/>
    <mergeCell ref="AJ37:AR37"/>
    <mergeCell ref="AS37:AV37"/>
    <mergeCell ref="AG20:AV20"/>
    <mergeCell ref="BG4:BM4"/>
    <mergeCell ref="BG5:BM5"/>
    <mergeCell ref="AX32:BE32"/>
    <mergeCell ref="AY15:BA15"/>
    <mergeCell ref="BC15:BE15"/>
    <mergeCell ref="AY17:BE17"/>
    <mergeCell ref="AY18:BE18"/>
    <mergeCell ref="AX19:BE19"/>
    <mergeCell ref="AY14:BE14"/>
    <mergeCell ref="AX16:BE16"/>
    <mergeCell ref="AX12:AX13"/>
    <mergeCell ref="AZ12:BE12"/>
    <mergeCell ref="AZ13:BE13"/>
    <mergeCell ref="AX4:BE4"/>
    <mergeCell ref="AX6:BE9"/>
    <mergeCell ref="BG13:BM14"/>
    <mergeCell ref="BG22:BM22"/>
    <mergeCell ref="BG23:BM28"/>
    <mergeCell ref="BH7:BI8"/>
    <mergeCell ref="BH9:BI10"/>
    <mergeCell ref="BG17:BH17"/>
    <mergeCell ref="BG16:BH16"/>
    <mergeCell ref="BI17:BM17"/>
    <mergeCell ref="BI16:BM16"/>
    <mergeCell ref="BK7:BK8"/>
    <mergeCell ref="BJ7:BJ8"/>
    <mergeCell ref="BG7:BG8"/>
    <mergeCell ref="BM9:BM10"/>
    <mergeCell ref="BL9:BL10"/>
    <mergeCell ref="BK9:BK10"/>
    <mergeCell ref="BJ9:BJ10"/>
    <mergeCell ref="BG9:BG10"/>
    <mergeCell ref="A11:AV11"/>
    <mergeCell ref="A8:G8"/>
    <mergeCell ref="H8:V8"/>
    <mergeCell ref="W8:AB8"/>
    <mergeCell ref="AC8:AV8"/>
    <mergeCell ref="A9:G9"/>
    <mergeCell ref="H9:AV9"/>
    <mergeCell ref="BO4:BX4"/>
    <mergeCell ref="BG34:BM35"/>
    <mergeCell ref="H27:X27"/>
    <mergeCell ref="Y27:AF27"/>
    <mergeCell ref="AG27:AV27"/>
    <mergeCell ref="H28:AV28"/>
    <mergeCell ref="H29:X29"/>
    <mergeCell ref="Y29:AF29"/>
    <mergeCell ref="AG29:AV29"/>
    <mergeCell ref="BG29:BM29"/>
    <mergeCell ref="BG30:BM32"/>
    <mergeCell ref="AX20:BE30"/>
    <mergeCell ref="BG18:BM21"/>
    <mergeCell ref="AD21:AF21"/>
    <mergeCell ref="AG21:AL21"/>
    <mergeCell ref="BG15:BM15"/>
    <mergeCell ref="A19:AV19"/>
    <mergeCell ref="A20:G20"/>
    <mergeCell ref="P16:X16"/>
    <mergeCell ref="Y16:AV16"/>
    <mergeCell ref="P17:X17"/>
    <mergeCell ref="Y17:AV17"/>
    <mergeCell ref="BM7:BM8"/>
    <mergeCell ref="BL7:BL8"/>
    <mergeCell ref="A1:J2"/>
    <mergeCell ref="BO30:BX30"/>
    <mergeCell ref="BO31:BX31"/>
    <mergeCell ref="BO16:BX20"/>
    <mergeCell ref="BO22:BX26"/>
    <mergeCell ref="BO28:BR28"/>
    <mergeCell ref="BV28:BX28"/>
    <mergeCell ref="BO29:BR29"/>
    <mergeCell ref="BV29:BX29"/>
    <mergeCell ref="BS28:BT28"/>
    <mergeCell ref="BS29:BT29"/>
    <mergeCell ref="BO5:BX6"/>
    <mergeCell ref="BQ8:BX8"/>
    <mergeCell ref="BO8:BP8"/>
    <mergeCell ref="BO9:BP9"/>
    <mergeCell ref="BQ9:BX9"/>
    <mergeCell ref="BU12:BX12"/>
    <mergeCell ref="BP12:BS12"/>
    <mergeCell ref="BP13:BS13"/>
    <mergeCell ref="AM13:AR13"/>
    <mergeCell ref="AS13:AV13"/>
    <mergeCell ref="A14:C14"/>
    <mergeCell ref="D14:O14"/>
    <mergeCell ref="P14:V15"/>
    <mergeCell ref="BU13:BX13"/>
    <mergeCell ref="BP14:BX14"/>
    <mergeCell ref="BO11:BX11"/>
    <mergeCell ref="BO10:BP10"/>
    <mergeCell ref="BQ10:BX10"/>
    <mergeCell ref="A12:F12"/>
    <mergeCell ref="G12:AV12"/>
    <mergeCell ref="A13:O13"/>
    <mergeCell ref="P13:V13"/>
    <mergeCell ref="W13:Z13"/>
    <mergeCell ref="W14:Z15"/>
    <mergeCell ref="AA13:AC13"/>
    <mergeCell ref="AD13:AF13"/>
    <mergeCell ref="AG13:AL13"/>
  </mergeCells>
  <phoneticPr fontId="7" type="noConversion"/>
  <dataValidations disablePrompts="1" count="1">
    <dataValidation type="list" allowBlank="1" showInputMessage="1" showErrorMessage="1" sqref="AD14:AF15">
      <formula1>" EA(개), SET, PACKAGE, BOX, M(미터), L(리터), KG(킬로그램), G(그램), ML(밀리리터), FT(피트), INCH(인치), USER, COPY, LISENCE, 질, 권, 대, 조, 마리, 식, 장, 팩, 캔, 포, PET, 병, 모, 판, 봉지, 갑, 다스"</formula1>
    </dataValidation>
  </dataValidations>
  <hyperlinks>
    <hyperlink ref="A1" location="목차!A1" display="▶목차바로가기"/>
    <hyperlink ref="AM18:AV18" r:id="rId1" display="목록정보시스템 사이트"/>
  </hyperlinks>
  <printOptions horizontalCentered="1"/>
  <pageMargins left="0.19685039370078741" right="0.19685039370078741" top="0.78740157480314965" bottom="0.39370078740157483" header="0.39370078740157483" footer="0.19685039370078741"/>
  <pageSetup paperSize="9" scale="90" orientation="portrait" errors="blank" r:id="rId2"/>
  <headerFooter alignWithMargins="0">
    <oddFooter>&amp;C&amp;"맑은 고딕,보통"&amp;9&amp;P / &amp;N</oddFooter>
  </headerFooter>
  <colBreaks count="1" manualBreakCount="1">
    <brk id="66" min="3" max="37" man="1"/>
  </colBreaks>
  <drawing r:id="rId3"/>
  <legacyDrawing r:id="rId4"/>
  <mc:AlternateContent xmlns:mc="http://schemas.openxmlformats.org/markup-compatibility/2006">
    <mc:Choice Requires="x14">
      <controls>
        <mc:AlternateContent xmlns:mc="http://schemas.openxmlformats.org/markup-compatibility/2006">
          <mc:Choice Requires="x14">
            <control shapeId="149506" r:id="rId5" name="Check Box 2">
              <controlPr locked="0" defaultSize="0" autoFill="0" autoLine="0" autoPict="0" altText="2,000만원 이상 수의계약(증빙-객관적 증빙&lt;독점계약서, 특허증 등&gt; 및 수의계약 사유서)">
                <anchor moveWithCells="1" sizeWithCells="1">
                  <from>
                    <xdr:col>8</xdr:col>
                    <xdr:colOff>19050</xdr:colOff>
                    <xdr:row>25</xdr:row>
                    <xdr:rowOff>123825</xdr:rowOff>
                  </from>
                  <to>
                    <xdr:col>41</xdr:col>
                    <xdr:colOff>47625</xdr:colOff>
                    <xdr:row>25</xdr:row>
                    <xdr:rowOff>295275</xdr:rowOff>
                  </to>
                </anchor>
              </controlPr>
            </control>
          </mc:Choice>
        </mc:AlternateContent>
        <mc:AlternateContent xmlns:mc="http://schemas.openxmlformats.org/markup-compatibility/2006">
          <mc:Choice Requires="x14">
            <control shapeId="149507" r:id="rId6" name="Check Box 3">
              <controlPr locked="0" defaultSize="0" autoFill="0" autoLine="0" autoPict="0" altText="2,000만원 이상 공개입찰산단구매">
                <anchor moveWithCells="1" sizeWithCells="1">
                  <from>
                    <xdr:col>8</xdr:col>
                    <xdr:colOff>19050</xdr:colOff>
                    <xdr:row>24</xdr:row>
                    <xdr:rowOff>104775</xdr:rowOff>
                  </from>
                  <to>
                    <xdr:col>39</xdr:col>
                    <xdr:colOff>133350</xdr:colOff>
                    <xdr:row>24</xdr:row>
                    <xdr:rowOff>276225</xdr:rowOff>
                  </to>
                </anchor>
              </controlPr>
            </control>
          </mc:Choice>
        </mc:AlternateContent>
        <mc:AlternateContent xmlns:mc="http://schemas.openxmlformats.org/markup-compatibility/2006">
          <mc:Choice Requires="x14">
            <control shapeId="149508" r:id="rId7" name="Check Box 4">
              <controlPr locked="0" defaultSize="0" autoFill="0" autoLine="0" autoPict="0" altText="내자">
                <anchor moveWithCells="1" sizeWithCells="1">
                  <from>
                    <xdr:col>8</xdr:col>
                    <xdr:colOff>19050</xdr:colOff>
                    <xdr:row>26</xdr:row>
                    <xdr:rowOff>85725</xdr:rowOff>
                  </from>
                  <to>
                    <xdr:col>13</xdr:col>
                    <xdr:colOff>57150</xdr:colOff>
                    <xdr:row>26</xdr:row>
                    <xdr:rowOff>266700</xdr:rowOff>
                  </to>
                </anchor>
              </controlPr>
            </control>
          </mc:Choice>
        </mc:AlternateContent>
        <mc:AlternateContent xmlns:mc="http://schemas.openxmlformats.org/markup-compatibility/2006">
          <mc:Choice Requires="x14">
            <control shapeId="149509" r:id="rId8" name="Check Box 5">
              <controlPr locked="0" defaultSize="0" autoFill="0" autoLine="0" autoPict="0" altText="외자">
                <anchor moveWithCells="1" sizeWithCells="1">
                  <from>
                    <xdr:col>15</xdr:col>
                    <xdr:colOff>57150</xdr:colOff>
                    <xdr:row>26</xdr:row>
                    <xdr:rowOff>85725</xdr:rowOff>
                  </from>
                  <to>
                    <xdr:col>20</xdr:col>
                    <xdr:colOff>95250</xdr:colOff>
                    <xdr:row>26</xdr:row>
                    <xdr:rowOff>266700</xdr:rowOff>
                  </to>
                </anchor>
              </controlPr>
            </control>
          </mc:Choice>
        </mc:AlternateContent>
        <mc:AlternateContent xmlns:mc="http://schemas.openxmlformats.org/markup-compatibility/2006">
          <mc:Choice Requires="x14">
            <control shapeId="149510" r:id="rId9" name="Check Box 6">
              <controlPr locked="0" defaultSize="0" autoFill="0" autoLine="0" autoPict="0" altText="소모품">
                <anchor moveWithCells="1" sizeWithCells="1">
                  <from>
                    <xdr:col>32</xdr:col>
                    <xdr:colOff>114300</xdr:colOff>
                    <xdr:row>26</xdr:row>
                    <xdr:rowOff>85725</xdr:rowOff>
                  </from>
                  <to>
                    <xdr:col>38</xdr:col>
                    <xdr:colOff>0</xdr:colOff>
                    <xdr:row>26</xdr:row>
                    <xdr:rowOff>266700</xdr:rowOff>
                  </to>
                </anchor>
              </controlPr>
            </control>
          </mc:Choice>
        </mc:AlternateContent>
        <mc:AlternateContent xmlns:mc="http://schemas.openxmlformats.org/markup-compatibility/2006">
          <mc:Choice Requires="x14">
            <control shapeId="149511" r:id="rId10" name="Check Box 7">
              <controlPr locked="0" defaultSize="0" autoFill="0" autoLine="0" autoPict="0" altText="비소모품">
                <anchor moveWithCells="1" sizeWithCells="1">
                  <from>
                    <xdr:col>40</xdr:col>
                    <xdr:colOff>57150</xdr:colOff>
                    <xdr:row>26</xdr:row>
                    <xdr:rowOff>85725</xdr:rowOff>
                  </from>
                  <to>
                    <xdr:col>45</xdr:col>
                    <xdr:colOff>95250</xdr:colOff>
                    <xdr:row>26</xdr:row>
                    <xdr:rowOff>266700</xdr:rowOff>
                  </to>
                </anchor>
              </controlPr>
            </control>
          </mc:Choice>
        </mc:AlternateContent>
        <mc:AlternateContent xmlns:mc="http://schemas.openxmlformats.org/markup-compatibility/2006">
          <mc:Choice Requires="x14">
            <control shapeId="149512" r:id="rId11" name="Check Box 8">
              <controlPr locked="0" defaultSize="0" autoFill="0" autoLine="0" autoPict="0" altText="신규">
                <anchor moveWithCells="1" sizeWithCells="1">
                  <from>
                    <xdr:col>8</xdr:col>
                    <xdr:colOff>19050</xdr:colOff>
                    <xdr:row>27</xdr:row>
                    <xdr:rowOff>76200</xdr:rowOff>
                  </from>
                  <to>
                    <xdr:col>13</xdr:col>
                    <xdr:colOff>57150</xdr:colOff>
                    <xdr:row>27</xdr:row>
                    <xdr:rowOff>266700</xdr:rowOff>
                  </to>
                </anchor>
              </controlPr>
            </control>
          </mc:Choice>
        </mc:AlternateContent>
        <mc:AlternateContent xmlns:mc="http://schemas.openxmlformats.org/markup-compatibility/2006">
          <mc:Choice Requires="x14">
            <control shapeId="149513" r:id="rId12" name="Check Box 9">
              <controlPr locked="0" defaultSize="0" autoFill="0" autoLine="0" autoPict="0" altText="업그레이드">
                <anchor moveWithCells="1" sizeWithCells="1">
                  <from>
                    <xdr:col>15</xdr:col>
                    <xdr:colOff>57150</xdr:colOff>
                    <xdr:row>27</xdr:row>
                    <xdr:rowOff>76200</xdr:rowOff>
                  </from>
                  <to>
                    <xdr:col>20</xdr:col>
                    <xdr:colOff>95250</xdr:colOff>
                    <xdr:row>27</xdr:row>
                    <xdr:rowOff>266700</xdr:rowOff>
                  </to>
                </anchor>
              </controlPr>
            </control>
          </mc:Choice>
        </mc:AlternateContent>
        <mc:AlternateContent xmlns:mc="http://schemas.openxmlformats.org/markup-compatibility/2006">
          <mc:Choice Requires="x14">
            <control shapeId="149514" r:id="rId13" name="Check Box 10">
              <controlPr locked="0" defaultSize="0" autoFill="0" autoLine="0" autoPict="0" altText="수리">
                <anchor moveWithCells="1" sizeWithCells="1">
                  <from>
                    <xdr:col>24</xdr:col>
                    <xdr:colOff>104775</xdr:colOff>
                    <xdr:row>27</xdr:row>
                    <xdr:rowOff>76200</xdr:rowOff>
                  </from>
                  <to>
                    <xdr:col>29</xdr:col>
                    <xdr:colOff>142875</xdr:colOff>
                    <xdr:row>27</xdr:row>
                    <xdr:rowOff>266700</xdr:rowOff>
                  </to>
                </anchor>
              </controlPr>
            </control>
          </mc:Choice>
        </mc:AlternateContent>
        <mc:AlternateContent xmlns:mc="http://schemas.openxmlformats.org/markup-compatibility/2006">
          <mc:Choice Requires="x14">
            <control shapeId="149515" r:id="rId14" name="Check Box 11">
              <controlPr locked="0" defaultSize="0" autoFill="0" autoLine="0" autoPict="0" altText="유지보수">
                <anchor moveWithCells="1" sizeWithCells="1">
                  <from>
                    <xdr:col>32</xdr:col>
                    <xdr:colOff>114300</xdr:colOff>
                    <xdr:row>27</xdr:row>
                    <xdr:rowOff>76200</xdr:rowOff>
                  </from>
                  <to>
                    <xdr:col>38</xdr:col>
                    <xdr:colOff>0</xdr:colOff>
                    <xdr:row>27</xdr:row>
                    <xdr:rowOff>266700</xdr:rowOff>
                  </to>
                </anchor>
              </controlPr>
            </control>
          </mc:Choice>
        </mc:AlternateContent>
        <mc:AlternateContent xmlns:mc="http://schemas.openxmlformats.org/markup-compatibility/2006">
          <mc:Choice Requires="x14">
            <control shapeId="149516" r:id="rId15" name="Check Box 12">
              <controlPr locked="0" defaultSize="0" autoFill="0" autoLine="0" autoPict="0" altText="기타">
                <anchor moveWithCells="1" sizeWithCells="1">
                  <from>
                    <xdr:col>40</xdr:col>
                    <xdr:colOff>57150</xdr:colOff>
                    <xdr:row>27</xdr:row>
                    <xdr:rowOff>76200</xdr:rowOff>
                  </from>
                  <to>
                    <xdr:col>45</xdr:col>
                    <xdr:colOff>95250</xdr:colOff>
                    <xdr:row>27</xdr:row>
                    <xdr:rowOff>266700</xdr:rowOff>
                  </to>
                </anchor>
              </controlPr>
            </control>
          </mc:Choice>
        </mc:AlternateContent>
        <mc:AlternateContent xmlns:mc="http://schemas.openxmlformats.org/markup-compatibility/2006">
          <mc:Choice Requires="x14">
            <control shapeId="149517" r:id="rId16" name="Check Box 13">
              <controlPr locked="0" defaultSize="0" autoFill="0" autoLine="0" autoPict="0" altText="등재">
                <anchor moveWithCells="1" sizeWithCells="1">
                  <from>
                    <xdr:col>8</xdr:col>
                    <xdr:colOff>19050</xdr:colOff>
                    <xdr:row>28</xdr:row>
                    <xdr:rowOff>85725</xdr:rowOff>
                  </from>
                  <to>
                    <xdr:col>13</xdr:col>
                    <xdr:colOff>57150</xdr:colOff>
                    <xdr:row>28</xdr:row>
                    <xdr:rowOff>276225</xdr:rowOff>
                  </to>
                </anchor>
              </controlPr>
            </control>
          </mc:Choice>
        </mc:AlternateContent>
        <mc:AlternateContent xmlns:mc="http://schemas.openxmlformats.org/markup-compatibility/2006">
          <mc:Choice Requires="x14">
            <control shapeId="149518" r:id="rId17" name="Check Box 14">
              <controlPr locked="0" defaultSize="0" autoFill="0" autoLine="0" autoPict="0" altText="비등재">
                <anchor moveWithCells="1" sizeWithCells="1">
                  <from>
                    <xdr:col>15</xdr:col>
                    <xdr:colOff>57150</xdr:colOff>
                    <xdr:row>28</xdr:row>
                    <xdr:rowOff>85725</xdr:rowOff>
                  </from>
                  <to>
                    <xdr:col>20</xdr:col>
                    <xdr:colOff>95250</xdr:colOff>
                    <xdr:row>28</xdr:row>
                    <xdr:rowOff>276225</xdr:rowOff>
                  </to>
                </anchor>
              </controlPr>
            </control>
          </mc:Choice>
        </mc:AlternateContent>
        <mc:AlternateContent xmlns:mc="http://schemas.openxmlformats.org/markup-compatibility/2006">
          <mc:Choice Requires="x14">
            <control shapeId="149519" r:id="rId18" name="Check Box 15">
              <controlPr locked="0" defaultSize="0" autoFill="0" autoLine="0" autoPict="0" altText="등록">
                <anchor moveWithCells="1" sizeWithCells="1">
                  <from>
                    <xdr:col>32</xdr:col>
                    <xdr:colOff>114300</xdr:colOff>
                    <xdr:row>28</xdr:row>
                    <xdr:rowOff>85725</xdr:rowOff>
                  </from>
                  <to>
                    <xdr:col>38</xdr:col>
                    <xdr:colOff>0</xdr:colOff>
                    <xdr:row>28</xdr:row>
                    <xdr:rowOff>276225</xdr:rowOff>
                  </to>
                </anchor>
              </controlPr>
            </control>
          </mc:Choice>
        </mc:AlternateContent>
        <mc:AlternateContent xmlns:mc="http://schemas.openxmlformats.org/markup-compatibility/2006">
          <mc:Choice Requires="x14">
            <control shapeId="149520" r:id="rId19" name="Check Box 16">
              <controlPr locked="0" defaultSize="0" autoFill="0" autoLine="0" autoPict="0" altText="미등록">
                <anchor moveWithCells="1" sizeWithCells="1">
                  <from>
                    <xdr:col>40</xdr:col>
                    <xdr:colOff>57150</xdr:colOff>
                    <xdr:row>28</xdr:row>
                    <xdr:rowOff>85725</xdr:rowOff>
                  </from>
                  <to>
                    <xdr:col>45</xdr:col>
                    <xdr:colOff>95250</xdr:colOff>
                    <xdr:row>28</xdr:row>
                    <xdr:rowOff>276225</xdr:rowOff>
                  </to>
                </anchor>
              </controlPr>
            </control>
          </mc:Choice>
        </mc:AlternateContent>
        <mc:AlternateContent xmlns:mc="http://schemas.openxmlformats.org/markup-compatibility/2006">
          <mc:Choice Requires="x14">
            <control shapeId="149521" r:id="rId20" name="Check Box 17">
              <controlPr locked="0" defaultSize="0" autoFill="0" autoLine="0" autoPict="0" altText="300만원 이상 2,000만원 미만 중앙구매">
                <anchor moveWithCells="1" sizeWithCells="1">
                  <from>
                    <xdr:col>8</xdr:col>
                    <xdr:colOff>19050</xdr:colOff>
                    <xdr:row>23</xdr:row>
                    <xdr:rowOff>85725</xdr:rowOff>
                  </from>
                  <to>
                    <xdr:col>39</xdr:col>
                    <xdr:colOff>133350</xdr:colOff>
                    <xdr:row>23</xdr:row>
                    <xdr:rowOff>257175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A1:L30"/>
  <sheetViews>
    <sheetView zoomScale="90" zoomScaleNormal="90" workbookViewId="0">
      <selection activeCell="K5" sqref="K5:K6"/>
    </sheetView>
  </sheetViews>
  <sheetFormatPr defaultRowHeight="16.5"/>
  <cols>
    <col min="1" max="1" width="14" style="278" customWidth="1"/>
    <col min="2" max="3" width="9.77734375" style="278" customWidth="1"/>
    <col min="4" max="4" width="14.77734375" style="278" customWidth="1"/>
    <col min="5" max="5" width="1.77734375" style="278" customWidth="1"/>
    <col min="6" max="6" width="14.77734375" style="278" customWidth="1"/>
    <col min="7" max="7" width="7.109375" style="278" bestFit="1" customWidth="1"/>
    <col min="8" max="8" width="7.77734375" style="278" customWidth="1"/>
    <col min="9" max="9" width="15.77734375" style="278" customWidth="1"/>
    <col min="10" max="10" width="1.77734375" style="278" customWidth="1"/>
    <col min="11" max="11" width="11.44140625" style="278" customWidth="1"/>
    <col min="12" max="16384" width="8.88671875" style="278"/>
  </cols>
  <sheetData>
    <row r="1" spans="1:12" ht="31.5">
      <c r="A1" s="2690" t="s">
        <v>875</v>
      </c>
      <c r="B1" s="2690"/>
      <c r="C1" s="2690"/>
      <c r="D1" s="2690"/>
      <c r="E1" s="2690"/>
      <c r="F1" s="2690"/>
      <c r="G1" s="2690"/>
      <c r="H1" s="2690"/>
      <c r="I1" s="2690"/>
      <c r="K1" s="391"/>
      <c r="L1"/>
    </row>
    <row r="2" spans="1:12" ht="18.75">
      <c r="K2" s="378"/>
    </row>
    <row r="3" spans="1:12" ht="27" thickBot="1">
      <c r="A3" s="281" t="s">
        <v>876</v>
      </c>
      <c r="B3" s="281"/>
      <c r="K3" s="391"/>
    </row>
    <row r="4" spans="1:12" s="279" customFormat="1" ht="27" customHeight="1">
      <c r="A4" s="292" t="s">
        <v>923</v>
      </c>
      <c r="B4" s="2700">
        <f>'1'!H4</f>
        <v>0</v>
      </c>
      <c r="C4" s="2701"/>
      <c r="D4" s="2701"/>
      <c r="E4" s="2701"/>
      <c r="F4" s="2701"/>
      <c r="G4" s="2701"/>
      <c r="H4" s="2701"/>
      <c r="I4" s="2702"/>
    </row>
    <row r="5" spans="1:12" s="279" customFormat="1" ht="27" customHeight="1">
      <c r="A5" s="283" t="s">
        <v>877</v>
      </c>
      <c r="B5" s="2697">
        <f>'1'!AC4</f>
        <v>0</v>
      </c>
      <c r="C5" s="2698"/>
      <c r="D5" s="2698"/>
      <c r="E5" s="2698"/>
      <c r="F5" s="2698"/>
      <c r="G5" s="2698"/>
      <c r="H5" s="2698"/>
      <c r="I5" s="2699"/>
      <c r="K5" s="2683" t="s">
        <v>1121</v>
      </c>
    </row>
    <row r="6" spans="1:12" s="279" customFormat="1" ht="27" customHeight="1">
      <c r="A6" s="2686" t="s">
        <v>878</v>
      </c>
      <c r="B6" s="2597" t="s">
        <v>879</v>
      </c>
      <c r="C6" s="2597"/>
      <c r="D6" s="284"/>
      <c r="E6" s="285" t="s">
        <v>904</v>
      </c>
      <c r="F6" s="286"/>
      <c r="G6" s="287" t="e">
        <f>DATEDIF(EOMONTH(D6,-1)+1,F6,"M")+1</f>
        <v>#NUM!</v>
      </c>
      <c r="H6" s="2612"/>
      <c r="I6" s="2689"/>
      <c r="K6" s="2683"/>
    </row>
    <row r="7" spans="1:12" s="279" customFormat="1" ht="27" customHeight="1">
      <c r="A7" s="2686"/>
      <c r="B7" s="2598" t="s">
        <v>905</v>
      </c>
      <c r="C7" s="2598"/>
      <c r="D7" s="284"/>
      <c r="E7" s="285" t="s">
        <v>904</v>
      </c>
      <c r="F7" s="286"/>
      <c r="G7" s="287" t="e">
        <f>DATEDIF(EOMONTH(D7,-1)+1,F7,"M")+1</f>
        <v>#NUM!</v>
      </c>
      <c r="H7" s="2612"/>
      <c r="I7" s="2689"/>
    </row>
    <row r="8" spans="1:12" s="279" customFormat="1" ht="27" customHeight="1">
      <c r="A8" s="2687" t="s">
        <v>880</v>
      </c>
      <c r="B8" s="2691" t="s">
        <v>915</v>
      </c>
      <c r="C8" s="2692"/>
      <c r="D8" s="2693" t="s">
        <v>916</v>
      </c>
      <c r="E8" s="2694"/>
      <c r="F8" s="2693" t="s">
        <v>917</v>
      </c>
      <c r="G8" s="2694"/>
      <c r="H8" s="2693" t="s">
        <v>918</v>
      </c>
      <c r="I8" s="2695"/>
    </row>
    <row r="9" spans="1:12" s="279" customFormat="1" ht="27" customHeight="1">
      <c r="A9" s="2687"/>
      <c r="B9" s="2684"/>
      <c r="C9" s="2685"/>
      <c r="D9" s="2684"/>
      <c r="E9" s="2685"/>
      <c r="F9" s="2684"/>
      <c r="G9" s="2685"/>
      <c r="H9" s="2684">
        <f>B9+D9+F9</f>
        <v>0</v>
      </c>
      <c r="I9" s="2739"/>
    </row>
    <row r="10" spans="1:12" s="279" customFormat="1" ht="27" customHeight="1">
      <c r="A10" s="2686" t="s">
        <v>881</v>
      </c>
      <c r="B10" s="2597" t="s">
        <v>882</v>
      </c>
      <c r="C10" s="2597"/>
      <c r="D10" s="2705">
        <f>'1'!AJ26</f>
        <v>0</v>
      </c>
      <c r="E10" s="2706"/>
      <c r="F10" s="2691" t="s">
        <v>919</v>
      </c>
      <c r="G10" s="2694"/>
      <c r="H10" s="2737"/>
      <c r="I10" s="2738"/>
    </row>
    <row r="11" spans="1:12" s="279" customFormat="1" ht="27" customHeight="1" thickBot="1">
      <c r="A11" s="2688"/>
      <c r="B11" s="2729" t="s">
        <v>883</v>
      </c>
      <c r="C11" s="2729"/>
      <c r="D11" s="2703"/>
      <c r="E11" s="2704"/>
      <c r="F11" s="2707" t="s">
        <v>920</v>
      </c>
      <c r="G11" s="2708"/>
      <c r="H11" s="2720"/>
      <c r="I11" s="2721"/>
    </row>
    <row r="12" spans="1:12" s="280" customFormat="1" ht="17.25"/>
    <row r="13" spans="1:12" s="280" customFormat="1" ht="27" thickBot="1">
      <c r="A13" s="281" t="s">
        <v>884</v>
      </c>
      <c r="B13" s="281"/>
    </row>
    <row r="14" spans="1:12" s="279" customFormat="1" ht="24.95" customHeight="1">
      <c r="A14" s="2723" t="s">
        <v>901</v>
      </c>
      <c r="B14" s="2724"/>
      <c r="C14" s="2734" t="s">
        <v>902</v>
      </c>
      <c r="D14" s="2735"/>
      <c r="E14" s="2735"/>
      <c r="F14" s="2735"/>
      <c r="G14" s="2735"/>
      <c r="H14" s="2735"/>
      <c r="I14" s="2736"/>
    </row>
    <row r="15" spans="1:12" s="279" customFormat="1" ht="24.95" customHeight="1">
      <c r="A15" s="2687" t="s">
        <v>885</v>
      </c>
      <c r="B15" s="289" t="s">
        <v>886</v>
      </c>
      <c r="C15" s="2722" t="s">
        <v>922</v>
      </c>
      <c r="D15" s="2722"/>
      <c r="E15" s="2722"/>
      <c r="F15" s="2722"/>
      <c r="G15" s="2722"/>
      <c r="H15" s="2722"/>
      <c r="I15" s="2730"/>
    </row>
    <row r="16" spans="1:12" s="279" customFormat="1" ht="24.95" customHeight="1">
      <c r="A16" s="2687"/>
      <c r="B16" s="289" t="s">
        <v>887</v>
      </c>
      <c r="C16" s="2722" t="s">
        <v>921</v>
      </c>
      <c r="D16" s="2722"/>
      <c r="E16" s="2722"/>
      <c r="F16" s="2722"/>
      <c r="G16" s="2722"/>
      <c r="H16" s="2722"/>
      <c r="I16" s="2730"/>
    </row>
    <row r="17" spans="1:12" s="279" customFormat="1" ht="24.95" customHeight="1">
      <c r="A17" s="2719" t="s">
        <v>888</v>
      </c>
      <c r="B17" s="2694"/>
      <c r="C17" s="2731"/>
      <c r="D17" s="2732"/>
      <c r="E17" s="2732"/>
      <c r="F17" s="2732"/>
      <c r="G17" s="2732"/>
      <c r="H17" s="2732"/>
      <c r="I17" s="2733"/>
    </row>
    <row r="18" spans="1:12" s="279" customFormat="1" ht="50.1" customHeight="1">
      <c r="A18" s="2687" t="s">
        <v>914</v>
      </c>
      <c r="B18" s="2598"/>
      <c r="C18" s="290" t="s">
        <v>903</v>
      </c>
      <c r="D18" s="284"/>
      <c r="E18" s="285" t="s">
        <v>904</v>
      </c>
      <c r="F18" s="286"/>
      <c r="G18" s="291" t="e">
        <f>DATEDIF(EOMONTH(D18,-1)+1,F18,"M")+1</f>
        <v>#NUM!</v>
      </c>
      <c r="H18" s="290" t="s">
        <v>906</v>
      </c>
      <c r="I18" s="288"/>
    </row>
    <row r="19" spans="1:12" s="279" customFormat="1" ht="24.95" customHeight="1">
      <c r="A19" s="2719" t="s">
        <v>889</v>
      </c>
      <c r="B19" s="2694"/>
      <c r="C19" s="2712">
        <f>'1'!H3</f>
        <v>0</v>
      </c>
      <c r="D19" s="2698"/>
      <c r="E19" s="2698"/>
      <c r="F19" s="2717"/>
      <c r="G19" s="2598" t="s">
        <v>907</v>
      </c>
      <c r="H19" s="2597"/>
      <c r="I19" s="293"/>
    </row>
    <row r="20" spans="1:12" s="279" customFormat="1" ht="24.95" customHeight="1">
      <c r="A20" s="2719" t="s">
        <v>890</v>
      </c>
      <c r="B20" s="2694"/>
      <c r="C20" s="2712"/>
      <c r="D20" s="2713"/>
      <c r="E20" s="2713"/>
      <c r="F20" s="2713"/>
      <c r="G20" s="2713"/>
      <c r="H20" s="2713"/>
      <c r="I20" s="2714"/>
    </row>
    <row r="21" spans="1:12" s="279" customFormat="1" ht="24.95" customHeight="1">
      <c r="A21" s="2719" t="s">
        <v>891</v>
      </c>
      <c r="B21" s="2694"/>
      <c r="C21" s="2712"/>
      <c r="D21" s="2713"/>
      <c r="E21" s="2713"/>
      <c r="F21" s="2713"/>
      <c r="G21" s="2713"/>
      <c r="H21" s="2713"/>
      <c r="I21" s="2714"/>
      <c r="L21"/>
    </row>
    <row r="22" spans="1:12" s="279" customFormat="1" ht="24.95" customHeight="1">
      <c r="A22" s="2719" t="s">
        <v>892</v>
      </c>
      <c r="B22" s="2694"/>
      <c r="C22" s="2712"/>
      <c r="D22" s="2713"/>
      <c r="E22" s="2713"/>
      <c r="F22" s="2713"/>
      <c r="G22" s="2713"/>
      <c r="H22" s="2713"/>
      <c r="I22" s="2714"/>
    </row>
    <row r="23" spans="1:12" s="279" customFormat="1" ht="24.95" customHeight="1">
      <c r="A23" s="2687" t="s">
        <v>893</v>
      </c>
      <c r="B23" s="289" t="s">
        <v>894</v>
      </c>
      <c r="C23" s="2725"/>
      <c r="D23" s="2726"/>
      <c r="E23" s="2726"/>
      <c r="F23" s="2726"/>
      <c r="G23" s="2727"/>
      <c r="H23" s="2715" t="s">
        <v>908</v>
      </c>
      <c r="I23" s="2728" t="s">
        <v>909</v>
      </c>
    </row>
    <row r="24" spans="1:12" s="279" customFormat="1" ht="24.95" customHeight="1">
      <c r="A24" s="2687"/>
      <c r="B24" s="289" t="s">
        <v>895</v>
      </c>
      <c r="C24" s="2725"/>
      <c r="D24" s="2726"/>
      <c r="E24" s="2726"/>
      <c r="F24" s="2726"/>
      <c r="G24" s="2727"/>
      <c r="H24" s="2716"/>
      <c r="I24" s="2728"/>
    </row>
    <row r="25" spans="1:12" s="279" customFormat="1" ht="24.95" customHeight="1">
      <c r="A25" s="2719" t="s">
        <v>896</v>
      </c>
      <c r="B25" s="2694"/>
      <c r="C25" s="289" t="s">
        <v>910</v>
      </c>
      <c r="D25" s="2722"/>
      <c r="E25" s="2722"/>
      <c r="F25" s="2722"/>
      <c r="G25" s="2722"/>
      <c r="H25" s="289" t="s">
        <v>911</v>
      </c>
      <c r="I25" s="294"/>
    </row>
    <row r="26" spans="1:12" s="279" customFormat="1" ht="24.95" customHeight="1">
      <c r="A26" s="2719" t="s">
        <v>897</v>
      </c>
      <c r="B26" s="2694"/>
      <c r="C26" s="289" t="s">
        <v>912</v>
      </c>
      <c r="D26" s="2722"/>
      <c r="E26" s="2722"/>
      <c r="F26" s="2722"/>
      <c r="G26" s="2722"/>
      <c r="H26" s="290" t="s">
        <v>924</v>
      </c>
      <c r="I26" s="294"/>
    </row>
    <row r="27" spans="1:12" s="279" customFormat="1" ht="24.95" customHeight="1">
      <c r="A27" s="2719" t="s">
        <v>898</v>
      </c>
      <c r="B27" s="2694"/>
      <c r="C27" s="2712"/>
      <c r="D27" s="2713"/>
      <c r="E27" s="2713"/>
      <c r="F27" s="2713"/>
      <c r="G27" s="2713"/>
      <c r="H27" s="2713"/>
      <c r="I27" s="2714"/>
    </row>
    <row r="28" spans="1:12" s="279" customFormat="1" ht="24.95" customHeight="1">
      <c r="A28" s="2719" t="s">
        <v>899</v>
      </c>
      <c r="B28" s="2694"/>
      <c r="C28" s="2712"/>
      <c r="D28" s="2713"/>
      <c r="E28" s="2713"/>
      <c r="F28" s="2713"/>
      <c r="G28" s="2713"/>
      <c r="H28" s="2713"/>
      <c r="I28" s="2714"/>
    </row>
    <row r="29" spans="1:12" s="279" customFormat="1" ht="24.95" customHeight="1" thickBot="1">
      <c r="A29" s="2718" t="s">
        <v>900</v>
      </c>
      <c r="B29" s="2708"/>
      <c r="C29" s="2709"/>
      <c r="D29" s="2710"/>
      <c r="E29" s="2710"/>
      <c r="F29" s="2710"/>
      <c r="G29" s="2710"/>
      <c r="H29" s="2710"/>
      <c r="I29" s="2711"/>
    </row>
    <row r="30" spans="1:12" s="282" customFormat="1" ht="13.5">
      <c r="A30" s="2696" t="s">
        <v>913</v>
      </c>
      <c r="B30" s="2696"/>
      <c r="C30" s="2696"/>
      <c r="D30" s="2696"/>
      <c r="E30" s="2696"/>
      <c r="F30" s="2696"/>
      <c r="G30" s="2696"/>
      <c r="H30" s="2696"/>
      <c r="I30" s="2696"/>
    </row>
  </sheetData>
  <mergeCells count="60">
    <mergeCell ref="A23:A24"/>
    <mergeCell ref="A15:A16"/>
    <mergeCell ref="B7:C7"/>
    <mergeCell ref="B6:C6"/>
    <mergeCell ref="B11:C11"/>
    <mergeCell ref="B10:C10"/>
    <mergeCell ref="A18:B18"/>
    <mergeCell ref="C16:I16"/>
    <mergeCell ref="C17:I17"/>
    <mergeCell ref="C15:I15"/>
    <mergeCell ref="G19:H19"/>
    <mergeCell ref="C14:I14"/>
    <mergeCell ref="H10:I10"/>
    <mergeCell ref="H9:I9"/>
    <mergeCell ref="F9:G9"/>
    <mergeCell ref="D9:E9"/>
    <mergeCell ref="A26:B26"/>
    <mergeCell ref="A25:B25"/>
    <mergeCell ref="D26:G26"/>
    <mergeCell ref="D25:G25"/>
    <mergeCell ref="A14:B14"/>
    <mergeCell ref="A22:B22"/>
    <mergeCell ref="A21:B21"/>
    <mergeCell ref="A20:B20"/>
    <mergeCell ref="A19:B19"/>
    <mergeCell ref="C22:I22"/>
    <mergeCell ref="C21:I21"/>
    <mergeCell ref="C20:I20"/>
    <mergeCell ref="C24:G24"/>
    <mergeCell ref="C23:G23"/>
    <mergeCell ref="I23:I24"/>
    <mergeCell ref="A17:B17"/>
    <mergeCell ref="A30:I30"/>
    <mergeCell ref="B5:I5"/>
    <mergeCell ref="B4:I4"/>
    <mergeCell ref="D11:E11"/>
    <mergeCell ref="D10:E10"/>
    <mergeCell ref="F11:G11"/>
    <mergeCell ref="F10:G10"/>
    <mergeCell ref="C29:I29"/>
    <mergeCell ref="C28:I28"/>
    <mergeCell ref="C27:I27"/>
    <mergeCell ref="H23:H24"/>
    <mergeCell ref="C19:F19"/>
    <mergeCell ref="A29:B29"/>
    <mergeCell ref="A28:B28"/>
    <mergeCell ref="A27:B27"/>
    <mergeCell ref="H11:I11"/>
    <mergeCell ref="A1:I1"/>
    <mergeCell ref="B8:C8"/>
    <mergeCell ref="D8:E8"/>
    <mergeCell ref="F8:G8"/>
    <mergeCell ref="H8:I8"/>
    <mergeCell ref="K5:K6"/>
    <mergeCell ref="B9:C9"/>
    <mergeCell ref="A6:A7"/>
    <mergeCell ref="A8:A9"/>
    <mergeCell ref="A10:A11"/>
    <mergeCell ref="H7:I7"/>
    <mergeCell ref="H6:I6"/>
  </mergeCells>
  <phoneticPr fontId="7" type="noConversion"/>
  <dataValidations count="12">
    <dataValidation allowBlank="1" showInputMessage="1" showErrorMessage="1" prompt="yy-mm-dd로 입력" sqref="D6 D7 F6 F7 D18 F18"/>
    <dataValidation allowBlank="1" showInputMessage="1" showErrorMessage="1" prompt="장비명칭 기재" sqref="C15:I15"/>
    <dataValidation allowBlank="1" showInputMessage="1" showErrorMessage="1" prompt="장비명칭 및 모델정식명칭을 기재" sqref="C16:I16"/>
    <dataValidation allowBlank="1" showInputMessage="1" showErrorMessage="1" prompt="외자일 경우에도 장비의 가격은 원화(₩)로 산정" sqref="C17:I17"/>
    <dataValidation allowBlank="1" showInputMessage="1" showErrorMessage="1" prompt="붙임자료 참조(단독활용만 가능일 경우 사유는 필수입력사항)" sqref="C20:I20"/>
    <dataValidation allowBlank="1" showInputMessage="1" showErrorMessage="1" prompt="붙임자료 참조" sqref="C21:I21 C22:I22"/>
    <dataValidation allowBlank="1" showInputMessage="1" showErrorMessage="1" prompt="외자일 경우 국내 대리점이 아닌 물품이 제작되는 외국본사 기재" sqref="C24:G24"/>
    <dataValidation allowBlank="1" showInputMessage="1" showErrorMessage="1" prompt="분류명 또는 분류번호 기재" sqref="D25:G25 D26:G26 I25"/>
    <dataValidation allowBlank="1" showInputMessage="1" showErrorMessage="1" prompt="분야명 기재" sqref="I26"/>
    <dataValidation allowBlank="1" showInputMessage="1" showErrorMessage="1" prompt="100자 이상 입력" sqref="C27:I27 C28:I29"/>
    <dataValidation allowBlank="1" showInputMessage="1" showErrorMessage="1" prompt="OSOS 자산등재 후 번호입력(예:R000000000)" sqref="I19"/>
    <dataValidation allowBlank="1" showInputMessage="1" showErrorMessage="1" prompt="[별지1] 입력 시 자동 입력" sqref="C19:F19"/>
  </dataValidations>
  <hyperlinks>
    <hyperlink ref="K5"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headerFooter alignWithMargins="0">
    <oddFooter>&amp;C&amp;"맑은 고딕,보통"&amp;9&amp;P / &amp;N</oddFooter>
  </headerFooter>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CI39"/>
  <sheetViews>
    <sheetView zoomScaleNormal="100" workbookViewId="0">
      <selection activeCell="AY8" sqref="AY8"/>
    </sheetView>
  </sheetViews>
  <sheetFormatPr defaultColWidth="1.77734375" defaultRowHeight="18" customHeight="1"/>
  <cols>
    <col min="1" max="20" width="1.77734375" style="12" customWidth="1"/>
    <col min="21" max="25" width="1.77734375" style="43" customWidth="1"/>
    <col min="26" max="44" width="1.77734375" style="12" customWidth="1"/>
    <col min="45" max="45" width="2.33203125" style="12" customWidth="1"/>
    <col min="46" max="47" width="1.77734375" style="301" customWidth="1"/>
    <col min="48" max="50" width="1.77734375" style="12" customWidth="1"/>
    <col min="51" max="51" width="16.77734375" style="12" customWidth="1"/>
    <col min="52" max="16384" width="1.77734375" style="12"/>
  </cols>
  <sheetData>
    <row r="1" spans="1:54" ht="31.5">
      <c r="A1" s="1115" t="s">
        <v>694</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c r="AW1" s="1115"/>
      <c r="AX1" s="1115"/>
    </row>
    <row r="3" spans="1:54" s="30" customFormat="1" ht="18" customHeight="1">
      <c r="A3" s="1092" t="s">
        <v>135</v>
      </c>
      <c r="B3" s="1092"/>
      <c r="C3" s="1092"/>
      <c r="D3" s="1092"/>
      <c r="E3" s="1092"/>
      <c r="F3" s="1092"/>
      <c r="G3" s="1131"/>
      <c r="H3" s="1092">
        <f>'1'!$H$3:$V$3</f>
        <v>0</v>
      </c>
      <c r="I3" s="1092"/>
      <c r="J3" s="1092"/>
      <c r="K3" s="1092"/>
      <c r="L3" s="1092"/>
      <c r="M3" s="1092"/>
      <c r="N3" s="1092"/>
      <c r="O3" s="1092"/>
      <c r="P3" s="1092"/>
      <c r="Q3" s="1092"/>
      <c r="R3" s="1092"/>
      <c r="S3" s="1092"/>
      <c r="T3" s="1092"/>
      <c r="U3" s="1092"/>
      <c r="V3" s="1092"/>
      <c r="W3" s="1092" t="s">
        <v>1125</v>
      </c>
      <c r="X3" s="1092"/>
      <c r="Y3" s="1092"/>
      <c r="Z3" s="1092"/>
      <c r="AA3" s="1092"/>
      <c r="AB3" s="1092"/>
      <c r="AC3" s="1092">
        <f>'1'!$AC$3:$AI$3</f>
        <v>0</v>
      </c>
      <c r="AD3" s="1092"/>
      <c r="AE3" s="1092"/>
      <c r="AF3" s="1092"/>
      <c r="AG3" s="1092"/>
      <c r="AH3" s="1092"/>
      <c r="AI3" s="1092"/>
      <c r="AJ3" s="1092" t="s">
        <v>32</v>
      </c>
      <c r="AK3" s="1131"/>
      <c r="AL3" s="1131"/>
      <c r="AM3" s="1131"/>
      <c r="AN3" s="1131"/>
      <c r="AO3" s="422" t="s">
        <v>134</v>
      </c>
      <c r="AP3" s="1132">
        <f>'1'!$AP$3:$AV$3</f>
        <v>0</v>
      </c>
      <c r="AQ3" s="1131"/>
      <c r="AR3" s="1131"/>
      <c r="AS3" s="1131"/>
      <c r="AT3" s="1131"/>
      <c r="AU3" s="1131"/>
      <c r="AV3" s="1131"/>
      <c r="AW3" s="1131"/>
      <c r="AX3" s="1131"/>
      <c r="AY3" s="372" t="s">
        <v>1120</v>
      </c>
    </row>
    <row r="4" spans="1:54" s="30" customFormat="1" ht="18" customHeight="1">
      <c r="A4" s="1092" t="s">
        <v>136</v>
      </c>
      <c r="B4" s="1092"/>
      <c r="C4" s="1092"/>
      <c r="D4" s="1092"/>
      <c r="E4" s="1092"/>
      <c r="F4" s="1092"/>
      <c r="G4" s="1131"/>
      <c r="H4" s="1092">
        <f>'1'!$H$4:$Y$4</f>
        <v>0</v>
      </c>
      <c r="I4" s="1092"/>
      <c r="J4" s="1092"/>
      <c r="K4" s="1092"/>
      <c r="L4" s="1092"/>
      <c r="M4" s="1092"/>
      <c r="N4" s="1092"/>
      <c r="O4" s="1092"/>
      <c r="P4" s="1092"/>
      <c r="Q4" s="1092"/>
      <c r="R4" s="1092"/>
      <c r="S4" s="1092"/>
      <c r="T4" s="1092"/>
      <c r="U4" s="1092"/>
      <c r="V4" s="1092"/>
      <c r="W4" s="1092" t="s">
        <v>137</v>
      </c>
      <c r="X4" s="1092"/>
      <c r="Y4" s="1092"/>
      <c r="Z4" s="1092"/>
      <c r="AA4" s="1092"/>
      <c r="AB4" s="1092"/>
      <c r="AC4" s="1092">
        <f>'1'!$AC$4:$AV$4</f>
        <v>0</v>
      </c>
      <c r="AD4" s="1092"/>
      <c r="AE4" s="1092"/>
      <c r="AF4" s="1092"/>
      <c r="AG4" s="1092"/>
      <c r="AH4" s="1092"/>
      <c r="AI4" s="1092"/>
      <c r="AJ4" s="1131"/>
      <c r="AK4" s="1131"/>
      <c r="AL4" s="1131"/>
      <c r="AM4" s="1131"/>
      <c r="AN4" s="1131"/>
      <c r="AO4" s="1131"/>
      <c r="AP4" s="1131"/>
      <c r="AQ4" s="1131"/>
      <c r="AR4" s="1131"/>
      <c r="AS4" s="1131"/>
      <c r="AT4" s="1131"/>
      <c r="AU4" s="1131"/>
      <c r="AV4" s="1131"/>
      <c r="AW4" s="1131"/>
      <c r="AX4" s="1131"/>
    </row>
    <row r="5" spans="1:54" s="30" customFormat="1" ht="18" customHeight="1">
      <c r="A5" s="1092" t="s">
        <v>133</v>
      </c>
      <c r="B5" s="1092"/>
      <c r="C5" s="1092"/>
      <c r="D5" s="1092"/>
      <c r="E5" s="1092"/>
      <c r="F5" s="1092"/>
      <c r="G5" s="1131"/>
      <c r="H5" s="1092">
        <f>'1'!$H$5:$AV$5</f>
        <v>0</v>
      </c>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3"/>
      <c r="AJ5" s="1133"/>
      <c r="AK5" s="1133"/>
      <c r="AL5" s="1133"/>
      <c r="AM5" s="1133"/>
      <c r="AN5" s="1133"/>
      <c r="AO5" s="1133"/>
      <c r="AP5" s="1133"/>
      <c r="AQ5" s="1133"/>
      <c r="AR5" s="1133"/>
      <c r="AS5" s="1133"/>
      <c r="AT5" s="1133"/>
      <c r="AU5" s="1133"/>
      <c r="AV5" s="1133"/>
      <c r="AW5" s="1133"/>
      <c r="AX5" s="1133"/>
    </row>
    <row r="6" spans="1:54" s="15" customFormat="1" ht="12.95" customHeight="1">
      <c r="U6" s="45"/>
      <c r="V6" s="45"/>
      <c r="W6" s="45"/>
      <c r="X6" s="45"/>
      <c r="Y6" s="45"/>
      <c r="AT6" s="300"/>
      <c r="AU6" s="300"/>
    </row>
    <row r="7" spans="1:54" s="15" customFormat="1" ht="30" customHeight="1" thickBot="1">
      <c r="A7" s="2751" t="s">
        <v>695</v>
      </c>
      <c r="B7" s="1341"/>
      <c r="C7" s="1341"/>
      <c r="D7" s="1341" t="s">
        <v>696</v>
      </c>
      <c r="E7" s="1341"/>
      <c r="F7" s="1341"/>
      <c r="G7" s="1341"/>
      <c r="H7" s="1341"/>
      <c r="I7" s="1341"/>
      <c r="J7" s="1341"/>
      <c r="K7" s="1341"/>
      <c r="L7" s="1341"/>
      <c r="M7" s="1341"/>
      <c r="N7" s="1342" t="s">
        <v>697</v>
      </c>
      <c r="O7" s="1341"/>
      <c r="P7" s="1341"/>
      <c r="Q7" s="1341"/>
      <c r="R7" s="1341"/>
      <c r="S7" s="1341"/>
      <c r="T7" s="1341"/>
      <c r="U7" s="2752" t="s">
        <v>698</v>
      </c>
      <c r="V7" s="2752"/>
      <c r="W7" s="2752"/>
      <c r="X7" s="2752"/>
      <c r="Y7" s="2752"/>
      <c r="Z7" s="1341" t="s">
        <v>699</v>
      </c>
      <c r="AA7" s="1341"/>
      <c r="AB7" s="1341"/>
      <c r="AC7" s="1341"/>
      <c r="AD7" s="1341"/>
      <c r="AE7" s="1341" t="s">
        <v>700</v>
      </c>
      <c r="AF7" s="1341"/>
      <c r="AG7" s="1341"/>
      <c r="AH7" s="1341"/>
      <c r="AI7" s="1341" t="s">
        <v>701</v>
      </c>
      <c r="AJ7" s="1341"/>
      <c r="AK7" s="1341"/>
      <c r="AL7" s="1341"/>
      <c r="AM7" s="1341"/>
      <c r="AN7" s="1306" t="s">
        <v>702</v>
      </c>
      <c r="AO7" s="1307"/>
      <c r="AP7" s="1321"/>
      <c r="AQ7" s="2750" t="s">
        <v>703</v>
      </c>
      <c r="AR7" s="1307"/>
      <c r="AS7" s="1307"/>
      <c r="AT7" s="1307"/>
      <c r="AU7" s="1307"/>
      <c r="AV7" s="1307"/>
      <c r="AW7" s="1307"/>
      <c r="AX7" s="1308"/>
      <c r="AY7" s="2740" t="s">
        <v>1724</v>
      </c>
      <c r="AZ7" s="2741"/>
      <c r="BA7" s="2741"/>
      <c r="BB7" s="2741"/>
    </row>
    <row r="8" spans="1:54" s="15" customFormat="1" ht="20.100000000000001" customHeight="1" thickTop="1" thickBot="1">
      <c r="A8" s="2742">
        <v>1</v>
      </c>
      <c r="B8" s="2743"/>
      <c r="C8" s="2743"/>
      <c r="D8" s="2744"/>
      <c r="E8" s="2744"/>
      <c r="F8" s="2744"/>
      <c r="G8" s="2744"/>
      <c r="H8" s="2744"/>
      <c r="I8" s="2744"/>
      <c r="J8" s="2744"/>
      <c r="K8" s="2744"/>
      <c r="L8" s="2744"/>
      <c r="M8" s="2744"/>
      <c r="N8" s="2745"/>
      <c r="O8" s="2745"/>
      <c r="P8" s="2745"/>
      <c r="Q8" s="2745"/>
      <c r="R8" s="2745"/>
      <c r="S8" s="2745"/>
      <c r="T8" s="2745"/>
      <c r="U8" s="2746"/>
      <c r="V8" s="2746"/>
      <c r="W8" s="2746"/>
      <c r="X8" s="2746"/>
      <c r="Y8" s="2746"/>
      <c r="Z8" s="2748"/>
      <c r="AA8" s="2748"/>
      <c r="AB8" s="2748"/>
      <c r="AC8" s="2748"/>
      <c r="AD8" s="2748"/>
      <c r="AE8" s="2748"/>
      <c r="AF8" s="2748"/>
      <c r="AG8" s="2748"/>
      <c r="AH8" s="2748"/>
      <c r="AI8" s="2748">
        <f>Z8+AE8</f>
        <v>0</v>
      </c>
      <c r="AJ8" s="2748"/>
      <c r="AK8" s="2748"/>
      <c r="AL8" s="2748"/>
      <c r="AM8" s="2748"/>
      <c r="AN8" s="1920" t="s">
        <v>704</v>
      </c>
      <c r="AO8" s="1921"/>
      <c r="AP8" s="1348"/>
      <c r="AQ8" s="2756" t="e">
        <f>INDEX(연구실명,MATCH($AY$8,성명,0))</f>
        <v>#N/A</v>
      </c>
      <c r="AR8" s="2757"/>
      <c r="AS8" s="2757"/>
      <c r="AT8" s="2757"/>
      <c r="AU8" s="2757"/>
      <c r="AV8" s="1924" t="s">
        <v>1001</v>
      </c>
      <c r="AW8" s="1924"/>
      <c r="AX8" s="1925"/>
      <c r="AY8" s="547"/>
    </row>
    <row r="9" spans="1:54" s="15" customFormat="1" ht="20.100000000000001" customHeight="1" thickTop="1">
      <c r="A9" s="1383"/>
      <c r="B9" s="1384"/>
      <c r="C9" s="1384"/>
      <c r="D9" s="2488"/>
      <c r="E9" s="2488"/>
      <c r="F9" s="2488"/>
      <c r="G9" s="2488"/>
      <c r="H9" s="2488"/>
      <c r="I9" s="2488"/>
      <c r="J9" s="2488"/>
      <c r="K9" s="2488"/>
      <c r="L9" s="2488"/>
      <c r="M9" s="2488"/>
      <c r="N9" s="2753"/>
      <c r="O9" s="2753"/>
      <c r="P9" s="2753"/>
      <c r="Q9" s="2753"/>
      <c r="R9" s="2753"/>
      <c r="S9" s="2753"/>
      <c r="T9" s="2753"/>
      <c r="U9" s="2747"/>
      <c r="V9" s="2747"/>
      <c r="W9" s="2747"/>
      <c r="X9" s="2747"/>
      <c r="Y9" s="2747"/>
      <c r="Z9" s="2749"/>
      <c r="AA9" s="2749"/>
      <c r="AB9" s="2749"/>
      <c r="AC9" s="2749"/>
      <c r="AD9" s="2749"/>
      <c r="AE9" s="2749"/>
      <c r="AF9" s="2749"/>
      <c r="AG9" s="2749"/>
      <c r="AH9" s="2749"/>
      <c r="AI9" s="2749"/>
      <c r="AJ9" s="2749"/>
      <c r="AK9" s="2749"/>
      <c r="AL9" s="2749"/>
      <c r="AM9" s="2749"/>
      <c r="AN9" s="1712"/>
      <c r="AO9" s="1713"/>
      <c r="AP9" s="1295"/>
      <c r="AQ9" s="2754" t="e">
        <f>INDEX(연구실동,MATCH($AY$8,성명,0))</f>
        <v>#N/A</v>
      </c>
      <c r="AR9" s="2755"/>
      <c r="AS9" s="2755"/>
      <c r="AT9" s="545" t="s">
        <v>1002</v>
      </c>
      <c r="AU9" s="2755" t="e">
        <f>INDEX(연구실호,MATCH($AY$8,성명,0))</f>
        <v>#N/A</v>
      </c>
      <c r="AV9" s="2755"/>
      <c r="AW9" s="2755"/>
      <c r="AX9" s="546" t="s">
        <v>707</v>
      </c>
      <c r="AY9" s="561"/>
    </row>
    <row r="10" spans="1:54" s="15" customFormat="1" ht="20.100000000000001" customHeight="1">
      <c r="A10" s="2742">
        <v>2</v>
      </c>
      <c r="B10" s="2743"/>
      <c r="C10" s="2743"/>
      <c r="D10" s="2744"/>
      <c r="E10" s="2744"/>
      <c r="F10" s="2744"/>
      <c r="G10" s="2744"/>
      <c r="H10" s="2744"/>
      <c r="I10" s="2744"/>
      <c r="J10" s="2744"/>
      <c r="K10" s="2744"/>
      <c r="L10" s="2744"/>
      <c r="M10" s="2744"/>
      <c r="N10" s="2745"/>
      <c r="O10" s="2745"/>
      <c r="P10" s="2745"/>
      <c r="Q10" s="2745"/>
      <c r="R10" s="2745"/>
      <c r="S10" s="2745"/>
      <c r="T10" s="2745"/>
      <c r="U10" s="2746"/>
      <c r="V10" s="2746"/>
      <c r="W10" s="2746"/>
      <c r="X10" s="2746"/>
      <c r="Y10" s="2746"/>
      <c r="Z10" s="2748"/>
      <c r="AA10" s="2748"/>
      <c r="AB10" s="2748"/>
      <c r="AC10" s="2748"/>
      <c r="AD10" s="2748"/>
      <c r="AE10" s="2748"/>
      <c r="AF10" s="2748"/>
      <c r="AG10" s="2748"/>
      <c r="AH10" s="2748"/>
      <c r="AI10" s="2748">
        <f>Z10+AE10</f>
        <v>0</v>
      </c>
      <c r="AJ10" s="2748"/>
      <c r="AK10" s="2748"/>
      <c r="AL10" s="2748"/>
      <c r="AM10" s="2748"/>
      <c r="AN10" s="1724" t="s">
        <v>708</v>
      </c>
      <c r="AO10" s="1939"/>
      <c r="AP10" s="1366"/>
      <c r="AQ10" s="2758" t="e">
        <f>INDEX(연구실명,MATCH($AY$8,성명,0))</f>
        <v>#N/A</v>
      </c>
      <c r="AR10" s="2759"/>
      <c r="AS10" s="2759"/>
      <c r="AT10" s="2759"/>
      <c r="AU10" s="2759"/>
      <c r="AV10" s="2760" t="s">
        <v>1001</v>
      </c>
      <c r="AW10" s="2760"/>
      <c r="AX10" s="2761"/>
    </row>
    <row r="11" spans="1:54" s="15" customFormat="1" ht="20.100000000000001" customHeight="1">
      <c r="A11" s="1383"/>
      <c r="B11" s="1384"/>
      <c r="C11" s="1384"/>
      <c r="D11" s="2488"/>
      <c r="E11" s="2488"/>
      <c r="F11" s="2488"/>
      <c r="G11" s="2488"/>
      <c r="H11" s="2488"/>
      <c r="I11" s="2488"/>
      <c r="J11" s="2488"/>
      <c r="K11" s="2488"/>
      <c r="L11" s="2488"/>
      <c r="M11" s="2488"/>
      <c r="N11" s="2753"/>
      <c r="O11" s="2753"/>
      <c r="P11" s="2753"/>
      <c r="Q11" s="2753"/>
      <c r="R11" s="2753"/>
      <c r="S11" s="2753"/>
      <c r="T11" s="2753"/>
      <c r="U11" s="2747"/>
      <c r="V11" s="2747"/>
      <c r="W11" s="2747"/>
      <c r="X11" s="2747"/>
      <c r="Y11" s="2747"/>
      <c r="Z11" s="2749"/>
      <c r="AA11" s="2749"/>
      <c r="AB11" s="2749"/>
      <c r="AC11" s="2749"/>
      <c r="AD11" s="2749"/>
      <c r="AE11" s="2749"/>
      <c r="AF11" s="2749"/>
      <c r="AG11" s="2749"/>
      <c r="AH11" s="2749"/>
      <c r="AI11" s="2749"/>
      <c r="AJ11" s="2749"/>
      <c r="AK11" s="2749"/>
      <c r="AL11" s="2749"/>
      <c r="AM11" s="2749"/>
      <c r="AN11" s="1712"/>
      <c r="AO11" s="1713"/>
      <c r="AP11" s="1295"/>
      <c r="AQ11" s="2754" t="e">
        <f>INDEX(연구실동,MATCH($AY$8,성명,0))</f>
        <v>#N/A</v>
      </c>
      <c r="AR11" s="2755"/>
      <c r="AS11" s="2755"/>
      <c r="AT11" s="545" t="s">
        <v>1002</v>
      </c>
      <c r="AU11" s="2755" t="e">
        <f>INDEX(연구실호,MATCH($AY$8,성명,0))</f>
        <v>#N/A</v>
      </c>
      <c r="AV11" s="2755"/>
      <c r="AW11" s="2755"/>
      <c r="AX11" s="546" t="s">
        <v>707</v>
      </c>
    </row>
    <row r="12" spans="1:54" s="15" customFormat="1" ht="20.100000000000001" customHeight="1">
      <c r="A12" s="2742">
        <v>3</v>
      </c>
      <c r="B12" s="2743"/>
      <c r="C12" s="2743"/>
      <c r="D12" s="2744"/>
      <c r="E12" s="2744"/>
      <c r="F12" s="2744"/>
      <c r="G12" s="2744"/>
      <c r="H12" s="2744"/>
      <c r="I12" s="2744"/>
      <c r="J12" s="2744"/>
      <c r="K12" s="2744"/>
      <c r="L12" s="2744"/>
      <c r="M12" s="2744"/>
      <c r="N12" s="2745"/>
      <c r="O12" s="2745"/>
      <c r="P12" s="2745"/>
      <c r="Q12" s="2745"/>
      <c r="R12" s="2745"/>
      <c r="S12" s="2745"/>
      <c r="T12" s="2745"/>
      <c r="U12" s="2746"/>
      <c r="V12" s="2746"/>
      <c r="W12" s="2746"/>
      <c r="X12" s="2746"/>
      <c r="Y12" s="2746"/>
      <c r="Z12" s="2748"/>
      <c r="AA12" s="2748"/>
      <c r="AB12" s="2748"/>
      <c r="AC12" s="2748"/>
      <c r="AD12" s="2748"/>
      <c r="AE12" s="2748"/>
      <c r="AF12" s="2748"/>
      <c r="AG12" s="2748"/>
      <c r="AH12" s="2748"/>
      <c r="AI12" s="2748">
        <f>Z12+AE12</f>
        <v>0</v>
      </c>
      <c r="AJ12" s="2748"/>
      <c r="AK12" s="2748"/>
      <c r="AL12" s="2748"/>
      <c r="AM12" s="2748"/>
      <c r="AN12" s="1724" t="s">
        <v>708</v>
      </c>
      <c r="AO12" s="1939"/>
      <c r="AP12" s="1366"/>
      <c r="AQ12" s="2758" t="e">
        <f>INDEX(연구실명,MATCH($AY$8,성명,0))</f>
        <v>#N/A</v>
      </c>
      <c r="AR12" s="2759"/>
      <c r="AS12" s="2759"/>
      <c r="AT12" s="2759"/>
      <c r="AU12" s="2759"/>
      <c r="AV12" s="2760" t="s">
        <v>1001</v>
      </c>
      <c r="AW12" s="2760"/>
      <c r="AX12" s="2761"/>
    </row>
    <row r="13" spans="1:54" s="15" customFormat="1" ht="20.100000000000001" customHeight="1">
      <c r="A13" s="1383"/>
      <c r="B13" s="1384"/>
      <c r="C13" s="1384"/>
      <c r="D13" s="2488"/>
      <c r="E13" s="2488"/>
      <c r="F13" s="2488"/>
      <c r="G13" s="2488"/>
      <c r="H13" s="2488"/>
      <c r="I13" s="2488"/>
      <c r="J13" s="2488"/>
      <c r="K13" s="2488"/>
      <c r="L13" s="2488"/>
      <c r="M13" s="2488"/>
      <c r="N13" s="2753"/>
      <c r="O13" s="2753"/>
      <c r="P13" s="2753"/>
      <c r="Q13" s="2753"/>
      <c r="R13" s="2753"/>
      <c r="S13" s="2753"/>
      <c r="T13" s="2753"/>
      <c r="U13" s="2747"/>
      <c r="V13" s="2747"/>
      <c r="W13" s="2747"/>
      <c r="X13" s="2747"/>
      <c r="Y13" s="2747"/>
      <c r="Z13" s="2749"/>
      <c r="AA13" s="2749"/>
      <c r="AB13" s="2749"/>
      <c r="AC13" s="2749"/>
      <c r="AD13" s="2749"/>
      <c r="AE13" s="2749"/>
      <c r="AF13" s="2749"/>
      <c r="AG13" s="2749"/>
      <c r="AH13" s="2749"/>
      <c r="AI13" s="2749"/>
      <c r="AJ13" s="2749"/>
      <c r="AK13" s="2749"/>
      <c r="AL13" s="2749"/>
      <c r="AM13" s="2749"/>
      <c r="AN13" s="1712"/>
      <c r="AO13" s="1713"/>
      <c r="AP13" s="1295"/>
      <c r="AQ13" s="2754" t="e">
        <f>INDEX(연구실동,MATCH($AY$8,성명,0))</f>
        <v>#N/A</v>
      </c>
      <c r="AR13" s="2755"/>
      <c r="AS13" s="2755"/>
      <c r="AT13" s="545" t="s">
        <v>1002</v>
      </c>
      <c r="AU13" s="2755" t="e">
        <f>INDEX(연구실호,MATCH($AY$8,성명,0))</f>
        <v>#N/A</v>
      </c>
      <c r="AV13" s="2755"/>
      <c r="AW13" s="2755"/>
      <c r="AX13" s="546" t="s">
        <v>707</v>
      </c>
    </row>
    <row r="14" spans="1:54" s="15" customFormat="1" ht="20.100000000000001" customHeight="1">
      <c r="A14" s="2742">
        <v>4</v>
      </c>
      <c r="B14" s="2743"/>
      <c r="C14" s="2743"/>
      <c r="D14" s="2744"/>
      <c r="E14" s="2744"/>
      <c r="F14" s="2744"/>
      <c r="G14" s="2744"/>
      <c r="H14" s="2744"/>
      <c r="I14" s="2744"/>
      <c r="J14" s="2744"/>
      <c r="K14" s="2744"/>
      <c r="L14" s="2744"/>
      <c r="M14" s="2744"/>
      <c r="N14" s="2745"/>
      <c r="O14" s="2745"/>
      <c r="P14" s="2745"/>
      <c r="Q14" s="2745"/>
      <c r="R14" s="2745"/>
      <c r="S14" s="2745"/>
      <c r="T14" s="2745"/>
      <c r="U14" s="2746"/>
      <c r="V14" s="2746"/>
      <c r="W14" s="2746"/>
      <c r="X14" s="2746"/>
      <c r="Y14" s="2746"/>
      <c r="Z14" s="2748"/>
      <c r="AA14" s="2748"/>
      <c r="AB14" s="2748"/>
      <c r="AC14" s="2748"/>
      <c r="AD14" s="2748"/>
      <c r="AE14" s="2748"/>
      <c r="AF14" s="2748"/>
      <c r="AG14" s="2748"/>
      <c r="AH14" s="2748"/>
      <c r="AI14" s="2748">
        <f>Z14+AE14</f>
        <v>0</v>
      </c>
      <c r="AJ14" s="2748"/>
      <c r="AK14" s="2748"/>
      <c r="AL14" s="2748"/>
      <c r="AM14" s="2748"/>
      <c r="AN14" s="1724" t="s">
        <v>708</v>
      </c>
      <c r="AO14" s="1939"/>
      <c r="AP14" s="1366"/>
      <c r="AQ14" s="2758" t="e">
        <f>INDEX(연구실명,MATCH($AY$8,성명,0))</f>
        <v>#N/A</v>
      </c>
      <c r="AR14" s="2759"/>
      <c r="AS14" s="2759"/>
      <c r="AT14" s="2759"/>
      <c r="AU14" s="2759"/>
      <c r="AV14" s="2760" t="s">
        <v>1001</v>
      </c>
      <c r="AW14" s="2760"/>
      <c r="AX14" s="2761"/>
    </row>
    <row r="15" spans="1:54" s="15" customFormat="1" ht="20.100000000000001" customHeight="1">
      <c r="A15" s="1383"/>
      <c r="B15" s="1384"/>
      <c r="C15" s="1384"/>
      <c r="D15" s="2488"/>
      <c r="E15" s="2488"/>
      <c r="F15" s="2488"/>
      <c r="G15" s="2488"/>
      <c r="H15" s="2488"/>
      <c r="I15" s="2488"/>
      <c r="J15" s="2488"/>
      <c r="K15" s="2488"/>
      <c r="L15" s="2488"/>
      <c r="M15" s="2488"/>
      <c r="N15" s="2753"/>
      <c r="O15" s="2753"/>
      <c r="P15" s="2753"/>
      <c r="Q15" s="2753"/>
      <c r="R15" s="2753"/>
      <c r="S15" s="2753"/>
      <c r="T15" s="2753"/>
      <c r="U15" s="2747"/>
      <c r="V15" s="2747"/>
      <c r="W15" s="2747"/>
      <c r="X15" s="2747"/>
      <c r="Y15" s="2747"/>
      <c r="Z15" s="2749"/>
      <c r="AA15" s="2749"/>
      <c r="AB15" s="2749"/>
      <c r="AC15" s="2749"/>
      <c r="AD15" s="2749"/>
      <c r="AE15" s="2749"/>
      <c r="AF15" s="2749"/>
      <c r="AG15" s="2749"/>
      <c r="AH15" s="2749"/>
      <c r="AI15" s="2749"/>
      <c r="AJ15" s="2749"/>
      <c r="AK15" s="2749"/>
      <c r="AL15" s="2749"/>
      <c r="AM15" s="2749"/>
      <c r="AN15" s="1712"/>
      <c r="AO15" s="1713"/>
      <c r="AP15" s="1295"/>
      <c r="AQ15" s="2754" t="e">
        <f>INDEX(연구실동,MATCH($AY$8,성명,0))</f>
        <v>#N/A</v>
      </c>
      <c r="AR15" s="2755"/>
      <c r="AS15" s="2755"/>
      <c r="AT15" s="545" t="s">
        <v>1002</v>
      </c>
      <c r="AU15" s="2755" t="e">
        <f>INDEX(연구실호,MATCH($AY$8,성명,0))</f>
        <v>#N/A</v>
      </c>
      <c r="AV15" s="2755"/>
      <c r="AW15" s="2755"/>
      <c r="AX15" s="546" t="s">
        <v>707</v>
      </c>
    </row>
    <row r="16" spans="1:54" s="15" customFormat="1" ht="20.100000000000001" customHeight="1">
      <c r="A16" s="2742">
        <v>5</v>
      </c>
      <c r="B16" s="2743"/>
      <c r="C16" s="2743"/>
      <c r="D16" s="2744"/>
      <c r="E16" s="2744"/>
      <c r="F16" s="2744"/>
      <c r="G16" s="2744"/>
      <c r="H16" s="2744"/>
      <c r="I16" s="2744"/>
      <c r="J16" s="2744"/>
      <c r="K16" s="2744"/>
      <c r="L16" s="2744"/>
      <c r="M16" s="2744"/>
      <c r="N16" s="2745"/>
      <c r="O16" s="2745"/>
      <c r="P16" s="2745"/>
      <c r="Q16" s="2745"/>
      <c r="R16" s="2745"/>
      <c r="S16" s="2745"/>
      <c r="T16" s="2745"/>
      <c r="U16" s="2746"/>
      <c r="V16" s="2746"/>
      <c r="W16" s="2746"/>
      <c r="X16" s="2746"/>
      <c r="Y16" s="2746"/>
      <c r="Z16" s="2748"/>
      <c r="AA16" s="2748"/>
      <c r="AB16" s="2748"/>
      <c r="AC16" s="2748"/>
      <c r="AD16" s="2748"/>
      <c r="AE16" s="2748"/>
      <c r="AF16" s="2748"/>
      <c r="AG16" s="2748"/>
      <c r="AH16" s="2748"/>
      <c r="AI16" s="2748">
        <f>Z16+AE16</f>
        <v>0</v>
      </c>
      <c r="AJ16" s="2748"/>
      <c r="AK16" s="2748"/>
      <c r="AL16" s="2748"/>
      <c r="AM16" s="2748"/>
      <c r="AN16" s="1724" t="s">
        <v>708</v>
      </c>
      <c r="AO16" s="1939"/>
      <c r="AP16" s="1366"/>
      <c r="AQ16" s="2758" t="e">
        <f>INDEX(연구실명,MATCH($AY$8,성명,0))</f>
        <v>#N/A</v>
      </c>
      <c r="AR16" s="2759"/>
      <c r="AS16" s="2759"/>
      <c r="AT16" s="2759"/>
      <c r="AU16" s="2759"/>
      <c r="AV16" s="2760" t="s">
        <v>1001</v>
      </c>
      <c r="AW16" s="2760"/>
      <c r="AX16" s="2761"/>
    </row>
    <row r="17" spans="1:50" s="15" customFormat="1" ht="20.100000000000001" customHeight="1">
      <c r="A17" s="1383"/>
      <c r="B17" s="1384"/>
      <c r="C17" s="1384"/>
      <c r="D17" s="2488"/>
      <c r="E17" s="2488"/>
      <c r="F17" s="2488"/>
      <c r="G17" s="2488"/>
      <c r="H17" s="2488"/>
      <c r="I17" s="2488"/>
      <c r="J17" s="2488"/>
      <c r="K17" s="2488"/>
      <c r="L17" s="2488"/>
      <c r="M17" s="2488"/>
      <c r="N17" s="2753"/>
      <c r="O17" s="2753"/>
      <c r="P17" s="2753"/>
      <c r="Q17" s="2753"/>
      <c r="R17" s="2753"/>
      <c r="S17" s="2753"/>
      <c r="T17" s="2753"/>
      <c r="U17" s="2747"/>
      <c r="V17" s="2747"/>
      <c r="W17" s="2747"/>
      <c r="X17" s="2747"/>
      <c r="Y17" s="2747"/>
      <c r="Z17" s="2749"/>
      <c r="AA17" s="2749"/>
      <c r="AB17" s="2749"/>
      <c r="AC17" s="2749"/>
      <c r="AD17" s="2749"/>
      <c r="AE17" s="2749"/>
      <c r="AF17" s="2749"/>
      <c r="AG17" s="2749"/>
      <c r="AH17" s="2749"/>
      <c r="AI17" s="2749"/>
      <c r="AJ17" s="2749"/>
      <c r="AK17" s="2749"/>
      <c r="AL17" s="2749"/>
      <c r="AM17" s="2749"/>
      <c r="AN17" s="1712"/>
      <c r="AO17" s="1713"/>
      <c r="AP17" s="1295"/>
      <c r="AQ17" s="2754" t="e">
        <f>INDEX(연구실동,MATCH($AY$8,성명,0))</f>
        <v>#N/A</v>
      </c>
      <c r="AR17" s="2755"/>
      <c r="AS17" s="2755"/>
      <c r="AT17" s="545" t="s">
        <v>1002</v>
      </c>
      <c r="AU17" s="2755" t="e">
        <f>INDEX(연구실호,MATCH($AY$8,성명,0))</f>
        <v>#N/A</v>
      </c>
      <c r="AV17" s="2755"/>
      <c r="AW17" s="2755"/>
      <c r="AX17" s="546" t="s">
        <v>707</v>
      </c>
    </row>
    <row r="18" spans="1:50" s="15" customFormat="1" ht="20.100000000000001" customHeight="1">
      <c r="A18" s="2742">
        <v>6</v>
      </c>
      <c r="B18" s="2743"/>
      <c r="C18" s="2743"/>
      <c r="D18" s="2744"/>
      <c r="E18" s="2744"/>
      <c r="F18" s="2744"/>
      <c r="G18" s="2744"/>
      <c r="H18" s="2744"/>
      <c r="I18" s="2744"/>
      <c r="J18" s="2744"/>
      <c r="K18" s="2744"/>
      <c r="L18" s="2744"/>
      <c r="M18" s="2744"/>
      <c r="N18" s="2745"/>
      <c r="O18" s="2745"/>
      <c r="P18" s="2745"/>
      <c r="Q18" s="2745"/>
      <c r="R18" s="2745"/>
      <c r="S18" s="2745"/>
      <c r="T18" s="2745"/>
      <c r="U18" s="2746"/>
      <c r="V18" s="2746"/>
      <c r="W18" s="2746"/>
      <c r="X18" s="2746"/>
      <c r="Y18" s="2746"/>
      <c r="Z18" s="2748"/>
      <c r="AA18" s="2748"/>
      <c r="AB18" s="2748"/>
      <c r="AC18" s="2748"/>
      <c r="AD18" s="2748"/>
      <c r="AE18" s="2748"/>
      <c r="AF18" s="2748"/>
      <c r="AG18" s="2748"/>
      <c r="AH18" s="2748"/>
      <c r="AI18" s="2748">
        <f>Z18+AE18</f>
        <v>0</v>
      </c>
      <c r="AJ18" s="2748"/>
      <c r="AK18" s="2748"/>
      <c r="AL18" s="2748"/>
      <c r="AM18" s="2748"/>
      <c r="AN18" s="1724" t="s">
        <v>708</v>
      </c>
      <c r="AO18" s="1939"/>
      <c r="AP18" s="1366"/>
      <c r="AQ18" s="2758" t="e">
        <f>INDEX(연구실명,MATCH($AY$8,성명,0))</f>
        <v>#N/A</v>
      </c>
      <c r="AR18" s="2759"/>
      <c r="AS18" s="2759"/>
      <c r="AT18" s="2759"/>
      <c r="AU18" s="2759"/>
      <c r="AV18" s="2760" t="s">
        <v>1001</v>
      </c>
      <c r="AW18" s="2760"/>
      <c r="AX18" s="2761"/>
    </row>
    <row r="19" spans="1:50" s="15" customFormat="1" ht="20.100000000000001" customHeight="1">
      <c r="A19" s="1383"/>
      <c r="B19" s="1384"/>
      <c r="C19" s="1384"/>
      <c r="D19" s="2488"/>
      <c r="E19" s="2488"/>
      <c r="F19" s="2488"/>
      <c r="G19" s="2488"/>
      <c r="H19" s="2488"/>
      <c r="I19" s="2488"/>
      <c r="J19" s="2488"/>
      <c r="K19" s="2488"/>
      <c r="L19" s="2488"/>
      <c r="M19" s="2488"/>
      <c r="N19" s="2753"/>
      <c r="O19" s="2753"/>
      <c r="P19" s="2753"/>
      <c r="Q19" s="2753"/>
      <c r="R19" s="2753"/>
      <c r="S19" s="2753"/>
      <c r="T19" s="2753"/>
      <c r="U19" s="2747"/>
      <c r="V19" s="2747"/>
      <c r="W19" s="2747"/>
      <c r="X19" s="2747"/>
      <c r="Y19" s="2747"/>
      <c r="Z19" s="2749"/>
      <c r="AA19" s="2749"/>
      <c r="AB19" s="2749"/>
      <c r="AC19" s="2749"/>
      <c r="AD19" s="2749"/>
      <c r="AE19" s="2749"/>
      <c r="AF19" s="2749"/>
      <c r="AG19" s="2749"/>
      <c r="AH19" s="2749"/>
      <c r="AI19" s="2749"/>
      <c r="AJ19" s="2749"/>
      <c r="AK19" s="2749"/>
      <c r="AL19" s="2749"/>
      <c r="AM19" s="2749"/>
      <c r="AN19" s="1712"/>
      <c r="AO19" s="1713"/>
      <c r="AP19" s="1295"/>
      <c r="AQ19" s="2754" t="e">
        <f>INDEX(연구실동,MATCH($AY$8,성명,0))</f>
        <v>#N/A</v>
      </c>
      <c r="AR19" s="2755"/>
      <c r="AS19" s="2755"/>
      <c r="AT19" s="545" t="s">
        <v>1002</v>
      </c>
      <c r="AU19" s="2755" t="e">
        <f>INDEX(연구실호,MATCH($AY$8,성명,0))</f>
        <v>#N/A</v>
      </c>
      <c r="AV19" s="2755"/>
      <c r="AW19" s="2755"/>
      <c r="AX19" s="546" t="s">
        <v>707</v>
      </c>
    </row>
    <row r="20" spans="1:50" s="15" customFormat="1" ht="20.100000000000001" customHeight="1">
      <c r="A20" s="2742">
        <v>7</v>
      </c>
      <c r="B20" s="2743"/>
      <c r="C20" s="2743"/>
      <c r="D20" s="2744"/>
      <c r="E20" s="2744"/>
      <c r="F20" s="2744"/>
      <c r="G20" s="2744"/>
      <c r="H20" s="2744"/>
      <c r="I20" s="2744"/>
      <c r="J20" s="2744"/>
      <c r="K20" s="2744"/>
      <c r="L20" s="2744"/>
      <c r="M20" s="2744"/>
      <c r="N20" s="2745"/>
      <c r="O20" s="2745"/>
      <c r="P20" s="2745"/>
      <c r="Q20" s="2745"/>
      <c r="R20" s="2745"/>
      <c r="S20" s="2745"/>
      <c r="T20" s="2745"/>
      <c r="U20" s="2746"/>
      <c r="V20" s="2746"/>
      <c r="W20" s="2746"/>
      <c r="X20" s="2746"/>
      <c r="Y20" s="2746"/>
      <c r="Z20" s="2748"/>
      <c r="AA20" s="2748"/>
      <c r="AB20" s="2748"/>
      <c r="AC20" s="2748"/>
      <c r="AD20" s="2748"/>
      <c r="AE20" s="2748"/>
      <c r="AF20" s="2748"/>
      <c r="AG20" s="2748"/>
      <c r="AH20" s="2748"/>
      <c r="AI20" s="2748">
        <f>Z20+AE20</f>
        <v>0</v>
      </c>
      <c r="AJ20" s="2748"/>
      <c r="AK20" s="2748"/>
      <c r="AL20" s="2748"/>
      <c r="AM20" s="2748"/>
      <c r="AN20" s="1724" t="s">
        <v>708</v>
      </c>
      <c r="AO20" s="1939"/>
      <c r="AP20" s="1366"/>
      <c r="AQ20" s="2758" t="e">
        <f>INDEX(연구실명,MATCH($AY$8,성명,0))</f>
        <v>#N/A</v>
      </c>
      <c r="AR20" s="2759"/>
      <c r="AS20" s="2759"/>
      <c r="AT20" s="2759"/>
      <c r="AU20" s="2759"/>
      <c r="AV20" s="2760" t="s">
        <v>1001</v>
      </c>
      <c r="AW20" s="2760"/>
      <c r="AX20" s="2761"/>
    </row>
    <row r="21" spans="1:50" s="15" customFormat="1" ht="20.100000000000001" customHeight="1">
      <c r="A21" s="1383"/>
      <c r="B21" s="1384"/>
      <c r="C21" s="1384"/>
      <c r="D21" s="2488"/>
      <c r="E21" s="2488"/>
      <c r="F21" s="2488"/>
      <c r="G21" s="2488"/>
      <c r="H21" s="2488"/>
      <c r="I21" s="2488"/>
      <c r="J21" s="2488"/>
      <c r="K21" s="2488"/>
      <c r="L21" s="2488"/>
      <c r="M21" s="2488"/>
      <c r="N21" s="2753"/>
      <c r="O21" s="2753"/>
      <c r="P21" s="2753"/>
      <c r="Q21" s="2753"/>
      <c r="R21" s="2753"/>
      <c r="S21" s="2753"/>
      <c r="T21" s="2753"/>
      <c r="U21" s="2747"/>
      <c r="V21" s="2747"/>
      <c r="W21" s="2747"/>
      <c r="X21" s="2747"/>
      <c r="Y21" s="2747"/>
      <c r="Z21" s="2749"/>
      <c r="AA21" s="2749"/>
      <c r="AB21" s="2749"/>
      <c r="AC21" s="2749"/>
      <c r="AD21" s="2749"/>
      <c r="AE21" s="2749"/>
      <c r="AF21" s="2749"/>
      <c r="AG21" s="2749"/>
      <c r="AH21" s="2749"/>
      <c r="AI21" s="2749"/>
      <c r="AJ21" s="2749"/>
      <c r="AK21" s="2749"/>
      <c r="AL21" s="2749"/>
      <c r="AM21" s="2749"/>
      <c r="AN21" s="1712"/>
      <c r="AO21" s="1713"/>
      <c r="AP21" s="1295"/>
      <c r="AQ21" s="2754" t="e">
        <f>INDEX(연구실동,MATCH($AY$8,성명,0))</f>
        <v>#N/A</v>
      </c>
      <c r="AR21" s="2755"/>
      <c r="AS21" s="2755"/>
      <c r="AT21" s="545" t="s">
        <v>1002</v>
      </c>
      <c r="AU21" s="2755" t="e">
        <f>INDEX(연구실호,MATCH($AY$8,성명,0))</f>
        <v>#N/A</v>
      </c>
      <c r="AV21" s="2755"/>
      <c r="AW21" s="2755"/>
      <c r="AX21" s="546" t="s">
        <v>707</v>
      </c>
    </row>
    <row r="22" spans="1:50" s="15" customFormat="1" ht="20.100000000000001" customHeight="1">
      <c r="A22" s="2742">
        <v>8</v>
      </c>
      <c r="B22" s="2743"/>
      <c r="C22" s="2743"/>
      <c r="D22" s="2744"/>
      <c r="E22" s="2744"/>
      <c r="F22" s="2744"/>
      <c r="G22" s="2744"/>
      <c r="H22" s="2744"/>
      <c r="I22" s="2744"/>
      <c r="J22" s="2744"/>
      <c r="K22" s="2744"/>
      <c r="L22" s="2744"/>
      <c r="M22" s="2744"/>
      <c r="N22" s="2745"/>
      <c r="O22" s="2745"/>
      <c r="P22" s="2745"/>
      <c r="Q22" s="2745"/>
      <c r="R22" s="2745"/>
      <c r="S22" s="2745"/>
      <c r="T22" s="2745"/>
      <c r="U22" s="2746"/>
      <c r="V22" s="2746"/>
      <c r="W22" s="2746"/>
      <c r="X22" s="2746"/>
      <c r="Y22" s="2746"/>
      <c r="Z22" s="2748"/>
      <c r="AA22" s="2748"/>
      <c r="AB22" s="2748"/>
      <c r="AC22" s="2748"/>
      <c r="AD22" s="2748"/>
      <c r="AE22" s="2748"/>
      <c r="AF22" s="2748"/>
      <c r="AG22" s="2748"/>
      <c r="AH22" s="2748"/>
      <c r="AI22" s="2748">
        <f>Z22+AE22</f>
        <v>0</v>
      </c>
      <c r="AJ22" s="2748"/>
      <c r="AK22" s="2748"/>
      <c r="AL22" s="2748"/>
      <c r="AM22" s="2748"/>
      <c r="AN22" s="1724" t="s">
        <v>708</v>
      </c>
      <c r="AO22" s="1939"/>
      <c r="AP22" s="1366"/>
      <c r="AQ22" s="2758" t="e">
        <f>INDEX(연구실명,MATCH($AY$8,성명,0))</f>
        <v>#N/A</v>
      </c>
      <c r="AR22" s="2759"/>
      <c r="AS22" s="2759"/>
      <c r="AT22" s="2759"/>
      <c r="AU22" s="2759"/>
      <c r="AV22" s="2760" t="s">
        <v>1001</v>
      </c>
      <c r="AW22" s="2760"/>
      <c r="AX22" s="2761"/>
    </row>
    <row r="23" spans="1:50" s="15" customFormat="1" ht="20.100000000000001" customHeight="1">
      <c r="A23" s="1383"/>
      <c r="B23" s="1384"/>
      <c r="C23" s="1384"/>
      <c r="D23" s="2488"/>
      <c r="E23" s="2488"/>
      <c r="F23" s="2488"/>
      <c r="G23" s="2488"/>
      <c r="H23" s="2488"/>
      <c r="I23" s="2488"/>
      <c r="J23" s="2488"/>
      <c r="K23" s="2488"/>
      <c r="L23" s="2488"/>
      <c r="M23" s="2488"/>
      <c r="N23" s="2753"/>
      <c r="O23" s="2753"/>
      <c r="P23" s="2753"/>
      <c r="Q23" s="2753"/>
      <c r="R23" s="2753"/>
      <c r="S23" s="2753"/>
      <c r="T23" s="2753"/>
      <c r="U23" s="2747"/>
      <c r="V23" s="2747"/>
      <c r="W23" s="2747"/>
      <c r="X23" s="2747"/>
      <c r="Y23" s="2747"/>
      <c r="Z23" s="2749"/>
      <c r="AA23" s="2749"/>
      <c r="AB23" s="2749"/>
      <c r="AC23" s="2749"/>
      <c r="AD23" s="2749"/>
      <c r="AE23" s="2749"/>
      <c r="AF23" s="2749"/>
      <c r="AG23" s="2749"/>
      <c r="AH23" s="2749"/>
      <c r="AI23" s="2749"/>
      <c r="AJ23" s="2749"/>
      <c r="AK23" s="2749"/>
      <c r="AL23" s="2749"/>
      <c r="AM23" s="2749"/>
      <c r="AN23" s="1712"/>
      <c r="AO23" s="1713"/>
      <c r="AP23" s="1295"/>
      <c r="AQ23" s="2754" t="e">
        <f>INDEX(연구실동,MATCH($AY$8,성명,0))</f>
        <v>#N/A</v>
      </c>
      <c r="AR23" s="2755"/>
      <c r="AS23" s="2755"/>
      <c r="AT23" s="545" t="s">
        <v>1002</v>
      </c>
      <c r="AU23" s="2755" t="e">
        <f>INDEX(연구실호,MATCH($AY$8,성명,0))</f>
        <v>#N/A</v>
      </c>
      <c r="AV23" s="2755"/>
      <c r="AW23" s="2755"/>
      <c r="AX23" s="546" t="s">
        <v>707</v>
      </c>
    </row>
    <row r="24" spans="1:50" s="15" customFormat="1" ht="20.100000000000001" customHeight="1">
      <c r="A24" s="2742">
        <v>9</v>
      </c>
      <c r="B24" s="2743"/>
      <c r="C24" s="2743"/>
      <c r="D24" s="2744"/>
      <c r="E24" s="2744"/>
      <c r="F24" s="2744"/>
      <c r="G24" s="2744"/>
      <c r="H24" s="2744"/>
      <c r="I24" s="2744"/>
      <c r="J24" s="2744"/>
      <c r="K24" s="2744"/>
      <c r="L24" s="2744"/>
      <c r="M24" s="2744"/>
      <c r="N24" s="2745"/>
      <c r="O24" s="2745"/>
      <c r="P24" s="2745"/>
      <c r="Q24" s="2745"/>
      <c r="R24" s="2745"/>
      <c r="S24" s="2745"/>
      <c r="T24" s="2745"/>
      <c r="U24" s="2746"/>
      <c r="V24" s="2746"/>
      <c r="W24" s="2746"/>
      <c r="X24" s="2746"/>
      <c r="Y24" s="2746"/>
      <c r="Z24" s="2748"/>
      <c r="AA24" s="2748"/>
      <c r="AB24" s="2748"/>
      <c r="AC24" s="2748"/>
      <c r="AD24" s="2748"/>
      <c r="AE24" s="2748"/>
      <c r="AF24" s="2748"/>
      <c r="AG24" s="2748"/>
      <c r="AH24" s="2748"/>
      <c r="AI24" s="2748">
        <f>Z24+AE24</f>
        <v>0</v>
      </c>
      <c r="AJ24" s="2748"/>
      <c r="AK24" s="2748"/>
      <c r="AL24" s="2748"/>
      <c r="AM24" s="2748"/>
      <c r="AN24" s="1724" t="s">
        <v>708</v>
      </c>
      <c r="AO24" s="1939"/>
      <c r="AP24" s="1366"/>
      <c r="AQ24" s="2758" t="e">
        <f>INDEX(연구실명,MATCH($AY$8,성명,0))</f>
        <v>#N/A</v>
      </c>
      <c r="AR24" s="2759"/>
      <c r="AS24" s="2759"/>
      <c r="AT24" s="2759"/>
      <c r="AU24" s="2759"/>
      <c r="AV24" s="2760" t="s">
        <v>1001</v>
      </c>
      <c r="AW24" s="2760"/>
      <c r="AX24" s="2761"/>
    </row>
    <row r="25" spans="1:50" s="15" customFormat="1" ht="20.100000000000001" customHeight="1">
      <c r="A25" s="1383"/>
      <c r="B25" s="1384"/>
      <c r="C25" s="1384"/>
      <c r="D25" s="2488"/>
      <c r="E25" s="2488"/>
      <c r="F25" s="2488"/>
      <c r="G25" s="2488"/>
      <c r="H25" s="2488"/>
      <c r="I25" s="2488"/>
      <c r="J25" s="2488"/>
      <c r="K25" s="2488"/>
      <c r="L25" s="2488"/>
      <c r="M25" s="2488"/>
      <c r="N25" s="2753"/>
      <c r="O25" s="2753"/>
      <c r="P25" s="2753"/>
      <c r="Q25" s="2753"/>
      <c r="R25" s="2753"/>
      <c r="S25" s="2753"/>
      <c r="T25" s="2753"/>
      <c r="U25" s="2747"/>
      <c r="V25" s="2747"/>
      <c r="W25" s="2747"/>
      <c r="X25" s="2747"/>
      <c r="Y25" s="2747"/>
      <c r="Z25" s="2749"/>
      <c r="AA25" s="2749"/>
      <c r="AB25" s="2749"/>
      <c r="AC25" s="2749"/>
      <c r="AD25" s="2749"/>
      <c r="AE25" s="2749"/>
      <c r="AF25" s="2749"/>
      <c r="AG25" s="2749"/>
      <c r="AH25" s="2749"/>
      <c r="AI25" s="2749"/>
      <c r="AJ25" s="2749"/>
      <c r="AK25" s="2749"/>
      <c r="AL25" s="2749"/>
      <c r="AM25" s="2749"/>
      <c r="AN25" s="1712"/>
      <c r="AO25" s="1713"/>
      <c r="AP25" s="1295"/>
      <c r="AQ25" s="2754" t="e">
        <f>INDEX(연구실동,MATCH($AY$8,성명,0))</f>
        <v>#N/A</v>
      </c>
      <c r="AR25" s="2755"/>
      <c r="AS25" s="2755"/>
      <c r="AT25" s="545" t="s">
        <v>1002</v>
      </c>
      <c r="AU25" s="2755" t="e">
        <f>INDEX(연구실호,MATCH($AY$8,성명,0))</f>
        <v>#N/A</v>
      </c>
      <c r="AV25" s="2755"/>
      <c r="AW25" s="2755"/>
      <c r="AX25" s="546" t="s">
        <v>707</v>
      </c>
    </row>
    <row r="26" spans="1:50" s="15" customFormat="1" ht="20.100000000000001" customHeight="1">
      <c r="A26" s="2742">
        <v>10</v>
      </c>
      <c r="B26" s="2743"/>
      <c r="C26" s="2743"/>
      <c r="D26" s="2744"/>
      <c r="E26" s="2744"/>
      <c r="F26" s="2744"/>
      <c r="G26" s="2744"/>
      <c r="H26" s="2744"/>
      <c r="I26" s="2744"/>
      <c r="J26" s="2744"/>
      <c r="K26" s="2744"/>
      <c r="L26" s="2744"/>
      <c r="M26" s="2744"/>
      <c r="N26" s="2745"/>
      <c r="O26" s="2745"/>
      <c r="P26" s="2745"/>
      <c r="Q26" s="2745"/>
      <c r="R26" s="2745"/>
      <c r="S26" s="2745"/>
      <c r="T26" s="2745"/>
      <c r="U26" s="2746"/>
      <c r="V26" s="2746"/>
      <c r="W26" s="2746"/>
      <c r="X26" s="2746"/>
      <c r="Y26" s="2746"/>
      <c r="Z26" s="2748"/>
      <c r="AA26" s="2748"/>
      <c r="AB26" s="2748"/>
      <c r="AC26" s="2748"/>
      <c r="AD26" s="2748"/>
      <c r="AE26" s="2748"/>
      <c r="AF26" s="2748"/>
      <c r="AG26" s="2748"/>
      <c r="AH26" s="2748"/>
      <c r="AI26" s="2748">
        <f>Z26+AE26</f>
        <v>0</v>
      </c>
      <c r="AJ26" s="2748"/>
      <c r="AK26" s="2748"/>
      <c r="AL26" s="2748"/>
      <c r="AM26" s="2748"/>
      <c r="AN26" s="1724" t="s">
        <v>708</v>
      </c>
      <c r="AO26" s="1939"/>
      <c r="AP26" s="1366"/>
      <c r="AQ26" s="2758" t="e">
        <f>INDEX(연구실명,MATCH($AY$8,성명,0))</f>
        <v>#N/A</v>
      </c>
      <c r="AR26" s="2759"/>
      <c r="AS26" s="2759"/>
      <c r="AT26" s="2759"/>
      <c r="AU26" s="2759"/>
      <c r="AV26" s="2760" t="s">
        <v>1001</v>
      </c>
      <c r="AW26" s="2760"/>
      <c r="AX26" s="2761"/>
    </row>
    <row r="27" spans="1:50" s="15" customFormat="1" ht="20.100000000000001" customHeight="1">
      <c r="A27" s="1383"/>
      <c r="B27" s="1384"/>
      <c r="C27" s="1384"/>
      <c r="D27" s="2488"/>
      <c r="E27" s="2488"/>
      <c r="F27" s="2488"/>
      <c r="G27" s="2488"/>
      <c r="H27" s="2488"/>
      <c r="I27" s="2488"/>
      <c r="J27" s="2488"/>
      <c r="K27" s="2488"/>
      <c r="L27" s="2488"/>
      <c r="M27" s="2488"/>
      <c r="N27" s="2753"/>
      <c r="O27" s="2753"/>
      <c r="P27" s="2753"/>
      <c r="Q27" s="2753"/>
      <c r="R27" s="2753"/>
      <c r="S27" s="2753"/>
      <c r="T27" s="2753"/>
      <c r="U27" s="2747"/>
      <c r="V27" s="2747"/>
      <c r="W27" s="2747"/>
      <c r="X27" s="2747"/>
      <c r="Y27" s="2747"/>
      <c r="Z27" s="2749"/>
      <c r="AA27" s="2749"/>
      <c r="AB27" s="2749"/>
      <c r="AC27" s="2749"/>
      <c r="AD27" s="2749"/>
      <c r="AE27" s="2749"/>
      <c r="AF27" s="2749"/>
      <c r="AG27" s="2749"/>
      <c r="AH27" s="2749"/>
      <c r="AI27" s="2749"/>
      <c r="AJ27" s="2749"/>
      <c r="AK27" s="2749"/>
      <c r="AL27" s="2749"/>
      <c r="AM27" s="2749"/>
      <c r="AN27" s="1712"/>
      <c r="AO27" s="1713"/>
      <c r="AP27" s="1295"/>
      <c r="AQ27" s="2754" t="e">
        <f>INDEX(연구실동,MATCH($AY$8,성명,0))</f>
        <v>#N/A</v>
      </c>
      <c r="AR27" s="2755"/>
      <c r="AS27" s="2755"/>
      <c r="AT27" s="545" t="s">
        <v>1002</v>
      </c>
      <c r="AU27" s="2755" t="e">
        <f>INDEX(연구실호,MATCH($AY$8,성명,0))</f>
        <v>#N/A</v>
      </c>
      <c r="AV27" s="2755"/>
      <c r="AW27" s="2755"/>
      <c r="AX27" s="546" t="s">
        <v>707</v>
      </c>
    </row>
    <row r="28" spans="1:50" s="15" customFormat="1" ht="20.100000000000001" customHeight="1">
      <c r="A28" s="2763" t="s">
        <v>709</v>
      </c>
      <c r="B28" s="2764"/>
      <c r="C28" s="2764"/>
      <c r="D28" s="2764"/>
      <c r="E28" s="2764"/>
      <c r="F28" s="2764"/>
      <c r="G28" s="2764"/>
      <c r="H28" s="2764"/>
      <c r="I28" s="2764"/>
      <c r="J28" s="2764"/>
      <c r="K28" s="2764"/>
      <c r="L28" s="2764"/>
      <c r="M28" s="2764"/>
      <c r="N28" s="2764"/>
      <c r="O28" s="2764"/>
      <c r="P28" s="2764"/>
      <c r="Q28" s="2764"/>
      <c r="R28" s="2764"/>
      <c r="S28" s="2764"/>
      <c r="T28" s="2765"/>
      <c r="U28" s="2766"/>
      <c r="V28" s="2767"/>
      <c r="W28" s="2767"/>
      <c r="X28" s="2767"/>
      <c r="Y28" s="2768"/>
      <c r="Z28" s="2769">
        <f>SUM(Z8:AD27)</f>
        <v>0</v>
      </c>
      <c r="AA28" s="2770"/>
      <c r="AB28" s="2770"/>
      <c r="AC28" s="2770"/>
      <c r="AD28" s="2771"/>
      <c r="AE28" s="2769">
        <f>SUM(AE8:AH27)</f>
        <v>0</v>
      </c>
      <c r="AF28" s="2770"/>
      <c r="AG28" s="2770"/>
      <c r="AH28" s="2771"/>
      <c r="AI28" s="2769">
        <f>SUM(AI8:AM27)</f>
        <v>0</v>
      </c>
      <c r="AJ28" s="2770"/>
      <c r="AK28" s="2770"/>
      <c r="AL28" s="2770"/>
      <c r="AM28" s="2771"/>
      <c r="AN28" s="1144"/>
      <c r="AO28" s="1253"/>
      <c r="AP28" s="1759"/>
      <c r="AQ28" s="1144"/>
      <c r="AR28" s="1253"/>
      <c r="AS28" s="1253"/>
      <c r="AT28" s="1253"/>
      <c r="AU28" s="1253"/>
      <c r="AV28" s="1253"/>
      <c r="AW28" s="1253"/>
      <c r="AX28" s="1254"/>
    </row>
    <row r="29" spans="1:50" s="15" customFormat="1" ht="9.9499999999999993" customHeight="1">
      <c r="A29" s="22"/>
      <c r="B29" s="22"/>
      <c r="C29" s="22"/>
      <c r="D29" s="22"/>
      <c r="E29" s="22"/>
      <c r="F29" s="22"/>
      <c r="G29" s="22"/>
      <c r="H29" s="22"/>
      <c r="I29" s="22"/>
      <c r="J29" s="22"/>
      <c r="K29" s="22"/>
      <c r="L29" s="22"/>
      <c r="M29" s="22"/>
      <c r="N29" s="22"/>
      <c r="O29" s="22"/>
      <c r="P29" s="22"/>
      <c r="Q29" s="22"/>
      <c r="R29" s="22"/>
      <c r="S29" s="22"/>
      <c r="T29" s="22"/>
      <c r="U29" s="223"/>
      <c r="V29" s="223"/>
      <c r="W29" s="223"/>
      <c r="X29" s="223"/>
      <c r="Y29" s="223"/>
      <c r="Z29" s="22"/>
      <c r="AA29" s="22"/>
      <c r="AB29" s="22"/>
      <c r="AC29" s="22"/>
      <c r="AD29" s="22"/>
      <c r="AE29" s="22"/>
      <c r="AF29" s="22"/>
      <c r="AG29" s="22"/>
      <c r="AH29" s="22"/>
      <c r="AI29" s="22"/>
      <c r="AJ29" s="22"/>
      <c r="AK29" s="22"/>
      <c r="AL29" s="22"/>
      <c r="AM29" s="22"/>
      <c r="AN29" s="22"/>
      <c r="AO29" s="22"/>
      <c r="AP29" s="22"/>
      <c r="AQ29" s="22"/>
      <c r="AR29" s="22"/>
      <c r="AS29" s="17"/>
      <c r="AT29" s="299"/>
      <c r="AU29" s="299"/>
      <c r="AV29" s="22"/>
      <c r="AW29" s="22"/>
      <c r="AX29" s="17"/>
    </row>
    <row r="30" spans="1:50" s="15" customFormat="1" ht="17.100000000000001" customHeight="1">
      <c r="A30" s="1082" t="s">
        <v>1723</v>
      </c>
      <c r="B30" s="1082"/>
      <c r="C30" s="1082"/>
      <c r="D30" s="1082"/>
      <c r="E30" s="1082"/>
      <c r="F30" s="1082"/>
      <c r="G30" s="1082"/>
      <c r="H30" s="1082"/>
      <c r="I30" s="1082"/>
      <c r="J30" s="1082"/>
      <c r="K30" s="1082"/>
      <c r="L30" s="1082"/>
      <c r="M30" s="1082"/>
      <c r="N30" s="1082"/>
      <c r="O30" s="1082"/>
      <c r="P30" s="1082"/>
      <c r="Q30" s="1082"/>
      <c r="R30" s="1082"/>
      <c r="S30" s="1082"/>
      <c r="T30" s="1082"/>
      <c r="U30" s="1082"/>
      <c r="V30" s="1082"/>
      <c r="W30" s="1082"/>
      <c r="X30" s="1082"/>
      <c r="Y30" s="1082"/>
      <c r="Z30" s="1082"/>
      <c r="AA30" s="1082"/>
      <c r="AB30" s="1082"/>
      <c r="AC30" s="1082"/>
      <c r="AD30" s="1082"/>
      <c r="AE30" s="1082"/>
      <c r="AF30" s="1082"/>
      <c r="AG30" s="1082"/>
      <c r="AH30" s="1082"/>
      <c r="AI30" s="1082"/>
      <c r="AJ30" s="1082"/>
      <c r="AK30" s="1082"/>
      <c r="AL30" s="1082"/>
      <c r="AM30" s="1082"/>
      <c r="AN30" s="1082"/>
      <c r="AO30" s="1082"/>
      <c r="AP30" s="1082"/>
      <c r="AQ30" s="1082"/>
      <c r="AR30" s="1082"/>
      <c r="AS30" s="1082"/>
      <c r="AT30" s="1082"/>
      <c r="AU30" s="1082"/>
      <c r="AV30" s="1082"/>
      <c r="AW30" s="1082"/>
      <c r="AX30" s="1082"/>
    </row>
    <row r="31" spans="1:50" s="15" customFormat="1" ht="12.95" customHeight="1">
      <c r="U31" s="45"/>
      <c r="V31" s="45"/>
      <c r="W31" s="45"/>
      <c r="X31" s="45"/>
      <c r="Y31" s="45"/>
      <c r="AT31" s="300"/>
      <c r="AU31" s="300"/>
    </row>
    <row r="32" spans="1:50" s="15" customFormat="1" ht="17.100000000000001" customHeight="1">
      <c r="A32" s="1030" t="s">
        <v>710</v>
      </c>
      <c r="B32" s="1030"/>
      <c r="C32" s="1030"/>
      <c r="D32" s="1030"/>
      <c r="E32" s="1030"/>
      <c r="F32" s="1030"/>
      <c r="G32" s="1030"/>
      <c r="H32" s="1030"/>
      <c r="I32" s="1030"/>
      <c r="J32" s="1030"/>
      <c r="K32" s="1030"/>
      <c r="L32" s="1030"/>
      <c r="M32" s="1030"/>
      <c r="N32" s="1030"/>
      <c r="O32" s="1030"/>
      <c r="P32" s="1030"/>
      <c r="Q32" s="1030"/>
      <c r="R32" s="1030"/>
      <c r="S32" s="1030"/>
      <c r="T32" s="1030"/>
      <c r="U32" s="1030"/>
      <c r="V32" s="1030"/>
      <c r="W32" s="1030"/>
      <c r="X32" s="1030"/>
      <c r="Y32" s="1030"/>
      <c r="Z32" s="1030"/>
      <c r="AA32" s="1030"/>
      <c r="AB32" s="1030"/>
      <c r="AC32" s="1030"/>
      <c r="AD32" s="1030"/>
      <c r="AE32" s="1030"/>
      <c r="AF32" s="1030"/>
      <c r="AG32" s="1030"/>
      <c r="AH32" s="1030"/>
      <c r="AI32" s="1030"/>
      <c r="AJ32" s="1030"/>
      <c r="AK32" s="1030"/>
      <c r="AL32" s="1030"/>
      <c r="AM32" s="1030"/>
      <c r="AN32" s="1030"/>
      <c r="AO32" s="1030"/>
      <c r="AP32" s="1030"/>
      <c r="AQ32" s="1030"/>
      <c r="AR32" s="1030"/>
      <c r="AS32" s="1030"/>
      <c r="AT32" s="1030"/>
      <c r="AU32" s="1030"/>
      <c r="AV32" s="1030"/>
      <c r="AW32" s="1030"/>
      <c r="AX32" s="1030"/>
    </row>
    <row r="33" spans="1:87" s="15" customFormat="1" ht="12.95" customHeight="1">
      <c r="U33" s="45"/>
      <c r="V33" s="45"/>
      <c r="W33" s="45"/>
      <c r="X33" s="45"/>
      <c r="Y33" s="45"/>
      <c r="AT33" s="300"/>
      <c r="AU33" s="300"/>
    </row>
    <row r="34" spans="1:87" ht="18" customHeight="1">
      <c r="A34" s="2645">
        <f ca="1">TODAY()</f>
        <v>43893</v>
      </c>
      <c r="B34" s="2645"/>
      <c r="C34" s="2645"/>
      <c r="D34" s="2645"/>
      <c r="E34" s="2645"/>
      <c r="F34" s="2645"/>
      <c r="G34" s="2645"/>
      <c r="H34" s="2645"/>
      <c r="I34" s="2645"/>
      <c r="J34" s="2645"/>
      <c r="K34" s="2645"/>
      <c r="L34" s="2645"/>
      <c r="M34" s="2645"/>
      <c r="N34" s="2645"/>
      <c r="O34" s="2645"/>
      <c r="P34" s="2645"/>
      <c r="Q34" s="2645"/>
      <c r="R34" s="2645"/>
      <c r="S34" s="2645"/>
      <c r="T34" s="2645"/>
      <c r="U34" s="2645"/>
      <c r="V34" s="2645"/>
      <c r="W34" s="2645"/>
      <c r="X34" s="2645"/>
      <c r="Y34" s="2645"/>
      <c r="Z34" s="2645"/>
      <c r="AA34" s="2645"/>
      <c r="AB34" s="2645"/>
      <c r="AC34" s="2645"/>
      <c r="AD34" s="2645"/>
      <c r="AE34" s="2645"/>
      <c r="AF34" s="2645"/>
      <c r="AG34" s="2645"/>
      <c r="AH34" s="2645"/>
      <c r="AI34" s="2645"/>
      <c r="AJ34" s="2645"/>
      <c r="AK34" s="2645"/>
      <c r="AL34" s="2645"/>
      <c r="AM34" s="2645"/>
      <c r="AN34" s="2645"/>
      <c r="AO34" s="2645"/>
      <c r="AP34" s="2645"/>
      <c r="AQ34" s="2645"/>
      <c r="AR34" s="2645"/>
      <c r="AS34" s="2645"/>
      <c r="AT34" s="2645"/>
      <c r="AU34" s="2645"/>
      <c r="AV34" s="2645"/>
      <c r="AW34" s="2645"/>
      <c r="AX34" s="2645"/>
    </row>
    <row r="35" spans="1:87" s="1" customFormat="1" ht="12.95" customHeight="1">
      <c r="A35" s="49"/>
      <c r="B35" s="49"/>
      <c r="C35" s="49"/>
      <c r="D35" s="49"/>
      <c r="E35" s="49"/>
      <c r="F35" s="49"/>
      <c r="G35" s="49"/>
      <c r="H35" s="49"/>
      <c r="I35" s="49"/>
      <c r="J35" s="49"/>
      <c r="K35" s="49"/>
      <c r="L35" s="49"/>
      <c r="M35" s="49"/>
      <c r="N35" s="49"/>
      <c r="O35" s="49"/>
      <c r="P35" s="49"/>
      <c r="Q35" s="49"/>
      <c r="R35" s="49"/>
      <c r="S35" s="49"/>
      <c r="T35" s="49"/>
      <c r="U35" s="52"/>
      <c r="V35" s="52"/>
      <c r="W35" s="52"/>
      <c r="X35" s="52"/>
      <c r="Y35" s="52"/>
      <c r="Z35" s="49"/>
      <c r="AA35" s="52"/>
      <c r="AB35" s="52"/>
      <c r="AC35" s="52"/>
      <c r="AD35" s="52"/>
      <c r="AE35" s="49"/>
      <c r="AF35" s="52"/>
      <c r="AG35" s="52"/>
      <c r="AH35" s="52"/>
      <c r="AI35" s="49"/>
      <c r="AJ35" s="52"/>
      <c r="AK35" s="52"/>
      <c r="AL35" s="52"/>
      <c r="AM35" s="52"/>
      <c r="AN35" s="52"/>
      <c r="AO35" s="52"/>
      <c r="AP35" s="49"/>
      <c r="AQ35" s="49"/>
      <c r="AR35" s="49"/>
      <c r="AS35" s="13"/>
      <c r="AT35" s="302"/>
      <c r="AU35" s="302"/>
      <c r="AV35" s="13"/>
      <c r="AW35" s="13"/>
      <c r="AX35" s="13"/>
    </row>
    <row r="36" spans="1:87" s="13" customFormat="1" ht="20.100000000000001" customHeight="1">
      <c r="V36" s="46"/>
      <c r="W36" s="46"/>
      <c r="X36" s="46"/>
      <c r="Y36" s="46"/>
      <c r="Z36" s="46"/>
      <c r="AA36" s="46"/>
      <c r="AB36" s="46"/>
      <c r="AC36" s="1214" t="s">
        <v>1003</v>
      </c>
      <c r="AD36" s="1214"/>
      <c r="AE36" s="1214"/>
      <c r="AF36" s="1214"/>
      <c r="AG36" s="1214"/>
      <c r="AH36" s="1214"/>
      <c r="AI36" s="1214"/>
      <c r="AJ36" s="2762" t="e">
        <f>INDEX(소속,MATCH(AJ37,성명,0))</f>
        <v>#N/A</v>
      </c>
      <c r="AK36" s="2762"/>
      <c r="AL36" s="2762"/>
      <c r="AM36" s="2762"/>
      <c r="AN36" s="2762"/>
      <c r="AO36" s="2762"/>
      <c r="AP36" s="2762"/>
      <c r="AQ36" s="2762"/>
      <c r="AR36" s="2762"/>
      <c r="AS36" s="2762"/>
      <c r="AT36" s="2762"/>
      <c r="AU36" s="2762"/>
      <c r="AV36" s="2762"/>
      <c r="AW36" s="2762"/>
      <c r="AX36" s="2762"/>
    </row>
    <row r="37" spans="1:87" s="13" customFormat="1" ht="20.100000000000001" customHeight="1">
      <c r="W37" s="46"/>
      <c r="X37" s="46"/>
      <c r="Y37" s="46"/>
      <c r="Z37" s="46"/>
      <c r="AA37" s="46"/>
      <c r="AB37" s="46"/>
      <c r="AC37" s="1214" t="s">
        <v>1362</v>
      </c>
      <c r="AD37" s="1214"/>
      <c r="AE37" s="1214"/>
      <c r="AF37" s="1214"/>
      <c r="AG37" s="1214"/>
      <c r="AH37" s="1214"/>
      <c r="AI37" s="1214"/>
      <c r="AJ37" s="1036">
        <f>'1'!$AJ$26</f>
        <v>0</v>
      </c>
      <c r="AK37" s="1036"/>
      <c r="AL37" s="1036"/>
      <c r="AM37" s="1036"/>
      <c r="AN37" s="1036"/>
      <c r="AO37" s="1036"/>
      <c r="AP37" s="1036"/>
      <c r="AQ37" s="1036"/>
      <c r="AR37" s="1036"/>
      <c r="AS37" s="1214" t="s">
        <v>711</v>
      </c>
      <c r="AT37" s="1214"/>
      <c r="AU37" s="1214"/>
      <c r="AV37" s="1214"/>
      <c r="AW37" s="1214"/>
      <c r="AX37" s="1214"/>
      <c r="CG37" s="1"/>
      <c r="CH37" s="1"/>
      <c r="CI37" s="1"/>
    </row>
    <row r="38" spans="1:87" s="405" customFormat="1" ht="20.100000000000001" hidden="1" customHeight="1">
      <c r="W38" s="554"/>
      <c r="X38" s="554"/>
      <c r="Y38" s="554"/>
      <c r="Z38" s="554"/>
      <c r="AA38" s="554"/>
      <c r="AB38" s="554"/>
      <c r="AC38" s="1214" t="s">
        <v>1732</v>
      </c>
      <c r="AD38" s="1214"/>
      <c r="AE38" s="1214"/>
      <c r="AF38" s="1214"/>
      <c r="AG38" s="1214"/>
      <c r="AH38" s="1214"/>
      <c r="AI38" s="1214"/>
      <c r="AJ38" s="1036">
        <f>'1'!$AJ$27</f>
        <v>0</v>
      </c>
      <c r="AK38" s="1036"/>
      <c r="AL38" s="1036"/>
      <c r="AM38" s="1036"/>
      <c r="AN38" s="1036"/>
      <c r="AO38" s="1036"/>
      <c r="AP38" s="1036"/>
      <c r="AQ38" s="1036"/>
      <c r="AR38" s="1036"/>
      <c r="AS38" s="1214" t="s">
        <v>416</v>
      </c>
      <c r="AT38" s="1214"/>
      <c r="AU38" s="1214"/>
      <c r="AV38" s="1214"/>
      <c r="AW38" s="1214"/>
      <c r="AX38" s="1214"/>
      <c r="CG38" s="1"/>
      <c r="CH38" s="1"/>
      <c r="CI38" s="1"/>
    </row>
    <row r="39" spans="1:87" s="1" customFormat="1" ht="18" customHeight="1">
      <c r="A39" s="1030" t="s">
        <v>2090</v>
      </c>
      <c r="B39" s="1030"/>
      <c r="C39" s="1030"/>
      <c r="D39" s="1030"/>
      <c r="E39" s="1030"/>
      <c r="F39" s="1030"/>
      <c r="G39" s="1030"/>
      <c r="H39" s="1030"/>
      <c r="I39" s="1030"/>
      <c r="J39" s="1030"/>
      <c r="K39" s="1030"/>
      <c r="L39" s="1214" t="s">
        <v>712</v>
      </c>
      <c r="M39" s="1214"/>
      <c r="N39" s="1214"/>
      <c r="O39" s="1214"/>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12"/>
      <c r="AQ39" s="12"/>
      <c r="AR39" s="12"/>
      <c r="AS39" s="12"/>
      <c r="AT39" s="301"/>
      <c r="AU39" s="301"/>
      <c r="AV39" s="12"/>
      <c r="AW39" s="2"/>
    </row>
  </sheetData>
  <protectedRanges>
    <protectedRange sqref="AT9:AV9 AT11:AV11 AT13:AV13 AT15:AV15 AT17:AV17 AT19:AV19 AT21:AV21 AT23:AV23 AT25:AV25 AT27:AV27 D8:AQ27" name="범위1"/>
    <protectedRange sqref="AQ4:AQ5 N4:O5 Q5" name="범위1_1_1_1"/>
  </protectedRanges>
  <mergeCells count="173">
    <mergeCell ref="AC37:AI37"/>
    <mergeCell ref="AJ37:AR37"/>
    <mergeCell ref="AS37:AX37"/>
    <mergeCell ref="A39:K39"/>
    <mergeCell ref="L39:O39"/>
    <mergeCell ref="AQ28:AX28"/>
    <mergeCell ref="A30:AX30"/>
    <mergeCell ref="A32:AX32"/>
    <mergeCell ref="A34:AX34"/>
    <mergeCell ref="AC36:AI36"/>
    <mergeCell ref="AJ36:AX36"/>
    <mergeCell ref="A28:T28"/>
    <mergeCell ref="U28:Y28"/>
    <mergeCell ref="Z28:AD28"/>
    <mergeCell ref="AE28:AH28"/>
    <mergeCell ref="AI28:AM28"/>
    <mergeCell ref="AN28:AP28"/>
    <mergeCell ref="AC38:AI38"/>
    <mergeCell ref="AJ38:AR38"/>
    <mergeCell ref="AS38:AX38"/>
    <mergeCell ref="AQ26:AU26"/>
    <mergeCell ref="AV26:AX26"/>
    <mergeCell ref="AQ27:AS27"/>
    <mergeCell ref="AU27:AW27"/>
    <mergeCell ref="AI24:AM25"/>
    <mergeCell ref="AN24:AP25"/>
    <mergeCell ref="N25:T25"/>
    <mergeCell ref="A24:C25"/>
    <mergeCell ref="D24:M25"/>
    <mergeCell ref="N24:T24"/>
    <mergeCell ref="U24:Y25"/>
    <mergeCell ref="AI26:AM27"/>
    <mergeCell ref="AN26:AP27"/>
    <mergeCell ref="N27:T27"/>
    <mergeCell ref="A26:C27"/>
    <mergeCell ref="D26:M27"/>
    <mergeCell ref="N26:T26"/>
    <mergeCell ref="U26:Y27"/>
    <mergeCell ref="Z26:AD27"/>
    <mergeCell ref="AE26:AH27"/>
    <mergeCell ref="Z24:AD25"/>
    <mergeCell ref="AE24:AH25"/>
    <mergeCell ref="AQ24:AU24"/>
    <mergeCell ref="AV24:AX24"/>
    <mergeCell ref="AQ20:AU20"/>
    <mergeCell ref="AV20:AX20"/>
    <mergeCell ref="AQ21:AS21"/>
    <mergeCell ref="AU21:AW21"/>
    <mergeCell ref="AI22:AM23"/>
    <mergeCell ref="AN22:AP23"/>
    <mergeCell ref="N23:T23"/>
    <mergeCell ref="AI20:AM21"/>
    <mergeCell ref="AN20:AP21"/>
    <mergeCell ref="N21:T21"/>
    <mergeCell ref="AQ25:AS25"/>
    <mergeCell ref="AU25:AW25"/>
    <mergeCell ref="A22:C23"/>
    <mergeCell ref="D22:M23"/>
    <mergeCell ref="N22:T22"/>
    <mergeCell ref="U22:Y23"/>
    <mergeCell ref="Z22:AD23"/>
    <mergeCell ref="AE22:AH23"/>
    <mergeCell ref="AQ22:AU22"/>
    <mergeCell ref="AV22:AX22"/>
    <mergeCell ref="AQ23:AS23"/>
    <mergeCell ref="AU23:AW23"/>
    <mergeCell ref="A20:C21"/>
    <mergeCell ref="D20:M21"/>
    <mergeCell ref="N20:T20"/>
    <mergeCell ref="U20:Y21"/>
    <mergeCell ref="Z20:AD21"/>
    <mergeCell ref="AE20:AH21"/>
    <mergeCell ref="AQ16:AU16"/>
    <mergeCell ref="AV16:AX16"/>
    <mergeCell ref="AQ17:AS17"/>
    <mergeCell ref="AU17:AW17"/>
    <mergeCell ref="AI18:AM19"/>
    <mergeCell ref="AN18:AP19"/>
    <mergeCell ref="N19:T19"/>
    <mergeCell ref="A18:C19"/>
    <mergeCell ref="D18:M19"/>
    <mergeCell ref="N18:T18"/>
    <mergeCell ref="U18:Y19"/>
    <mergeCell ref="Z18:AD19"/>
    <mergeCell ref="AE18:AH19"/>
    <mergeCell ref="AQ18:AU18"/>
    <mergeCell ref="AV18:AX18"/>
    <mergeCell ref="AQ19:AS19"/>
    <mergeCell ref="AU19:AW19"/>
    <mergeCell ref="AI16:AM17"/>
    <mergeCell ref="AN16:AP17"/>
    <mergeCell ref="N17:T17"/>
    <mergeCell ref="A16:C17"/>
    <mergeCell ref="D16:M17"/>
    <mergeCell ref="N16:T16"/>
    <mergeCell ref="U16:Y17"/>
    <mergeCell ref="Z16:AD17"/>
    <mergeCell ref="AE16:AH17"/>
    <mergeCell ref="AQ12:AU12"/>
    <mergeCell ref="AE12:AH13"/>
    <mergeCell ref="AV12:AX12"/>
    <mergeCell ref="AQ13:AS13"/>
    <mergeCell ref="AU13:AW13"/>
    <mergeCell ref="AI14:AM15"/>
    <mergeCell ref="AN14:AP15"/>
    <mergeCell ref="N15:T15"/>
    <mergeCell ref="A14:C15"/>
    <mergeCell ref="D14:M15"/>
    <mergeCell ref="N14:T14"/>
    <mergeCell ref="U14:Y15"/>
    <mergeCell ref="Z14:AD15"/>
    <mergeCell ref="AE14:AH15"/>
    <mergeCell ref="AQ14:AU14"/>
    <mergeCell ref="AV14:AX14"/>
    <mergeCell ref="AQ15:AS15"/>
    <mergeCell ref="AU15:AW15"/>
    <mergeCell ref="AI12:AM13"/>
    <mergeCell ref="AN12:AP13"/>
    <mergeCell ref="N13:T13"/>
    <mergeCell ref="A12:C13"/>
    <mergeCell ref="D12:M13"/>
    <mergeCell ref="N12:T12"/>
    <mergeCell ref="U12:Y13"/>
    <mergeCell ref="Z12:AD13"/>
    <mergeCell ref="N11:T11"/>
    <mergeCell ref="AN8:AP9"/>
    <mergeCell ref="N9:T9"/>
    <mergeCell ref="AV8:AX8"/>
    <mergeCell ref="AQ9:AS9"/>
    <mergeCell ref="AU9:AW9"/>
    <mergeCell ref="AQ8:AU8"/>
    <mergeCell ref="AQ10:AU10"/>
    <mergeCell ref="AV10:AX10"/>
    <mergeCell ref="AQ11:AS11"/>
    <mergeCell ref="AU11:AW11"/>
    <mergeCell ref="A10:C11"/>
    <mergeCell ref="D10:M11"/>
    <mergeCell ref="N10:T10"/>
    <mergeCell ref="U10:Y11"/>
    <mergeCell ref="Z10:AD11"/>
    <mergeCell ref="AI7:AM7"/>
    <mergeCell ref="AN7:AP7"/>
    <mergeCell ref="AQ7:AX7"/>
    <mergeCell ref="A8:C9"/>
    <mergeCell ref="D8:M9"/>
    <mergeCell ref="N8:T8"/>
    <mergeCell ref="U8:Y9"/>
    <mergeCell ref="Z8:AD9"/>
    <mergeCell ref="AE8:AH9"/>
    <mergeCell ref="AI8:AM9"/>
    <mergeCell ref="A7:C7"/>
    <mergeCell ref="D7:M7"/>
    <mergeCell ref="N7:T7"/>
    <mergeCell ref="U7:Y7"/>
    <mergeCell ref="Z7:AD7"/>
    <mergeCell ref="AE7:AH7"/>
    <mergeCell ref="AE10:AH11"/>
    <mergeCell ref="AI10:AM11"/>
    <mergeCell ref="AN10:AP11"/>
    <mergeCell ref="AY7:BB7"/>
    <mergeCell ref="A4:G4"/>
    <mergeCell ref="H4:V4"/>
    <mergeCell ref="W4:AB4"/>
    <mergeCell ref="AC4:AX4"/>
    <mergeCell ref="A5:G5"/>
    <mergeCell ref="H5:AX5"/>
    <mergeCell ref="A1:AX1"/>
    <mergeCell ref="A3:G3"/>
    <mergeCell ref="H3:V3"/>
    <mergeCell ref="W3:AB3"/>
    <mergeCell ref="AC3:AI3"/>
    <mergeCell ref="AJ3:AN3"/>
    <mergeCell ref="AP3:AX3"/>
  </mergeCells>
  <phoneticPr fontId="7" type="noConversion"/>
  <hyperlinks>
    <hyperlink ref="AY3"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headerFooter alignWithMargins="0">
    <oddFooter>&amp;C&amp;"맑은 고딕,보통"&amp;9&amp;P / &amp;N</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BW54"/>
  <sheetViews>
    <sheetView zoomScale="95" zoomScaleNormal="95" workbookViewId="0">
      <selection activeCell="H12" sqref="H12:AV14"/>
    </sheetView>
  </sheetViews>
  <sheetFormatPr defaultColWidth="1.77734375" defaultRowHeight="18" customHeight="1"/>
  <cols>
    <col min="1" max="48" width="1.77734375" style="400" customWidth="1"/>
    <col min="49" max="49" width="1.77734375" style="8"/>
    <col min="50" max="50" width="7.88671875" style="12" bestFit="1" customWidth="1"/>
    <col min="51" max="52" width="9.77734375" style="12" customWidth="1"/>
    <col min="53" max="53" width="9.77734375" style="8" customWidth="1"/>
    <col min="54" max="16384" width="1.77734375" style="8"/>
  </cols>
  <sheetData>
    <row r="1" spans="1:53" ht="31.5">
      <c r="A1" s="1115" t="s">
        <v>2096</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row>
    <row r="2" spans="1:53" ht="18" customHeight="1">
      <c r="AW2" s="67"/>
      <c r="AY2" s="30"/>
      <c r="AZ2" s="30"/>
    </row>
    <row r="3" spans="1:53" s="9" customFormat="1" ht="18" customHeight="1">
      <c r="A3" s="1092" t="s">
        <v>135</v>
      </c>
      <c r="B3" s="1092"/>
      <c r="C3" s="1092"/>
      <c r="D3" s="1092"/>
      <c r="E3" s="1092"/>
      <c r="F3" s="1092"/>
      <c r="G3" s="1131"/>
      <c r="H3" s="1092">
        <f>'1'!$H$3:$V$3</f>
        <v>0</v>
      </c>
      <c r="I3" s="1092"/>
      <c r="J3" s="1092"/>
      <c r="K3" s="1092"/>
      <c r="L3" s="1092"/>
      <c r="M3" s="1092"/>
      <c r="N3" s="1092"/>
      <c r="O3" s="1092"/>
      <c r="P3" s="1092"/>
      <c r="Q3" s="1092"/>
      <c r="R3" s="1092"/>
      <c r="S3" s="1092"/>
      <c r="T3" s="1092"/>
      <c r="U3" s="1092"/>
      <c r="V3" s="1092"/>
      <c r="W3" s="1092" t="s">
        <v>1125</v>
      </c>
      <c r="X3" s="1092"/>
      <c r="Y3" s="1092"/>
      <c r="Z3" s="1092"/>
      <c r="AA3" s="1092"/>
      <c r="AB3" s="1092"/>
      <c r="AC3" s="1092">
        <f>'1'!$AC$3:$AI$3</f>
        <v>0</v>
      </c>
      <c r="AD3" s="1092"/>
      <c r="AE3" s="1092"/>
      <c r="AF3" s="1092"/>
      <c r="AG3" s="1092"/>
      <c r="AH3" s="1092"/>
      <c r="AI3" s="1092"/>
      <c r="AJ3" s="1092" t="s">
        <v>32</v>
      </c>
      <c r="AK3" s="1131"/>
      <c r="AL3" s="1131"/>
      <c r="AM3" s="1131"/>
      <c r="AN3" s="1131"/>
      <c r="AO3" s="422" t="s">
        <v>134</v>
      </c>
      <c r="AP3" s="1132">
        <f>'1'!$AP$3:$AV$3</f>
        <v>0</v>
      </c>
      <c r="AQ3" s="1131"/>
      <c r="AR3" s="1131"/>
      <c r="AS3" s="1131"/>
      <c r="AT3" s="1131"/>
      <c r="AU3" s="1131"/>
      <c r="AV3" s="1131"/>
      <c r="AW3" s="236"/>
      <c r="AX3" s="914" t="s">
        <v>1120</v>
      </c>
      <c r="AY3" s="914"/>
      <c r="AZ3" s="30"/>
    </row>
    <row r="4" spans="1:53" s="30" customFormat="1" ht="18" customHeight="1">
      <c r="A4" s="1092" t="s">
        <v>136</v>
      </c>
      <c r="B4" s="1092"/>
      <c r="C4" s="1092"/>
      <c r="D4" s="1092"/>
      <c r="E4" s="1092"/>
      <c r="F4" s="1092"/>
      <c r="G4" s="1131"/>
      <c r="H4" s="1092">
        <f>'1'!$H$4:$Y$4</f>
        <v>0</v>
      </c>
      <c r="I4" s="1092"/>
      <c r="J4" s="1092"/>
      <c r="K4" s="1092"/>
      <c r="L4" s="1092"/>
      <c r="M4" s="1092"/>
      <c r="N4" s="1092"/>
      <c r="O4" s="1092"/>
      <c r="P4" s="1092"/>
      <c r="Q4" s="1092"/>
      <c r="R4" s="1092"/>
      <c r="S4" s="1092"/>
      <c r="T4" s="1092"/>
      <c r="U4" s="1092"/>
      <c r="V4" s="1092"/>
      <c r="W4" s="1092" t="s">
        <v>137</v>
      </c>
      <c r="X4" s="1092"/>
      <c r="Y4" s="1092"/>
      <c r="Z4" s="1092"/>
      <c r="AA4" s="1092"/>
      <c r="AB4" s="1092"/>
      <c r="AC4" s="1092">
        <f>'1'!$AC$4:$AV$4</f>
        <v>0</v>
      </c>
      <c r="AD4" s="1092"/>
      <c r="AE4" s="1092"/>
      <c r="AF4" s="1092"/>
      <c r="AG4" s="1092"/>
      <c r="AH4" s="1092"/>
      <c r="AI4" s="1092"/>
      <c r="AJ4" s="1131"/>
      <c r="AK4" s="1131"/>
      <c r="AL4" s="1131"/>
      <c r="AM4" s="1131"/>
      <c r="AN4" s="1131"/>
      <c r="AO4" s="1131"/>
      <c r="AP4" s="1131"/>
      <c r="AQ4" s="1131"/>
      <c r="AR4" s="1131"/>
      <c r="AS4" s="1131"/>
      <c r="AT4" s="1131"/>
      <c r="AU4" s="1131"/>
      <c r="AV4" s="1131"/>
      <c r="AW4" s="9"/>
      <c r="AY4" s="15"/>
      <c r="AZ4" s="15"/>
    </row>
    <row r="5" spans="1:53" s="30" customFormat="1" ht="18" customHeight="1">
      <c r="A5" s="1092" t="s">
        <v>133</v>
      </c>
      <c r="B5" s="1092"/>
      <c r="C5" s="1092"/>
      <c r="D5" s="1092"/>
      <c r="E5" s="1092"/>
      <c r="F5" s="1092"/>
      <c r="G5" s="1131"/>
      <c r="H5" s="1092">
        <f>'1'!$H$5:$AV$5</f>
        <v>0</v>
      </c>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3"/>
      <c r="AJ5" s="1133"/>
      <c r="AK5" s="1133"/>
      <c r="AL5" s="1133"/>
      <c r="AM5" s="1133"/>
      <c r="AN5" s="1133"/>
      <c r="AO5" s="1133"/>
      <c r="AP5" s="1133"/>
      <c r="AQ5" s="1133"/>
      <c r="AR5" s="1133"/>
      <c r="AS5" s="1133"/>
      <c r="AT5" s="1133"/>
      <c r="AU5" s="1133"/>
      <c r="AV5" s="1133"/>
      <c r="AW5" s="23"/>
      <c r="AX5" s="2815" t="s">
        <v>734</v>
      </c>
      <c r="AY5" s="2815"/>
      <c r="AZ5" s="2815"/>
      <c r="BA5" s="2815"/>
    </row>
    <row r="6" spans="1:53" s="15" customFormat="1" ht="12.95" customHeight="1">
      <c r="A6" s="507"/>
      <c r="B6" s="507"/>
      <c r="C6" s="507"/>
      <c r="D6" s="507"/>
      <c r="E6" s="507"/>
      <c r="F6" s="507"/>
      <c r="G6" s="507"/>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7"/>
      <c r="AI6" s="507"/>
      <c r="AJ6" s="507"/>
      <c r="AK6" s="507"/>
      <c r="AL6" s="507"/>
      <c r="AM6" s="507"/>
      <c r="AN6" s="507"/>
      <c r="AO6" s="507"/>
      <c r="AP6" s="507"/>
      <c r="AQ6" s="507"/>
      <c r="AR6" s="507"/>
      <c r="AS6" s="507"/>
      <c r="AT6" s="507"/>
      <c r="AU6" s="507"/>
      <c r="AV6" s="507"/>
      <c r="AW6" s="23"/>
      <c r="AX6" s="30"/>
    </row>
    <row r="7" spans="1:53" s="15" customFormat="1" ht="26.1" customHeight="1">
      <c r="A7" s="2828" t="s">
        <v>1624</v>
      </c>
      <c r="B7" s="1918"/>
      <c r="C7" s="1918"/>
      <c r="D7" s="1918"/>
      <c r="E7" s="1918"/>
      <c r="F7" s="1918"/>
      <c r="G7" s="1919"/>
      <c r="H7" s="2822"/>
      <c r="I7" s="2817"/>
      <c r="J7" s="2817"/>
      <c r="K7" s="2817"/>
      <c r="L7" s="2817"/>
      <c r="M7" s="2817"/>
      <c r="N7" s="2817"/>
      <c r="O7" s="2817"/>
      <c r="P7" s="2817"/>
      <c r="Q7" s="2817"/>
      <c r="R7" s="2817"/>
      <c r="S7" s="2817"/>
      <c r="T7" s="2818"/>
      <c r="U7" s="2823" t="s">
        <v>1625</v>
      </c>
      <c r="V7" s="1918"/>
      <c r="W7" s="1918"/>
      <c r="X7" s="1918"/>
      <c r="Y7" s="1918"/>
      <c r="Z7" s="1918"/>
      <c r="AA7" s="1919"/>
      <c r="AB7" s="2824">
        <f>'1'!$AJ$26</f>
        <v>0</v>
      </c>
      <c r="AC7" s="2825"/>
      <c r="AD7" s="2825"/>
      <c r="AE7" s="2825"/>
      <c r="AF7" s="2825"/>
      <c r="AG7" s="2825"/>
      <c r="AH7" s="2826" t="s">
        <v>16</v>
      </c>
      <c r="AI7" s="2827"/>
      <c r="AJ7" s="2817" t="s">
        <v>1626</v>
      </c>
      <c r="AK7" s="2817"/>
      <c r="AL7" s="2817"/>
      <c r="AM7" s="2818"/>
      <c r="AN7" s="2819"/>
      <c r="AO7" s="2820"/>
      <c r="AP7" s="2820"/>
      <c r="AQ7" s="2820"/>
      <c r="AR7" s="2820"/>
      <c r="AS7" s="2820"/>
      <c r="AT7" s="2820"/>
      <c r="AU7" s="2820"/>
      <c r="AV7" s="2821"/>
      <c r="AX7" s="2809" t="s">
        <v>728</v>
      </c>
      <c r="AY7" s="2803" t="s">
        <v>733</v>
      </c>
      <c r="AZ7" s="2803" t="s">
        <v>466</v>
      </c>
      <c r="BA7" s="2804"/>
    </row>
    <row r="8" spans="1:53" s="15" customFormat="1" ht="26.1" customHeight="1">
      <c r="A8" s="2796" t="s">
        <v>1627</v>
      </c>
      <c r="B8" s="2797"/>
      <c r="C8" s="2797"/>
      <c r="D8" s="2797"/>
      <c r="E8" s="2797"/>
      <c r="F8" s="2797"/>
      <c r="G8" s="2798"/>
      <c r="H8" s="2778"/>
      <c r="I8" s="2778"/>
      <c r="J8" s="2778"/>
      <c r="K8" s="2778"/>
      <c r="L8" s="2778"/>
      <c r="M8" s="2778"/>
      <c r="N8" s="2778"/>
      <c r="O8" s="2778"/>
      <c r="P8" s="2778"/>
      <c r="Q8" s="1712" t="s">
        <v>1628</v>
      </c>
      <c r="R8" s="1713"/>
      <c r="S8" s="1713"/>
      <c r="T8" s="1295"/>
      <c r="U8" s="2776"/>
      <c r="V8" s="2776"/>
      <c r="W8" s="2776"/>
      <c r="X8" s="2777"/>
      <c r="Y8" s="508" t="s">
        <v>74</v>
      </c>
      <c r="Z8" s="2779"/>
      <c r="AA8" s="2776"/>
      <c r="AB8" s="2776"/>
      <c r="AC8" s="2776"/>
      <c r="AD8" s="2780">
        <f>Z8-U8</f>
        <v>0</v>
      </c>
      <c r="AE8" s="2780"/>
      <c r="AF8" s="2780"/>
      <c r="AG8" s="2780"/>
      <c r="AH8" s="2781" t="s">
        <v>1629</v>
      </c>
      <c r="AI8" s="2781"/>
      <c r="AJ8" s="2781"/>
      <c r="AK8" s="2781"/>
      <c r="AL8" s="2782" t="s">
        <v>1630</v>
      </c>
      <c r="AM8" s="2783"/>
      <c r="AN8" s="2783"/>
      <c r="AO8" s="2783"/>
      <c r="AP8" s="2783"/>
      <c r="AQ8" s="2783"/>
      <c r="AR8" s="2783"/>
      <c r="AS8" s="2783"/>
      <c r="AT8" s="2783"/>
      <c r="AU8" s="2783"/>
      <c r="AV8" s="2784"/>
      <c r="AX8" s="2810"/>
      <c r="AY8" s="2805"/>
      <c r="AZ8" s="2805"/>
      <c r="BA8" s="2806"/>
    </row>
    <row r="9" spans="1:53" s="15" customFormat="1" ht="26.1" customHeight="1">
      <c r="A9" s="1929" t="s">
        <v>1631</v>
      </c>
      <c r="B9" s="1930"/>
      <c r="C9" s="1930"/>
      <c r="D9" s="1930"/>
      <c r="E9" s="1930"/>
      <c r="F9" s="1930"/>
      <c r="G9" s="1930"/>
      <c r="H9" s="2833"/>
      <c r="I9" s="2834"/>
      <c r="J9" s="2834"/>
      <c r="K9" s="2834"/>
      <c r="L9" s="2834"/>
      <c r="M9" s="2834"/>
      <c r="N9" s="2834"/>
      <c r="O9" s="2834"/>
      <c r="P9" s="2834"/>
      <c r="Q9" s="2834"/>
      <c r="R9" s="2834"/>
      <c r="S9" s="2834"/>
      <c r="T9" s="2834"/>
      <c r="U9" s="2834"/>
      <c r="V9" s="2834"/>
      <c r="W9" s="2834"/>
      <c r="X9" s="2834"/>
      <c r="Y9" s="2834"/>
      <c r="Z9" s="2834"/>
      <c r="AA9" s="2834"/>
      <c r="AB9" s="2834"/>
      <c r="AC9" s="2834"/>
      <c r="AD9" s="2834"/>
      <c r="AE9" s="2834"/>
      <c r="AF9" s="2834"/>
      <c r="AG9" s="2834"/>
      <c r="AH9" s="2834"/>
      <c r="AI9" s="2834"/>
      <c r="AJ9" s="2834"/>
      <c r="AK9" s="2834"/>
      <c r="AL9" s="2834"/>
      <c r="AM9" s="2834"/>
      <c r="AN9" s="2834"/>
      <c r="AO9" s="2834"/>
      <c r="AP9" s="2834"/>
      <c r="AQ9" s="2834"/>
      <c r="AR9" s="2834"/>
      <c r="AS9" s="2834"/>
      <c r="AT9" s="2834"/>
      <c r="AU9" s="2834"/>
      <c r="AV9" s="2835"/>
      <c r="AX9" s="2808" t="s">
        <v>729</v>
      </c>
      <c r="AY9" s="2807" t="s">
        <v>726</v>
      </c>
      <c r="AZ9" s="2801" t="s">
        <v>812</v>
      </c>
      <c r="BA9" s="2802"/>
    </row>
    <row r="10" spans="1:53" s="268" customFormat="1" ht="26.1" customHeight="1">
      <c r="A10" s="2829" t="s">
        <v>1677</v>
      </c>
      <c r="B10" s="1930"/>
      <c r="C10" s="1930"/>
      <c r="D10" s="1930"/>
      <c r="E10" s="1930"/>
      <c r="F10" s="1930"/>
      <c r="G10" s="1930"/>
      <c r="H10" s="2830" t="s">
        <v>2223</v>
      </c>
      <c r="I10" s="2831"/>
      <c r="J10" s="2831"/>
      <c r="K10" s="2831"/>
      <c r="L10" s="2831"/>
      <c r="M10" s="2831"/>
      <c r="N10" s="2831"/>
      <c r="O10" s="2831"/>
      <c r="P10" s="2831"/>
      <c r="Q10" s="2831"/>
      <c r="R10" s="2831"/>
      <c r="S10" s="2831"/>
      <c r="T10" s="2831"/>
      <c r="U10" s="2831"/>
      <c r="V10" s="2831"/>
      <c r="W10" s="2831"/>
      <c r="X10" s="2831"/>
      <c r="Y10" s="2831"/>
      <c r="Z10" s="2831"/>
      <c r="AA10" s="2831"/>
      <c r="AB10" s="2831"/>
      <c r="AC10" s="2831"/>
      <c r="AD10" s="2831"/>
      <c r="AE10" s="2831"/>
      <c r="AF10" s="2831"/>
      <c r="AG10" s="2831"/>
      <c r="AH10" s="2831"/>
      <c r="AI10" s="2831"/>
      <c r="AJ10" s="2831"/>
      <c r="AK10" s="2831"/>
      <c r="AL10" s="2831"/>
      <c r="AM10" s="2831"/>
      <c r="AN10" s="2831"/>
      <c r="AO10" s="2831"/>
      <c r="AP10" s="2831"/>
      <c r="AQ10" s="2831"/>
      <c r="AR10" s="2831"/>
      <c r="AS10" s="2831"/>
      <c r="AT10" s="2831"/>
      <c r="AU10" s="2831"/>
      <c r="AV10" s="2832"/>
      <c r="AX10" s="2808"/>
      <c r="AY10" s="2807"/>
      <c r="AZ10" s="2801"/>
      <c r="BA10" s="2802"/>
    </row>
    <row r="11" spans="1:53" s="15" customFormat="1" ht="26.1" customHeight="1">
      <c r="A11" s="2829" t="s">
        <v>1678</v>
      </c>
      <c r="B11" s="1930"/>
      <c r="C11" s="1930"/>
      <c r="D11" s="1930"/>
      <c r="E11" s="1930"/>
      <c r="F11" s="1930"/>
      <c r="G11" s="1930"/>
      <c r="H11" s="2830" t="s">
        <v>1679</v>
      </c>
      <c r="I11" s="2831"/>
      <c r="J11" s="2831"/>
      <c r="K11" s="2831"/>
      <c r="L11" s="2831"/>
      <c r="M11" s="2831"/>
      <c r="N11" s="2831"/>
      <c r="O11" s="2831"/>
      <c r="P11" s="2831"/>
      <c r="Q11" s="2831"/>
      <c r="R11" s="2831"/>
      <c r="S11" s="2831"/>
      <c r="T11" s="2831"/>
      <c r="U11" s="2831"/>
      <c r="V11" s="2831"/>
      <c r="W11" s="2831"/>
      <c r="X11" s="2831"/>
      <c r="Y11" s="2831"/>
      <c r="Z11" s="2831"/>
      <c r="AA11" s="2831"/>
      <c r="AB11" s="2831"/>
      <c r="AC11" s="2831"/>
      <c r="AD11" s="2831"/>
      <c r="AE11" s="2831"/>
      <c r="AF11" s="2831"/>
      <c r="AG11" s="2831"/>
      <c r="AH11" s="2831"/>
      <c r="AI11" s="2831"/>
      <c r="AJ11" s="2831"/>
      <c r="AK11" s="2831"/>
      <c r="AL11" s="2831"/>
      <c r="AM11" s="2831"/>
      <c r="AN11" s="2831"/>
      <c r="AO11" s="2831"/>
      <c r="AP11" s="2831"/>
      <c r="AQ11" s="2831"/>
      <c r="AR11" s="2831"/>
      <c r="AS11" s="2831"/>
      <c r="AT11" s="2831"/>
      <c r="AU11" s="2831"/>
      <c r="AV11" s="2832"/>
      <c r="AX11" s="2808"/>
      <c r="AY11" s="2807"/>
      <c r="AZ11" s="2801"/>
      <c r="BA11" s="2802"/>
    </row>
    <row r="12" spans="1:53" s="15" customFormat="1" ht="23.1" customHeight="1">
      <c r="A12" s="2799" t="s">
        <v>1632</v>
      </c>
      <c r="B12" s="2800"/>
      <c r="C12" s="2800"/>
      <c r="D12" s="2800"/>
      <c r="E12" s="2800"/>
      <c r="F12" s="2800"/>
      <c r="G12" s="2800"/>
      <c r="H12" s="2785"/>
      <c r="I12" s="2786"/>
      <c r="J12" s="2786"/>
      <c r="K12" s="2786"/>
      <c r="L12" s="2786"/>
      <c r="M12" s="2786"/>
      <c r="N12" s="2786"/>
      <c r="O12" s="2786"/>
      <c r="P12" s="2786"/>
      <c r="Q12" s="2786"/>
      <c r="R12" s="2786"/>
      <c r="S12" s="2786"/>
      <c r="T12" s="2786"/>
      <c r="U12" s="2786"/>
      <c r="V12" s="2786"/>
      <c r="W12" s="2786"/>
      <c r="X12" s="2786"/>
      <c r="Y12" s="2786"/>
      <c r="Z12" s="2786"/>
      <c r="AA12" s="2786"/>
      <c r="AB12" s="2786"/>
      <c r="AC12" s="2786"/>
      <c r="AD12" s="2786"/>
      <c r="AE12" s="2786"/>
      <c r="AF12" s="2786"/>
      <c r="AG12" s="2786"/>
      <c r="AH12" s="2786"/>
      <c r="AI12" s="2786"/>
      <c r="AJ12" s="2786"/>
      <c r="AK12" s="2786"/>
      <c r="AL12" s="2786"/>
      <c r="AM12" s="2786"/>
      <c r="AN12" s="2786"/>
      <c r="AO12" s="2786"/>
      <c r="AP12" s="2786"/>
      <c r="AQ12" s="2786"/>
      <c r="AR12" s="2786"/>
      <c r="AS12" s="2786"/>
      <c r="AT12" s="2786"/>
      <c r="AU12" s="2786"/>
      <c r="AV12" s="2787"/>
      <c r="AX12" s="2808" t="s">
        <v>730</v>
      </c>
      <c r="AY12" s="2807" t="s">
        <v>727</v>
      </c>
      <c r="AZ12" s="2801" t="s">
        <v>732</v>
      </c>
      <c r="BA12" s="2802"/>
    </row>
    <row r="13" spans="1:53" s="15" customFormat="1" ht="23.1" customHeight="1">
      <c r="A13" s="2799"/>
      <c r="B13" s="2800"/>
      <c r="C13" s="2800"/>
      <c r="D13" s="2800"/>
      <c r="E13" s="2800"/>
      <c r="F13" s="2800"/>
      <c r="G13" s="2800"/>
      <c r="H13" s="2788"/>
      <c r="I13" s="2789"/>
      <c r="J13" s="2789"/>
      <c r="K13" s="2789"/>
      <c r="L13" s="2789"/>
      <c r="M13" s="2789"/>
      <c r="N13" s="2789"/>
      <c r="O13" s="2789"/>
      <c r="P13" s="2789"/>
      <c r="Q13" s="2789"/>
      <c r="R13" s="2789"/>
      <c r="S13" s="2789"/>
      <c r="T13" s="2789"/>
      <c r="U13" s="2789"/>
      <c r="V13" s="2789"/>
      <c r="W13" s="2789"/>
      <c r="X13" s="2789"/>
      <c r="Y13" s="2789"/>
      <c r="Z13" s="2789"/>
      <c r="AA13" s="2789"/>
      <c r="AB13" s="2789"/>
      <c r="AC13" s="2789"/>
      <c r="AD13" s="2789"/>
      <c r="AE13" s="2789"/>
      <c r="AF13" s="2789"/>
      <c r="AG13" s="2789"/>
      <c r="AH13" s="2789"/>
      <c r="AI13" s="2789"/>
      <c r="AJ13" s="2789"/>
      <c r="AK13" s="2789"/>
      <c r="AL13" s="2789"/>
      <c r="AM13" s="2789"/>
      <c r="AN13" s="2789"/>
      <c r="AO13" s="2789"/>
      <c r="AP13" s="2789"/>
      <c r="AQ13" s="2789"/>
      <c r="AR13" s="2789"/>
      <c r="AS13" s="2789"/>
      <c r="AT13" s="2789"/>
      <c r="AU13" s="2789"/>
      <c r="AV13" s="2790"/>
      <c r="AX13" s="2814"/>
      <c r="AY13" s="2813"/>
      <c r="AZ13" s="2811"/>
      <c r="BA13" s="2812"/>
    </row>
    <row r="14" spans="1:53" s="15" customFormat="1" ht="12.95" customHeight="1">
      <c r="A14" s="2056"/>
      <c r="B14" s="2057"/>
      <c r="C14" s="2057"/>
      <c r="D14" s="2057"/>
      <c r="E14" s="2057"/>
      <c r="F14" s="2057"/>
      <c r="G14" s="2057"/>
      <c r="H14" s="2791"/>
      <c r="I14" s="2792"/>
      <c r="J14" s="2792"/>
      <c r="K14" s="2792"/>
      <c r="L14" s="2792"/>
      <c r="M14" s="2792"/>
      <c r="N14" s="2792"/>
      <c r="O14" s="2792"/>
      <c r="P14" s="2792"/>
      <c r="Q14" s="2792"/>
      <c r="R14" s="2792"/>
      <c r="S14" s="2792"/>
      <c r="T14" s="2792"/>
      <c r="U14" s="2792"/>
      <c r="V14" s="2792"/>
      <c r="W14" s="2792"/>
      <c r="X14" s="2792"/>
      <c r="Y14" s="2792"/>
      <c r="Z14" s="2792"/>
      <c r="AA14" s="2792"/>
      <c r="AB14" s="2792"/>
      <c r="AC14" s="2792"/>
      <c r="AD14" s="2792"/>
      <c r="AE14" s="2792"/>
      <c r="AF14" s="2792"/>
      <c r="AG14" s="2792"/>
      <c r="AH14" s="2792"/>
      <c r="AI14" s="2792"/>
      <c r="AJ14" s="2792"/>
      <c r="AK14" s="2792"/>
      <c r="AL14" s="2792"/>
      <c r="AM14" s="2792"/>
      <c r="AN14" s="2792"/>
      <c r="AO14" s="2792"/>
      <c r="AP14" s="2792"/>
      <c r="AQ14" s="2792"/>
      <c r="AR14" s="2792"/>
      <c r="AS14" s="2792"/>
      <c r="AT14" s="2792"/>
      <c r="AU14" s="2792"/>
      <c r="AV14" s="2793"/>
      <c r="AX14" s="233"/>
      <c r="AY14" s="230"/>
      <c r="AZ14" s="230"/>
      <c r="BA14" s="231"/>
    </row>
    <row r="15" spans="1:53" s="15" customFormat="1" ht="12.95" customHeight="1">
      <c r="A15" s="444"/>
      <c r="B15" s="444"/>
      <c r="C15" s="444"/>
      <c r="D15" s="444"/>
      <c r="E15" s="444"/>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c r="AM15" s="444"/>
      <c r="AN15" s="444"/>
      <c r="AO15" s="444"/>
      <c r="AP15" s="444"/>
      <c r="AQ15" s="444"/>
      <c r="AR15" s="444"/>
      <c r="AS15" s="444"/>
      <c r="AT15" s="444"/>
      <c r="AU15" s="444"/>
      <c r="AV15" s="444"/>
      <c r="AX15" s="2815" t="s">
        <v>735</v>
      </c>
      <c r="AY15" s="2815"/>
      <c r="AZ15" s="2815"/>
      <c r="BA15" s="2815"/>
    </row>
    <row r="16" spans="1:53" s="15" customFormat="1" ht="24.95" customHeight="1">
      <c r="A16" s="470"/>
      <c r="B16" s="2794" t="s">
        <v>1633</v>
      </c>
      <c r="C16" s="2794"/>
      <c r="D16" s="2794"/>
      <c r="E16" s="2794"/>
      <c r="F16" s="2794"/>
      <c r="G16" s="2794"/>
      <c r="H16" s="2794"/>
      <c r="I16" s="2794"/>
      <c r="J16" s="2794"/>
      <c r="K16" s="2794"/>
      <c r="L16" s="2794"/>
      <c r="M16" s="2794"/>
      <c r="N16" s="2794"/>
      <c r="O16" s="2794"/>
      <c r="P16" s="2794"/>
      <c r="Q16" s="2794"/>
      <c r="R16" s="2794"/>
      <c r="S16" s="2794"/>
      <c r="T16" s="2794"/>
      <c r="U16" s="2794"/>
      <c r="V16" s="2794"/>
      <c r="W16" s="2794"/>
      <c r="X16" s="2794"/>
      <c r="Y16" s="2794"/>
      <c r="Z16" s="2794"/>
      <c r="AA16" s="2794"/>
      <c r="AB16" s="2794"/>
      <c r="AC16" s="2794"/>
      <c r="AD16" s="2794"/>
      <c r="AE16" s="2794"/>
      <c r="AF16" s="2794"/>
      <c r="AG16" s="2794"/>
      <c r="AH16" s="2794"/>
      <c r="AI16" s="2794"/>
      <c r="AJ16" s="2794"/>
      <c r="AK16" s="2794"/>
      <c r="AL16" s="2794"/>
      <c r="AM16" s="2794"/>
      <c r="AN16" s="2794"/>
      <c r="AO16" s="2794"/>
      <c r="AP16" s="2794"/>
      <c r="AQ16" s="2794"/>
      <c r="AR16" s="2794"/>
      <c r="AS16" s="2794"/>
      <c r="AT16" s="2794"/>
      <c r="AU16" s="2794"/>
      <c r="AV16" s="2794"/>
      <c r="AX16" s="227"/>
      <c r="AY16" s="228"/>
      <c r="AZ16" s="228"/>
      <c r="BA16" s="228"/>
    </row>
    <row r="17" spans="1:53" s="15" customFormat="1" ht="12.95" customHeight="1">
      <c r="A17" s="469"/>
      <c r="B17" s="469"/>
      <c r="C17" s="469"/>
      <c r="D17" s="469"/>
      <c r="E17" s="469"/>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469"/>
      <c r="AJ17" s="469"/>
      <c r="AK17" s="469"/>
      <c r="AL17" s="469"/>
      <c r="AM17" s="469"/>
      <c r="AN17" s="469"/>
      <c r="AO17" s="469"/>
      <c r="AP17" s="469"/>
      <c r="AQ17" s="469"/>
      <c r="AR17" s="469"/>
      <c r="AS17" s="469"/>
      <c r="AT17" s="469"/>
      <c r="AU17" s="469"/>
      <c r="AV17" s="469"/>
      <c r="AX17" s="2809" t="s">
        <v>728</v>
      </c>
      <c r="AY17" s="2804" t="s">
        <v>733</v>
      </c>
      <c r="AZ17" s="2816"/>
      <c r="BA17" s="2816"/>
    </row>
    <row r="18" spans="1:53" ht="17.100000000000001" customHeight="1">
      <c r="A18" s="2795" t="s">
        <v>1634</v>
      </c>
      <c r="B18" s="2795"/>
      <c r="C18" s="2795"/>
      <c r="D18" s="2795"/>
      <c r="E18" s="2795"/>
      <c r="F18" s="2795"/>
      <c r="G18" s="2795"/>
      <c r="H18" s="2795"/>
      <c r="I18" s="2795"/>
      <c r="J18" s="2795"/>
      <c r="K18" s="2795"/>
      <c r="L18" s="2795"/>
      <c r="M18" s="2795"/>
      <c r="N18" s="2795"/>
      <c r="O18" s="2795"/>
      <c r="P18" s="2795"/>
      <c r="Q18" s="2795"/>
      <c r="R18" s="2795"/>
      <c r="S18" s="2795"/>
      <c r="T18" s="2795"/>
      <c r="U18" s="2795"/>
      <c r="V18" s="2795"/>
      <c r="W18" s="2795"/>
      <c r="X18" s="2795"/>
      <c r="Y18" s="2795"/>
      <c r="Z18" s="2795"/>
      <c r="AA18" s="2795"/>
      <c r="AB18" s="2795"/>
      <c r="AC18" s="2795"/>
      <c r="AD18" s="2795"/>
      <c r="AE18" s="2795"/>
      <c r="AF18" s="2795"/>
      <c r="AG18" s="2795"/>
      <c r="AH18" s="2795"/>
      <c r="AI18" s="2795"/>
      <c r="AJ18" s="2795"/>
      <c r="AK18" s="2795"/>
      <c r="AL18" s="2795"/>
      <c r="AM18" s="2795"/>
      <c r="AN18" s="2795"/>
      <c r="AO18" s="2795"/>
      <c r="AP18" s="2795"/>
      <c r="AQ18" s="2795"/>
      <c r="AR18" s="2795"/>
      <c r="AS18" s="2795"/>
      <c r="AT18" s="2795"/>
      <c r="AU18" s="2795"/>
      <c r="AV18" s="2795"/>
      <c r="AX18" s="2810"/>
      <c r="AY18" s="2806"/>
      <c r="AZ18" s="2816"/>
      <c r="BA18" s="2816"/>
    </row>
    <row r="19" spans="1:53" ht="17.100000000000001" customHeight="1">
      <c r="A19" s="1412"/>
      <c r="B19" s="1412"/>
      <c r="C19" s="1412"/>
      <c r="D19" s="1412"/>
      <c r="E19" s="1412"/>
      <c r="F19" s="1412"/>
      <c r="G19" s="1412"/>
      <c r="H19" s="1412"/>
      <c r="I19" s="1412"/>
      <c r="J19" s="1412"/>
      <c r="K19" s="1412"/>
      <c r="L19" s="1412"/>
      <c r="M19" s="1412"/>
      <c r="N19" s="1412"/>
      <c r="O19" s="1412"/>
      <c r="P19" s="1412"/>
      <c r="Q19" s="1412"/>
      <c r="R19" s="1412"/>
      <c r="S19" s="1412"/>
      <c r="T19" s="1412"/>
      <c r="U19" s="1412"/>
      <c r="V19" s="1412"/>
      <c r="W19" s="1412"/>
      <c r="X19" s="1412"/>
      <c r="Y19" s="1412"/>
      <c r="Z19" s="1412"/>
      <c r="AA19" s="1412"/>
      <c r="AB19" s="1412"/>
      <c r="AC19" s="1412"/>
      <c r="AD19" s="1412"/>
      <c r="AE19" s="1412"/>
      <c r="AF19" s="1412"/>
      <c r="AG19" s="1412"/>
      <c r="AH19" s="1412"/>
      <c r="AI19" s="1412"/>
      <c r="AJ19" s="1412"/>
      <c r="AK19" s="1412"/>
      <c r="AL19" s="1412"/>
      <c r="AM19" s="1412"/>
      <c r="AN19" s="1412"/>
      <c r="AO19" s="1412"/>
      <c r="AP19" s="1412"/>
      <c r="AQ19" s="1412"/>
      <c r="AR19" s="1412"/>
      <c r="AS19" s="1412"/>
      <c r="AT19" s="1412"/>
      <c r="AU19" s="1412"/>
      <c r="AV19" s="1412"/>
      <c r="AX19" s="2774" t="s">
        <v>729</v>
      </c>
      <c r="AY19" s="2772" t="s">
        <v>737</v>
      </c>
      <c r="AZ19" s="231"/>
      <c r="BA19" s="231"/>
    </row>
    <row r="20" spans="1:53" ht="17.100000000000001" customHeight="1">
      <c r="A20" s="1412"/>
      <c r="B20" s="1412"/>
      <c r="C20" s="1412"/>
      <c r="D20" s="1412"/>
      <c r="E20" s="1412"/>
      <c r="F20" s="1412"/>
      <c r="G20" s="1412"/>
      <c r="H20" s="1412"/>
      <c r="I20" s="1412"/>
      <c r="J20" s="1412"/>
      <c r="K20" s="1412"/>
      <c r="L20" s="1412"/>
      <c r="M20" s="1412"/>
      <c r="N20" s="1412"/>
      <c r="O20" s="1412"/>
      <c r="P20" s="1412"/>
      <c r="Q20" s="1412"/>
      <c r="R20" s="1412"/>
      <c r="S20" s="1412"/>
      <c r="T20" s="1412"/>
      <c r="U20" s="1412"/>
      <c r="V20" s="1412"/>
      <c r="W20" s="1412"/>
      <c r="X20" s="1412"/>
      <c r="Y20" s="1412"/>
      <c r="Z20" s="1412"/>
      <c r="AA20" s="1412"/>
      <c r="AB20" s="1412"/>
      <c r="AC20" s="1412"/>
      <c r="AD20" s="1412"/>
      <c r="AE20" s="1412"/>
      <c r="AF20" s="1412"/>
      <c r="AG20" s="1412"/>
      <c r="AH20" s="1412"/>
      <c r="AI20" s="1412"/>
      <c r="AJ20" s="1412"/>
      <c r="AK20" s="1412"/>
      <c r="AL20" s="1412"/>
      <c r="AM20" s="1412"/>
      <c r="AN20" s="1412"/>
      <c r="AO20" s="1412"/>
      <c r="AP20" s="1412"/>
      <c r="AQ20" s="1412"/>
      <c r="AR20" s="1412"/>
      <c r="AS20" s="1412"/>
      <c r="AT20" s="1412"/>
      <c r="AU20" s="1412"/>
      <c r="AV20" s="1412"/>
      <c r="AX20" s="2775"/>
      <c r="AY20" s="2773"/>
      <c r="AZ20" s="231"/>
      <c r="BA20" s="231"/>
    </row>
    <row r="21" spans="1:53" ht="17.100000000000001" customHeight="1">
      <c r="A21" s="1412"/>
      <c r="B21" s="1412"/>
      <c r="C21" s="1412"/>
      <c r="D21" s="1412"/>
      <c r="E21" s="1412"/>
      <c r="F21" s="1412"/>
      <c r="G21" s="1412"/>
      <c r="H21" s="1412"/>
      <c r="I21" s="1412"/>
      <c r="J21" s="1412"/>
      <c r="K21" s="1412"/>
      <c r="L21" s="1412"/>
      <c r="M21" s="1412"/>
      <c r="N21" s="1412"/>
      <c r="O21" s="1412"/>
      <c r="P21" s="1412"/>
      <c r="Q21" s="1412"/>
      <c r="R21" s="1412"/>
      <c r="S21" s="1412"/>
      <c r="T21" s="1412"/>
      <c r="U21" s="1412"/>
      <c r="V21" s="1412"/>
      <c r="W21" s="1412"/>
      <c r="X21" s="1412"/>
      <c r="Y21" s="1412"/>
      <c r="Z21" s="1412"/>
      <c r="AA21" s="1412"/>
      <c r="AB21" s="1412"/>
      <c r="AC21" s="1412"/>
      <c r="AD21" s="1412"/>
      <c r="AE21" s="1412"/>
      <c r="AF21" s="1412"/>
      <c r="AG21" s="1412"/>
      <c r="AH21" s="1412"/>
      <c r="AI21" s="1412"/>
      <c r="AJ21" s="1412"/>
      <c r="AK21" s="1412"/>
      <c r="AL21" s="1412"/>
      <c r="AM21" s="1412"/>
      <c r="AN21" s="1412"/>
      <c r="AO21" s="1412"/>
      <c r="AP21" s="1412"/>
      <c r="AQ21" s="1412"/>
      <c r="AR21" s="1412"/>
      <c r="AS21" s="1412"/>
      <c r="AT21" s="1412"/>
      <c r="AU21" s="1412"/>
      <c r="AV21" s="1412"/>
      <c r="AX21" s="2774" t="s">
        <v>730</v>
      </c>
      <c r="AY21" s="2772" t="s">
        <v>736</v>
      </c>
      <c r="AZ21" s="231"/>
      <c r="BA21" s="231"/>
    </row>
    <row r="22" spans="1:53" ht="17.100000000000001" customHeight="1">
      <c r="A22" s="1412"/>
      <c r="B22" s="1412"/>
      <c r="C22" s="1412"/>
      <c r="D22" s="1412"/>
      <c r="E22" s="1412"/>
      <c r="F22" s="1412"/>
      <c r="G22" s="1412"/>
      <c r="H22" s="1412"/>
      <c r="I22" s="1412"/>
      <c r="J22" s="1412"/>
      <c r="K22" s="1412"/>
      <c r="L22" s="1412"/>
      <c r="M22" s="1412"/>
      <c r="N22" s="1412"/>
      <c r="O22" s="1412"/>
      <c r="P22" s="1412"/>
      <c r="Q22" s="1412"/>
      <c r="R22" s="1412"/>
      <c r="S22" s="1412"/>
      <c r="T22" s="1412"/>
      <c r="U22" s="1412"/>
      <c r="V22" s="1412"/>
      <c r="W22" s="1412"/>
      <c r="X22" s="1412"/>
      <c r="Y22" s="1412"/>
      <c r="Z22" s="1412"/>
      <c r="AA22" s="1412"/>
      <c r="AB22" s="1412"/>
      <c r="AC22" s="1412"/>
      <c r="AD22" s="1412"/>
      <c r="AE22" s="1412"/>
      <c r="AF22" s="1412"/>
      <c r="AG22" s="1412"/>
      <c r="AH22" s="1412"/>
      <c r="AI22" s="1412"/>
      <c r="AJ22" s="1412"/>
      <c r="AK22" s="1412"/>
      <c r="AL22" s="1412"/>
      <c r="AM22" s="1412"/>
      <c r="AN22" s="1412"/>
      <c r="AO22" s="1412"/>
      <c r="AP22" s="1412"/>
      <c r="AQ22" s="1412"/>
      <c r="AR22" s="1412"/>
      <c r="AS22" s="1412"/>
      <c r="AT22" s="1412"/>
      <c r="AU22" s="1412"/>
      <c r="AV22" s="1412"/>
      <c r="AX22" s="2837"/>
      <c r="AY22" s="2838"/>
      <c r="AZ22" s="2836"/>
      <c r="BA22" s="2836"/>
    </row>
    <row r="23" spans="1:53" ht="17.100000000000001" customHeight="1">
      <c r="A23" s="1412"/>
      <c r="B23" s="1412"/>
      <c r="C23" s="1412"/>
      <c r="D23" s="1412"/>
      <c r="E23" s="1412"/>
      <c r="F23" s="1412"/>
      <c r="G23" s="1412"/>
      <c r="H23" s="1412"/>
      <c r="I23" s="1412"/>
      <c r="J23" s="1412"/>
      <c r="K23" s="1412"/>
      <c r="L23" s="1412"/>
      <c r="M23" s="1412"/>
      <c r="N23" s="1412"/>
      <c r="O23" s="1412"/>
      <c r="P23" s="1412"/>
      <c r="Q23" s="1412"/>
      <c r="R23" s="1412"/>
      <c r="S23" s="1412"/>
      <c r="T23" s="1412"/>
      <c r="U23" s="1412"/>
      <c r="V23" s="1412"/>
      <c r="W23" s="1412"/>
      <c r="X23" s="1412"/>
      <c r="Y23" s="1412"/>
      <c r="Z23" s="1412"/>
      <c r="AA23" s="1412"/>
      <c r="AB23" s="1412"/>
      <c r="AC23" s="1412"/>
      <c r="AD23" s="1412"/>
      <c r="AE23" s="1412"/>
      <c r="AF23" s="1412"/>
      <c r="AG23" s="1412"/>
      <c r="AH23" s="1412"/>
      <c r="AI23" s="1412"/>
      <c r="AJ23" s="1412"/>
      <c r="AK23" s="1412"/>
      <c r="AL23" s="1412"/>
      <c r="AM23" s="1412"/>
      <c r="AN23" s="1412"/>
      <c r="AO23" s="1412"/>
      <c r="AP23" s="1412"/>
      <c r="AQ23" s="1412"/>
      <c r="AR23" s="1412"/>
      <c r="AS23" s="1412"/>
      <c r="AT23" s="1412"/>
      <c r="AU23" s="1412"/>
      <c r="AV23" s="1412"/>
      <c r="AY23" s="265"/>
      <c r="AZ23" s="2836"/>
      <c r="BA23" s="2836"/>
    </row>
    <row r="24" spans="1:53" ht="17.100000000000001" customHeight="1">
      <c r="A24" s="1412"/>
      <c r="B24" s="1412"/>
      <c r="C24" s="1412"/>
      <c r="D24" s="1412"/>
      <c r="E24" s="1412"/>
      <c r="F24" s="1412"/>
      <c r="G24" s="1412"/>
      <c r="H24" s="1412"/>
      <c r="I24" s="1412"/>
      <c r="J24" s="1412"/>
      <c r="K24" s="1412"/>
      <c r="L24" s="1412"/>
      <c r="M24" s="1412"/>
      <c r="N24" s="1412"/>
      <c r="O24" s="1412"/>
      <c r="P24" s="1412"/>
      <c r="Q24" s="1412"/>
      <c r="R24" s="1412"/>
      <c r="S24" s="1412"/>
      <c r="T24" s="1412"/>
      <c r="U24" s="1412"/>
      <c r="V24" s="1412"/>
      <c r="W24" s="1412"/>
      <c r="X24" s="1412"/>
      <c r="Y24" s="1412"/>
      <c r="Z24" s="1412"/>
      <c r="AA24" s="1412"/>
      <c r="AB24" s="1412"/>
      <c r="AC24" s="1412"/>
      <c r="AD24" s="1412"/>
      <c r="AE24" s="1412"/>
      <c r="AF24" s="1412"/>
      <c r="AG24" s="1412"/>
      <c r="AH24" s="1412"/>
      <c r="AI24" s="1412"/>
      <c r="AJ24" s="1412"/>
      <c r="AK24" s="1412"/>
      <c r="AL24" s="1412"/>
      <c r="AM24" s="1412"/>
      <c r="AN24" s="1412"/>
      <c r="AO24" s="1412"/>
      <c r="AP24" s="1412"/>
      <c r="AQ24" s="1412"/>
      <c r="AR24" s="1412"/>
      <c r="AS24" s="1412"/>
      <c r="AT24" s="1412"/>
      <c r="AU24" s="1412"/>
      <c r="AV24" s="1412"/>
      <c r="AX24" s="234"/>
      <c r="AY24" s="229"/>
      <c r="AZ24" s="230"/>
      <c r="BA24" s="231"/>
    </row>
    <row r="25" spans="1:53" ht="17.100000000000001" customHeight="1">
      <c r="A25" s="1412"/>
      <c r="B25" s="1412"/>
      <c r="C25" s="1412"/>
      <c r="D25" s="1412"/>
      <c r="E25" s="1412"/>
      <c r="F25" s="1412"/>
      <c r="G25" s="1412"/>
      <c r="H25" s="1412"/>
      <c r="I25" s="1412"/>
      <c r="J25" s="1412"/>
      <c r="K25" s="1412"/>
      <c r="L25" s="1412"/>
      <c r="M25" s="1412"/>
      <c r="N25" s="1412"/>
      <c r="O25" s="1412"/>
      <c r="P25" s="1412"/>
      <c r="Q25" s="1412"/>
      <c r="R25" s="1412"/>
      <c r="S25" s="1412"/>
      <c r="T25" s="1412"/>
      <c r="U25" s="1412"/>
      <c r="V25" s="1412"/>
      <c r="W25" s="1412"/>
      <c r="X25" s="1412"/>
      <c r="Y25" s="1412"/>
      <c r="Z25" s="1412"/>
      <c r="AA25" s="1412"/>
      <c r="AB25" s="1412"/>
      <c r="AC25" s="1412"/>
      <c r="AD25" s="1412"/>
      <c r="AE25" s="1412"/>
      <c r="AF25" s="1412"/>
      <c r="AG25" s="1412"/>
      <c r="AH25" s="1412"/>
      <c r="AI25" s="1412"/>
      <c r="AJ25" s="1412"/>
      <c r="AK25" s="1412"/>
      <c r="AL25" s="1412"/>
      <c r="AM25" s="1412"/>
      <c r="AN25" s="1412"/>
      <c r="AO25" s="1412"/>
      <c r="AP25" s="1412"/>
      <c r="AQ25" s="1412"/>
      <c r="AR25" s="1412"/>
      <c r="AS25" s="1412"/>
      <c r="AT25" s="1412"/>
      <c r="AU25" s="1412"/>
      <c r="AV25" s="1412"/>
      <c r="AX25" s="2815" t="s">
        <v>796</v>
      </c>
      <c r="AY25" s="2815"/>
      <c r="AZ25" s="2815"/>
      <c r="BA25" s="2815"/>
    </row>
    <row r="26" spans="1:53" ht="17.100000000000001" customHeight="1">
      <c r="A26" s="1412"/>
      <c r="B26" s="1412"/>
      <c r="C26" s="1412"/>
      <c r="D26" s="1412"/>
      <c r="E26" s="1412"/>
      <c r="F26" s="1412"/>
      <c r="G26" s="1412"/>
      <c r="H26" s="1412"/>
      <c r="I26" s="1412"/>
      <c r="J26" s="1412"/>
      <c r="K26" s="1412"/>
      <c r="L26" s="1412"/>
      <c r="M26" s="1412"/>
      <c r="N26" s="1412"/>
      <c r="O26" s="1412"/>
      <c r="P26" s="1412"/>
      <c r="Q26" s="1412"/>
      <c r="R26" s="1412"/>
      <c r="S26" s="1412"/>
      <c r="T26" s="1412"/>
      <c r="U26" s="1412"/>
      <c r="V26" s="1412"/>
      <c r="W26" s="1412"/>
      <c r="X26" s="1412"/>
      <c r="Y26" s="1412"/>
      <c r="Z26" s="1412"/>
      <c r="AA26" s="1412"/>
      <c r="AB26" s="1412"/>
      <c r="AC26" s="1412"/>
      <c r="AD26" s="1412"/>
      <c r="AE26" s="1412"/>
      <c r="AF26" s="1412"/>
      <c r="AG26" s="1412"/>
      <c r="AH26" s="1412"/>
      <c r="AI26" s="1412"/>
      <c r="AJ26" s="1412"/>
      <c r="AK26" s="1412"/>
      <c r="AL26" s="1412"/>
      <c r="AM26" s="1412"/>
      <c r="AN26" s="1412"/>
      <c r="AO26" s="1412"/>
      <c r="AP26" s="1412"/>
      <c r="AQ26" s="1412"/>
      <c r="AR26" s="1412"/>
      <c r="AS26" s="1412"/>
      <c r="AT26" s="1412"/>
      <c r="AU26" s="1412"/>
      <c r="AV26" s="1412"/>
      <c r="AX26" s="262"/>
      <c r="AY26" s="263"/>
      <c r="AZ26" s="263"/>
      <c r="BA26" s="263"/>
    </row>
    <row r="27" spans="1:53" ht="17.100000000000001" customHeight="1">
      <c r="A27" s="1412"/>
      <c r="B27" s="1412"/>
      <c r="C27" s="1412"/>
      <c r="D27" s="1412"/>
      <c r="E27" s="1412"/>
      <c r="F27" s="1412"/>
      <c r="G27" s="1412"/>
      <c r="H27" s="1412"/>
      <c r="I27" s="1412"/>
      <c r="J27" s="1412"/>
      <c r="K27" s="1412"/>
      <c r="L27" s="1412"/>
      <c r="M27" s="1412"/>
      <c r="N27" s="1412"/>
      <c r="O27" s="1412"/>
      <c r="P27" s="1412"/>
      <c r="Q27" s="1412"/>
      <c r="R27" s="1412"/>
      <c r="S27" s="1412"/>
      <c r="T27" s="1412"/>
      <c r="U27" s="1412"/>
      <c r="V27" s="1412"/>
      <c r="W27" s="1412"/>
      <c r="X27" s="1412"/>
      <c r="Y27" s="1412"/>
      <c r="Z27" s="1412"/>
      <c r="AA27" s="1412"/>
      <c r="AB27" s="1412"/>
      <c r="AC27" s="1412"/>
      <c r="AD27" s="1412"/>
      <c r="AE27" s="1412"/>
      <c r="AF27" s="1412"/>
      <c r="AG27" s="1412"/>
      <c r="AH27" s="1412"/>
      <c r="AI27" s="1412"/>
      <c r="AJ27" s="1412"/>
      <c r="AK27" s="1412"/>
      <c r="AL27" s="1412"/>
      <c r="AM27" s="1412"/>
      <c r="AN27" s="1412"/>
      <c r="AO27" s="1412"/>
      <c r="AP27" s="1412"/>
      <c r="AQ27" s="1412"/>
      <c r="AR27" s="1412"/>
      <c r="AS27" s="1412"/>
      <c r="AT27" s="1412"/>
      <c r="AU27" s="1412"/>
      <c r="AV27" s="1412"/>
      <c r="AX27" s="2845" t="s">
        <v>797</v>
      </c>
      <c r="AY27" s="2845"/>
      <c r="AZ27" s="2846" t="s">
        <v>800</v>
      </c>
      <c r="BA27" s="2846" t="s">
        <v>801</v>
      </c>
    </row>
    <row r="28" spans="1:53" ht="17.100000000000001" customHeight="1">
      <c r="A28" s="1412"/>
      <c r="B28" s="1412"/>
      <c r="C28" s="1412"/>
      <c r="D28" s="1412"/>
      <c r="E28" s="1412"/>
      <c r="F28" s="1412"/>
      <c r="G28" s="1412"/>
      <c r="H28" s="1412"/>
      <c r="I28" s="1412"/>
      <c r="J28" s="1412"/>
      <c r="K28" s="1412"/>
      <c r="L28" s="1412"/>
      <c r="M28" s="1412"/>
      <c r="N28" s="1412"/>
      <c r="O28" s="1412"/>
      <c r="P28" s="1412"/>
      <c r="Q28" s="1412"/>
      <c r="R28" s="1412"/>
      <c r="S28" s="1412"/>
      <c r="T28" s="1412"/>
      <c r="U28" s="1412"/>
      <c r="V28" s="1412"/>
      <c r="W28" s="1412"/>
      <c r="X28" s="1412"/>
      <c r="Y28" s="1412"/>
      <c r="Z28" s="1412"/>
      <c r="AA28" s="1412"/>
      <c r="AB28" s="1412"/>
      <c r="AC28" s="1412"/>
      <c r="AD28" s="1412"/>
      <c r="AE28" s="1412"/>
      <c r="AF28" s="1412"/>
      <c r="AG28" s="1412"/>
      <c r="AH28" s="1412"/>
      <c r="AI28" s="1412"/>
      <c r="AJ28" s="1412"/>
      <c r="AK28" s="1412"/>
      <c r="AL28" s="1412"/>
      <c r="AM28" s="1412"/>
      <c r="AN28" s="1412"/>
      <c r="AO28" s="1412"/>
      <c r="AP28" s="1412"/>
      <c r="AQ28" s="1412"/>
      <c r="AR28" s="1412"/>
      <c r="AS28" s="1412"/>
      <c r="AT28" s="1412"/>
      <c r="AU28" s="1412"/>
      <c r="AV28" s="1412"/>
      <c r="AX28" s="2845"/>
      <c r="AY28" s="2845"/>
      <c r="AZ28" s="2847"/>
      <c r="BA28" s="2847"/>
    </row>
    <row r="29" spans="1:53" ht="17.100000000000001" customHeight="1">
      <c r="A29" s="1412"/>
      <c r="B29" s="1412"/>
      <c r="C29" s="1412"/>
      <c r="D29" s="1412"/>
      <c r="E29" s="1412"/>
      <c r="F29" s="1412"/>
      <c r="G29" s="1412"/>
      <c r="H29" s="1412"/>
      <c r="I29" s="1412"/>
      <c r="J29" s="1412"/>
      <c r="K29" s="1412"/>
      <c r="L29" s="1412"/>
      <c r="M29" s="1412"/>
      <c r="N29" s="1412"/>
      <c r="O29" s="1412"/>
      <c r="P29" s="1412"/>
      <c r="Q29" s="1412"/>
      <c r="R29" s="1412"/>
      <c r="S29" s="1412"/>
      <c r="T29" s="1412"/>
      <c r="U29" s="1412"/>
      <c r="V29" s="1412"/>
      <c r="W29" s="1412"/>
      <c r="X29" s="1412"/>
      <c r="Y29" s="1412"/>
      <c r="Z29" s="1412"/>
      <c r="AA29" s="1412"/>
      <c r="AB29" s="1412"/>
      <c r="AC29" s="1412"/>
      <c r="AD29" s="1412"/>
      <c r="AE29" s="1412"/>
      <c r="AF29" s="1412"/>
      <c r="AG29" s="1412"/>
      <c r="AH29" s="1412"/>
      <c r="AI29" s="1412"/>
      <c r="AJ29" s="1412"/>
      <c r="AK29" s="1412"/>
      <c r="AL29" s="1412"/>
      <c r="AM29" s="1412"/>
      <c r="AN29" s="1412"/>
      <c r="AO29" s="1412"/>
      <c r="AP29" s="1412"/>
      <c r="AQ29" s="1412"/>
      <c r="AR29" s="1412"/>
      <c r="AS29" s="1412"/>
      <c r="AT29" s="1412"/>
      <c r="AU29" s="1412"/>
      <c r="AV29" s="1412"/>
      <c r="AX29" s="2839" t="s">
        <v>798</v>
      </c>
      <c r="AY29" s="2840"/>
      <c r="AZ29" s="2843" t="s">
        <v>802</v>
      </c>
      <c r="BA29" s="2843" t="s">
        <v>803</v>
      </c>
    </row>
    <row r="30" spans="1:53" ht="17.100000000000001" customHeight="1">
      <c r="A30" s="1412"/>
      <c r="B30" s="1412"/>
      <c r="C30" s="1412"/>
      <c r="D30" s="1412"/>
      <c r="E30" s="1412"/>
      <c r="F30" s="1412"/>
      <c r="G30" s="1412"/>
      <c r="H30" s="1412"/>
      <c r="I30" s="1412"/>
      <c r="J30" s="1412"/>
      <c r="K30" s="1412"/>
      <c r="L30" s="1412"/>
      <c r="M30" s="1412"/>
      <c r="N30" s="1412"/>
      <c r="O30" s="1412"/>
      <c r="P30" s="1412"/>
      <c r="Q30" s="1412"/>
      <c r="R30" s="1412"/>
      <c r="S30" s="1412"/>
      <c r="T30" s="1412"/>
      <c r="U30" s="1412"/>
      <c r="V30" s="1412"/>
      <c r="W30" s="1412"/>
      <c r="X30" s="1412"/>
      <c r="Y30" s="1412"/>
      <c r="Z30" s="1412"/>
      <c r="AA30" s="1412"/>
      <c r="AB30" s="1412"/>
      <c r="AC30" s="1412"/>
      <c r="AD30" s="1412"/>
      <c r="AE30" s="1412"/>
      <c r="AF30" s="1412"/>
      <c r="AG30" s="1412"/>
      <c r="AH30" s="1412"/>
      <c r="AI30" s="1412"/>
      <c r="AJ30" s="1412"/>
      <c r="AK30" s="1412"/>
      <c r="AL30" s="1412"/>
      <c r="AM30" s="1412"/>
      <c r="AN30" s="1412"/>
      <c r="AO30" s="1412"/>
      <c r="AP30" s="1412"/>
      <c r="AQ30" s="1412"/>
      <c r="AR30" s="1412"/>
      <c r="AS30" s="1412"/>
      <c r="AT30" s="1412"/>
      <c r="AU30" s="1412"/>
      <c r="AV30" s="1412"/>
      <c r="AX30" s="2848"/>
      <c r="AY30" s="2849"/>
      <c r="AZ30" s="2844"/>
      <c r="BA30" s="2844"/>
    </row>
    <row r="31" spans="1:53" ht="17.100000000000001" customHeight="1">
      <c r="A31" s="1412"/>
      <c r="B31" s="1412"/>
      <c r="C31" s="1412"/>
      <c r="D31" s="1412"/>
      <c r="E31" s="1412"/>
      <c r="F31" s="1412"/>
      <c r="G31" s="1412"/>
      <c r="H31" s="1412"/>
      <c r="I31" s="1412"/>
      <c r="J31" s="1412"/>
      <c r="K31" s="1412"/>
      <c r="L31" s="1412"/>
      <c r="M31" s="1412"/>
      <c r="N31" s="1412"/>
      <c r="O31" s="1412"/>
      <c r="P31" s="1412"/>
      <c r="Q31" s="1412"/>
      <c r="R31" s="1412"/>
      <c r="S31" s="1412"/>
      <c r="T31" s="1412"/>
      <c r="U31" s="1412"/>
      <c r="V31" s="1412"/>
      <c r="W31" s="1412"/>
      <c r="X31" s="1412"/>
      <c r="Y31" s="1412"/>
      <c r="Z31" s="1412"/>
      <c r="AA31" s="1412"/>
      <c r="AB31" s="1412"/>
      <c r="AC31" s="1412"/>
      <c r="AD31" s="1412"/>
      <c r="AE31" s="1412"/>
      <c r="AF31" s="1412"/>
      <c r="AG31" s="1412"/>
      <c r="AH31" s="1412"/>
      <c r="AI31" s="1412"/>
      <c r="AJ31" s="1412"/>
      <c r="AK31" s="1412"/>
      <c r="AL31" s="1412"/>
      <c r="AM31" s="1412"/>
      <c r="AN31" s="1412"/>
      <c r="AO31" s="1412"/>
      <c r="AP31" s="1412"/>
      <c r="AQ31" s="1412"/>
      <c r="AR31" s="1412"/>
      <c r="AS31" s="1412"/>
      <c r="AT31" s="1412"/>
      <c r="AU31" s="1412"/>
      <c r="AV31" s="1412"/>
      <c r="AX31" s="2839" t="s">
        <v>799</v>
      </c>
      <c r="AY31" s="2840"/>
      <c r="AZ31" s="2843" t="s">
        <v>802</v>
      </c>
      <c r="BA31" s="2843" t="s">
        <v>803</v>
      </c>
    </row>
    <row r="32" spans="1:53" ht="17.100000000000001" customHeight="1">
      <c r="A32" s="1412"/>
      <c r="B32" s="1412"/>
      <c r="C32" s="1412"/>
      <c r="D32" s="1412"/>
      <c r="E32" s="1412"/>
      <c r="F32" s="1412"/>
      <c r="G32" s="1412"/>
      <c r="H32" s="1412"/>
      <c r="I32" s="1412"/>
      <c r="J32" s="1412"/>
      <c r="K32" s="1412"/>
      <c r="L32" s="1412"/>
      <c r="M32" s="1412"/>
      <c r="N32" s="1412"/>
      <c r="O32" s="1412"/>
      <c r="P32" s="1412"/>
      <c r="Q32" s="1412"/>
      <c r="R32" s="1412"/>
      <c r="S32" s="1412"/>
      <c r="T32" s="1412"/>
      <c r="U32" s="1412"/>
      <c r="V32" s="1412"/>
      <c r="W32" s="1412"/>
      <c r="X32" s="1412"/>
      <c r="Y32" s="1412"/>
      <c r="Z32" s="1412"/>
      <c r="AA32" s="1412"/>
      <c r="AB32" s="1412"/>
      <c r="AC32" s="1412"/>
      <c r="AD32" s="1412"/>
      <c r="AE32" s="1412"/>
      <c r="AF32" s="1412"/>
      <c r="AG32" s="1412"/>
      <c r="AH32" s="1412"/>
      <c r="AI32" s="1412"/>
      <c r="AJ32" s="1412"/>
      <c r="AK32" s="1412"/>
      <c r="AL32" s="1412"/>
      <c r="AM32" s="1412"/>
      <c r="AN32" s="1412"/>
      <c r="AO32" s="1412"/>
      <c r="AP32" s="1412"/>
      <c r="AQ32" s="1412"/>
      <c r="AR32" s="1412"/>
      <c r="AS32" s="1412"/>
      <c r="AT32" s="1412"/>
      <c r="AU32" s="1412"/>
      <c r="AV32" s="1412"/>
      <c r="AX32" s="2841"/>
      <c r="AY32" s="2842"/>
      <c r="AZ32" s="2844"/>
      <c r="BA32" s="2844"/>
    </row>
    <row r="33" spans="1:75" ht="17.100000000000001" customHeight="1">
      <c r="A33" s="1412"/>
      <c r="B33" s="1412"/>
      <c r="C33" s="1412"/>
      <c r="D33" s="1412"/>
      <c r="E33" s="1412"/>
      <c r="F33" s="1412"/>
      <c r="G33" s="1412"/>
      <c r="H33" s="1412"/>
      <c r="I33" s="1412"/>
      <c r="J33" s="1412"/>
      <c r="K33" s="1412"/>
      <c r="L33" s="1412"/>
      <c r="M33" s="1412"/>
      <c r="N33" s="1412"/>
      <c r="O33" s="1412"/>
      <c r="P33" s="1412"/>
      <c r="Q33" s="1412"/>
      <c r="R33" s="1412"/>
      <c r="S33" s="1412"/>
      <c r="T33" s="1412"/>
      <c r="U33" s="1412"/>
      <c r="V33" s="1412"/>
      <c r="W33" s="1412"/>
      <c r="X33" s="1412"/>
      <c r="Y33" s="1412"/>
      <c r="Z33" s="1412"/>
      <c r="AA33" s="1412"/>
      <c r="AB33" s="1412"/>
      <c r="AC33" s="1412"/>
      <c r="AD33" s="1412"/>
      <c r="AE33" s="1412"/>
      <c r="AF33" s="1412"/>
      <c r="AG33" s="1412"/>
      <c r="AH33" s="1412"/>
      <c r="AI33" s="1412"/>
      <c r="AJ33" s="1412"/>
      <c r="AK33" s="1412"/>
      <c r="AL33" s="1412"/>
      <c r="AM33" s="1412"/>
      <c r="AN33" s="1412"/>
      <c r="AO33" s="1412"/>
      <c r="AP33" s="1412"/>
      <c r="AQ33" s="1412"/>
      <c r="AR33" s="1412"/>
      <c r="AS33" s="1412"/>
      <c r="AT33" s="1412"/>
      <c r="AU33" s="1412"/>
      <c r="AV33" s="1412"/>
      <c r="AX33" s="1799" t="s">
        <v>807</v>
      </c>
      <c r="AY33" s="1799"/>
      <c r="AZ33" s="1799"/>
      <c r="BA33" s="1799"/>
      <c r="BB33" s="266"/>
      <c r="BC33" s="266"/>
      <c r="BD33" s="266"/>
      <c r="BE33" s="266"/>
      <c r="BF33" s="266"/>
      <c r="BG33" s="266"/>
      <c r="BH33" s="266"/>
      <c r="BI33" s="266"/>
      <c r="BJ33" s="266"/>
      <c r="BK33" s="266"/>
      <c r="BL33" s="266"/>
      <c r="BM33" s="266"/>
      <c r="BN33" s="266"/>
      <c r="BO33" s="266"/>
      <c r="BP33" s="266"/>
      <c r="BQ33" s="266"/>
      <c r="BR33" s="266"/>
      <c r="BS33" s="266"/>
      <c r="BT33" s="266"/>
      <c r="BU33" s="266"/>
      <c r="BV33" s="266"/>
      <c r="BW33" s="266"/>
    </row>
    <row r="34" spans="1:75" ht="17.100000000000001" customHeight="1">
      <c r="A34" s="1412"/>
      <c r="B34" s="1412"/>
      <c r="C34" s="1412"/>
      <c r="D34" s="1412"/>
      <c r="E34" s="1412"/>
      <c r="F34" s="1412"/>
      <c r="G34" s="1412"/>
      <c r="H34" s="1412"/>
      <c r="I34" s="1412"/>
      <c r="J34" s="1412"/>
      <c r="K34" s="1412"/>
      <c r="L34" s="1412"/>
      <c r="M34" s="1412"/>
      <c r="N34" s="1412"/>
      <c r="O34" s="1412"/>
      <c r="P34" s="1412"/>
      <c r="Q34" s="1412"/>
      <c r="R34" s="1412"/>
      <c r="S34" s="1412"/>
      <c r="T34" s="1412"/>
      <c r="U34" s="1412"/>
      <c r="V34" s="1412"/>
      <c r="W34" s="1412"/>
      <c r="X34" s="1412"/>
      <c r="Y34" s="1412"/>
      <c r="Z34" s="1412"/>
      <c r="AA34" s="1412"/>
      <c r="AB34" s="1412"/>
      <c r="AC34" s="1412"/>
      <c r="AD34" s="1412"/>
      <c r="AE34" s="1412"/>
      <c r="AF34" s="1412"/>
      <c r="AG34" s="1412"/>
      <c r="AH34" s="1412"/>
      <c r="AI34" s="1412"/>
      <c r="AJ34" s="1412"/>
      <c r="AK34" s="1412"/>
      <c r="AL34" s="1412"/>
      <c r="AM34" s="1412"/>
      <c r="AN34" s="1412"/>
      <c r="AO34" s="1412"/>
      <c r="AP34" s="1412"/>
      <c r="AQ34" s="1412"/>
      <c r="AR34" s="1412"/>
      <c r="AS34" s="1412"/>
      <c r="AT34" s="1412"/>
      <c r="AU34" s="1412"/>
      <c r="AV34" s="1412"/>
      <c r="AX34" s="2836"/>
      <c r="AY34" s="2836"/>
      <c r="AZ34" s="2836"/>
      <c r="BA34" s="283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row>
    <row r="35" spans="1:75" ht="17.100000000000001" customHeight="1">
      <c r="A35" s="1412"/>
      <c r="B35" s="1412"/>
      <c r="C35" s="1412"/>
      <c r="D35" s="1412"/>
      <c r="E35" s="1412"/>
      <c r="F35" s="1412"/>
      <c r="G35" s="1412"/>
      <c r="H35" s="1412"/>
      <c r="I35" s="1412"/>
      <c r="J35" s="1412"/>
      <c r="K35" s="1412"/>
      <c r="L35" s="1412"/>
      <c r="M35" s="1412"/>
      <c r="N35" s="1412"/>
      <c r="O35" s="1412"/>
      <c r="P35" s="1412"/>
      <c r="Q35" s="1412"/>
      <c r="R35" s="1412"/>
      <c r="S35" s="1412"/>
      <c r="T35" s="1412"/>
      <c r="U35" s="1412"/>
      <c r="V35" s="1412"/>
      <c r="W35" s="1412"/>
      <c r="X35" s="1412"/>
      <c r="Y35" s="1412"/>
      <c r="Z35" s="1412"/>
      <c r="AA35" s="1412"/>
      <c r="AB35" s="1412"/>
      <c r="AC35" s="1412"/>
      <c r="AD35" s="1412"/>
      <c r="AE35" s="1412"/>
      <c r="AF35" s="1412"/>
      <c r="AG35" s="1412"/>
      <c r="AH35" s="1412"/>
      <c r="AI35" s="1412"/>
      <c r="AJ35" s="1412"/>
      <c r="AK35" s="1412"/>
      <c r="AL35" s="1412"/>
      <c r="AM35" s="1412"/>
      <c r="AN35" s="1412"/>
      <c r="AO35" s="1412"/>
      <c r="AP35" s="1412"/>
      <c r="AQ35" s="1412"/>
      <c r="AR35" s="1412"/>
      <c r="AS35" s="1412"/>
      <c r="AT35" s="1412"/>
      <c r="AU35" s="1412"/>
      <c r="AV35" s="1412"/>
      <c r="AX35" s="2836"/>
      <c r="AY35" s="2836"/>
      <c r="AZ35" s="2836"/>
      <c r="BA35" s="2836"/>
    </row>
    <row r="36" spans="1:75" ht="17.100000000000001" customHeight="1">
      <c r="A36" s="1412"/>
      <c r="B36" s="1412"/>
      <c r="C36" s="1412"/>
      <c r="D36" s="1412"/>
      <c r="E36" s="1412"/>
      <c r="F36" s="1412"/>
      <c r="G36" s="1412"/>
      <c r="H36" s="1412"/>
      <c r="I36" s="1412"/>
      <c r="J36" s="1412"/>
      <c r="K36" s="1412"/>
      <c r="L36" s="1412"/>
      <c r="M36" s="1412"/>
      <c r="N36" s="1412"/>
      <c r="O36" s="1412"/>
      <c r="P36" s="1412"/>
      <c r="Q36" s="1412"/>
      <c r="R36" s="1412"/>
      <c r="S36" s="1412"/>
      <c r="T36" s="1412"/>
      <c r="U36" s="1412"/>
      <c r="V36" s="1412"/>
      <c r="W36" s="1412"/>
      <c r="X36" s="1412"/>
      <c r="Y36" s="1412"/>
      <c r="Z36" s="1412"/>
      <c r="AA36" s="1412"/>
      <c r="AB36" s="1412"/>
      <c r="AC36" s="1412"/>
      <c r="AD36" s="1412"/>
      <c r="AE36" s="1412"/>
      <c r="AF36" s="1412"/>
      <c r="AG36" s="1412"/>
      <c r="AH36" s="1412"/>
      <c r="AI36" s="1412"/>
      <c r="AJ36" s="1412"/>
      <c r="AK36" s="1412"/>
      <c r="AL36" s="1412"/>
      <c r="AM36" s="1412"/>
      <c r="AN36" s="1412"/>
      <c r="AO36" s="1412"/>
      <c r="AP36" s="1412"/>
      <c r="AQ36" s="1412"/>
      <c r="AR36" s="1412"/>
      <c r="AS36" s="1412"/>
      <c r="AT36" s="1412"/>
      <c r="AU36" s="1412"/>
      <c r="AV36" s="1412"/>
      <c r="AX36" s="266"/>
      <c r="AY36" s="266"/>
      <c r="AZ36" s="266"/>
      <c r="BA36" s="266"/>
    </row>
    <row r="37" spans="1:75" ht="17.100000000000001" customHeight="1">
      <c r="A37" s="1412"/>
      <c r="B37" s="1412"/>
      <c r="C37" s="1412"/>
      <c r="D37" s="1412"/>
      <c r="E37" s="1412"/>
      <c r="F37" s="1412"/>
      <c r="G37" s="1412"/>
      <c r="H37" s="1412"/>
      <c r="I37" s="1412"/>
      <c r="J37" s="1412"/>
      <c r="K37" s="1412"/>
      <c r="L37" s="1412"/>
      <c r="M37" s="1412"/>
      <c r="N37" s="1412"/>
      <c r="O37" s="1412"/>
      <c r="P37" s="1412"/>
      <c r="Q37" s="1412"/>
      <c r="R37" s="1412"/>
      <c r="S37" s="1412"/>
      <c r="T37" s="1412"/>
      <c r="U37" s="1412"/>
      <c r="V37" s="1412"/>
      <c r="W37" s="1412"/>
      <c r="X37" s="1412"/>
      <c r="Y37" s="1412"/>
      <c r="Z37" s="1412"/>
      <c r="AA37" s="1412"/>
      <c r="AB37" s="1412"/>
      <c r="AC37" s="1412"/>
      <c r="AD37" s="1412"/>
      <c r="AE37" s="1412"/>
      <c r="AF37" s="1412"/>
      <c r="AG37" s="1412"/>
      <c r="AH37" s="1412"/>
      <c r="AI37" s="1412"/>
      <c r="AJ37" s="1412"/>
      <c r="AK37" s="1412"/>
      <c r="AL37" s="1412"/>
      <c r="AM37" s="1412"/>
      <c r="AN37" s="1412"/>
      <c r="AO37" s="1412"/>
      <c r="AP37" s="1412"/>
      <c r="AQ37" s="1412"/>
      <c r="AR37" s="1412"/>
      <c r="AS37" s="1412"/>
      <c r="AT37" s="1412"/>
      <c r="AU37" s="1412"/>
      <c r="AV37" s="1412"/>
      <c r="AX37" s="232"/>
      <c r="AY37" s="26"/>
      <c r="AZ37" s="26"/>
      <c r="BA37" s="12"/>
    </row>
    <row r="38" spans="1:75" ht="17.100000000000001" customHeight="1">
      <c r="A38" s="1412"/>
      <c r="B38" s="1412"/>
      <c r="C38" s="1412"/>
      <c r="D38" s="1412"/>
      <c r="E38" s="1412"/>
      <c r="F38" s="1412"/>
      <c r="G38" s="1412"/>
      <c r="H38" s="1412"/>
      <c r="I38" s="1412"/>
      <c r="J38" s="1412"/>
      <c r="K38" s="1412"/>
      <c r="L38" s="1412"/>
      <c r="M38" s="1412"/>
      <c r="N38" s="1412"/>
      <c r="O38" s="1412"/>
      <c r="P38" s="1412"/>
      <c r="Q38" s="1412"/>
      <c r="R38" s="1412"/>
      <c r="S38" s="1412"/>
      <c r="T38" s="1412"/>
      <c r="U38" s="1412"/>
      <c r="V38" s="1412"/>
      <c r="W38" s="1412"/>
      <c r="X38" s="1412"/>
      <c r="Y38" s="1412"/>
      <c r="Z38" s="1412"/>
      <c r="AA38" s="1412"/>
      <c r="AB38" s="1412"/>
      <c r="AC38" s="1412"/>
      <c r="AD38" s="1412"/>
      <c r="AE38" s="1412"/>
      <c r="AF38" s="1412"/>
      <c r="AG38" s="1412"/>
      <c r="AH38" s="1412"/>
      <c r="AI38" s="1412"/>
      <c r="AJ38" s="1412"/>
      <c r="AK38" s="1412"/>
      <c r="AL38" s="1412"/>
      <c r="AM38" s="1412"/>
      <c r="AN38" s="1412"/>
      <c r="AO38" s="1412"/>
      <c r="AP38" s="1412"/>
      <c r="AQ38" s="1412"/>
      <c r="AR38" s="1412"/>
      <c r="AS38" s="1412"/>
      <c r="AT38" s="1412"/>
      <c r="AU38" s="1412"/>
      <c r="AV38" s="1412"/>
      <c r="BA38" s="12"/>
    </row>
    <row r="39" spans="1:75" ht="17.100000000000001" customHeight="1">
      <c r="A39" s="1412"/>
      <c r="B39" s="1412"/>
      <c r="C39" s="1412"/>
      <c r="D39" s="1412"/>
      <c r="E39" s="1412"/>
      <c r="F39" s="1412"/>
      <c r="G39" s="1412"/>
      <c r="H39" s="1412"/>
      <c r="I39" s="1412"/>
      <c r="J39" s="1412"/>
      <c r="K39" s="1412"/>
      <c r="L39" s="1412"/>
      <c r="M39" s="1412"/>
      <c r="N39" s="1412"/>
      <c r="O39" s="1412"/>
      <c r="P39" s="1412"/>
      <c r="Q39" s="1412"/>
      <c r="R39" s="1412"/>
      <c r="S39" s="1412"/>
      <c r="T39" s="1412"/>
      <c r="U39" s="1412"/>
      <c r="V39" s="1412"/>
      <c r="W39" s="1412"/>
      <c r="X39" s="1412"/>
      <c r="Y39" s="1412"/>
      <c r="Z39" s="1412"/>
      <c r="AA39" s="1412"/>
      <c r="AB39" s="1412"/>
      <c r="AC39" s="1412"/>
      <c r="AD39" s="1412"/>
      <c r="AE39" s="1412"/>
      <c r="AF39" s="1412"/>
      <c r="AG39" s="1412"/>
      <c r="AH39" s="1412"/>
      <c r="AI39" s="1412"/>
      <c r="AJ39" s="1412"/>
      <c r="AK39" s="1412"/>
      <c r="AL39" s="1412"/>
      <c r="AM39" s="1412"/>
      <c r="AN39" s="1412"/>
      <c r="AO39" s="1412"/>
      <c r="AP39" s="1412"/>
      <c r="AQ39" s="1412"/>
      <c r="AR39" s="1412"/>
      <c r="AS39" s="1412"/>
      <c r="AT39" s="1412"/>
      <c r="AU39" s="1412"/>
      <c r="AV39" s="1412"/>
      <c r="AX39" s="8"/>
      <c r="AY39" s="8"/>
      <c r="AZ39" s="8"/>
    </row>
    <row r="40" spans="1:75" ht="17.100000000000001" customHeight="1">
      <c r="A40" s="1412"/>
      <c r="B40" s="1412"/>
      <c r="C40" s="1412"/>
      <c r="D40" s="1412"/>
      <c r="E40" s="1412"/>
      <c r="F40" s="1412"/>
      <c r="G40" s="1412"/>
      <c r="H40" s="1412"/>
      <c r="I40" s="1412"/>
      <c r="J40" s="1412"/>
      <c r="K40" s="1412"/>
      <c r="L40" s="1412"/>
      <c r="M40" s="1412"/>
      <c r="N40" s="1412"/>
      <c r="O40" s="1412"/>
      <c r="P40" s="1412"/>
      <c r="Q40" s="1412"/>
      <c r="R40" s="1412"/>
      <c r="S40" s="1412"/>
      <c r="T40" s="1412"/>
      <c r="U40" s="1412"/>
      <c r="V40" s="1412"/>
      <c r="W40" s="1412"/>
      <c r="X40" s="1412"/>
      <c r="Y40" s="1412"/>
      <c r="Z40" s="1412"/>
      <c r="AA40" s="1412"/>
      <c r="AB40" s="1412"/>
      <c r="AC40" s="1412"/>
      <c r="AD40" s="1412"/>
      <c r="AE40" s="1412"/>
      <c r="AF40" s="1412"/>
      <c r="AG40" s="1412"/>
      <c r="AH40" s="1412"/>
      <c r="AI40" s="1412"/>
      <c r="AJ40" s="1412"/>
      <c r="AK40" s="1412"/>
      <c r="AL40" s="1412"/>
      <c r="AM40" s="1412"/>
      <c r="AN40" s="1412"/>
      <c r="AO40" s="1412"/>
      <c r="AP40" s="1412"/>
      <c r="AQ40" s="1412"/>
      <c r="AR40" s="1412"/>
      <c r="AS40" s="1412"/>
      <c r="AT40" s="1412"/>
      <c r="AU40" s="1412"/>
      <c r="AV40" s="1412"/>
      <c r="AX40" s="8"/>
      <c r="AY40" s="8"/>
      <c r="AZ40" s="8"/>
    </row>
    <row r="41" spans="1:75" ht="17.100000000000001" customHeight="1">
      <c r="A41" s="1412"/>
      <c r="B41" s="1412"/>
      <c r="C41" s="1412"/>
      <c r="D41" s="1412"/>
      <c r="E41" s="1412"/>
      <c r="F41" s="1412"/>
      <c r="G41" s="1412"/>
      <c r="H41" s="1412"/>
      <c r="I41" s="1412"/>
      <c r="J41" s="1412"/>
      <c r="K41" s="1412"/>
      <c r="L41" s="1412"/>
      <c r="M41" s="1412"/>
      <c r="N41" s="1412"/>
      <c r="O41" s="1412"/>
      <c r="P41" s="1412"/>
      <c r="Q41" s="1412"/>
      <c r="R41" s="1412"/>
      <c r="S41" s="1412"/>
      <c r="T41" s="1412"/>
      <c r="U41" s="1412"/>
      <c r="V41" s="1412"/>
      <c r="W41" s="1412"/>
      <c r="X41" s="1412"/>
      <c r="Y41" s="1412"/>
      <c r="Z41" s="1412"/>
      <c r="AA41" s="1412"/>
      <c r="AB41" s="1412"/>
      <c r="AC41" s="1412"/>
      <c r="AD41" s="1412"/>
      <c r="AE41" s="1412"/>
      <c r="AF41" s="1412"/>
      <c r="AG41" s="1412"/>
      <c r="AH41" s="1412"/>
      <c r="AI41" s="1412"/>
      <c r="AJ41" s="1412"/>
      <c r="AK41" s="1412"/>
      <c r="AL41" s="1412"/>
      <c r="AM41" s="1412"/>
      <c r="AN41" s="1412"/>
      <c r="AO41" s="1412"/>
      <c r="AP41" s="1412"/>
      <c r="AQ41" s="1412"/>
      <c r="AR41" s="1412"/>
      <c r="AS41" s="1412"/>
      <c r="AT41" s="1412"/>
      <c r="AU41" s="1412"/>
      <c r="AV41" s="1412"/>
      <c r="AW41" s="1"/>
    </row>
    <row r="42" spans="1:75" s="1" customFormat="1" ht="18" customHeight="1">
      <c r="A42" s="1412"/>
      <c r="B42" s="1412"/>
      <c r="C42" s="1412"/>
      <c r="D42" s="1412"/>
      <c r="E42" s="1412"/>
      <c r="F42" s="1412"/>
      <c r="G42" s="1412"/>
      <c r="H42" s="1412"/>
      <c r="I42" s="1412"/>
      <c r="J42" s="1412"/>
      <c r="K42" s="1412"/>
      <c r="L42" s="1412"/>
      <c r="M42" s="1412"/>
      <c r="N42" s="1412"/>
      <c r="O42" s="1412"/>
      <c r="P42" s="1412"/>
      <c r="Q42" s="1412"/>
      <c r="R42" s="1412"/>
      <c r="S42" s="1412"/>
      <c r="T42" s="1412"/>
      <c r="U42" s="1412"/>
      <c r="V42" s="1412"/>
      <c r="W42" s="1412"/>
      <c r="X42" s="1412"/>
      <c r="Y42" s="1412"/>
      <c r="Z42" s="1412"/>
      <c r="AA42" s="1412"/>
      <c r="AB42" s="1412"/>
      <c r="AC42" s="1412"/>
      <c r="AD42" s="1412"/>
      <c r="AE42" s="1412"/>
      <c r="AF42" s="1412"/>
      <c r="AG42" s="1412"/>
      <c r="AH42" s="1412"/>
      <c r="AI42" s="1412"/>
      <c r="AJ42" s="1412"/>
      <c r="AK42" s="1412"/>
      <c r="AL42" s="1412"/>
      <c r="AM42" s="1412"/>
      <c r="AN42" s="1412"/>
      <c r="AO42" s="1412"/>
      <c r="AP42" s="1412"/>
      <c r="AQ42" s="1412"/>
      <c r="AR42" s="1412"/>
      <c r="AS42" s="1412"/>
      <c r="AT42" s="1412"/>
      <c r="AU42" s="1412"/>
      <c r="AV42" s="1412"/>
      <c r="AX42" s="12"/>
      <c r="AY42" s="12"/>
      <c r="AZ42" s="12"/>
      <c r="BA42" s="8"/>
    </row>
    <row r="43" spans="1:75" ht="27" customHeight="1">
      <c r="A43" s="1030" t="s">
        <v>2090</v>
      </c>
      <c r="B43" s="1030"/>
      <c r="C43" s="1030"/>
      <c r="D43" s="1030"/>
      <c r="E43" s="1030"/>
      <c r="F43" s="1030"/>
      <c r="G43" s="1030"/>
      <c r="H43" s="1030"/>
      <c r="I43" s="1030"/>
      <c r="J43" s="1030"/>
      <c r="K43" s="1030"/>
      <c r="L43" s="1214" t="s">
        <v>1635</v>
      </c>
      <c r="M43" s="1214"/>
      <c r="N43" s="1214"/>
      <c r="O43" s="1214"/>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U43" s="2"/>
      <c r="AV43" s="1"/>
      <c r="AW43" s="15"/>
    </row>
    <row r="44" spans="1:75" ht="27" customHeight="1"/>
    <row r="45" spans="1:75" ht="27" customHeight="1"/>
    <row r="46" spans="1:75" ht="27" customHeight="1"/>
    <row r="47" spans="1:75" ht="27" customHeight="1"/>
    <row r="48" spans="1:75" ht="27" customHeight="1"/>
    <row r="49" ht="27" customHeight="1"/>
    <row r="50" ht="27" customHeight="1"/>
    <row r="51" ht="27" customHeight="1"/>
    <row r="52" ht="27" customHeight="1"/>
    <row r="53" ht="27" customHeight="1"/>
    <row r="54" ht="27" customHeight="1"/>
  </sheetData>
  <sheetProtection insertColumns="0" deleteColumns="0"/>
  <protectedRanges>
    <protectedRange sqref="BE6:BY9 BB6:BD6 BB10:BR18" name="범위1"/>
    <protectedRange sqref="AY4:AZ6 AY15:AZ16 AY25:AZ26" name="범위1_2_1_1"/>
    <protectedRange sqref="AZ9 AZ12 BA13:BA14 AZ19 AZ22 BA20:BA21 BA23 AZ29 AZ32 BA30:BA31 BA10:BA11" name="범위1_5_1"/>
    <protectedRange sqref="BA8 AZ7 BA18 AZ17 AZ27:BA27" name="범위1_3_1_1"/>
    <protectedRange sqref="AY7 AX17:AX20 AY17 AX27:AX30 AY27 AX7:AX11" name="범위1_2_1_1_1"/>
    <protectedRange sqref="H13 AL8 H9" name="범위1_1"/>
    <protectedRange sqref="H10:H11" name="범위1_3"/>
    <protectedRange sqref="AQ4:AQ5 N4:O5 Q5" name="범위1_1_2"/>
  </protectedRanges>
  <mergeCells count="72">
    <mergeCell ref="AX33:BA35"/>
    <mergeCell ref="AX21:AX22"/>
    <mergeCell ref="AY21:AY22"/>
    <mergeCell ref="AX31:AY32"/>
    <mergeCell ref="BA31:BA32"/>
    <mergeCell ref="BA29:BA30"/>
    <mergeCell ref="AZ31:AZ32"/>
    <mergeCell ref="AZ29:AZ30"/>
    <mergeCell ref="AX25:BA25"/>
    <mergeCell ref="AX27:AY28"/>
    <mergeCell ref="BA27:BA28"/>
    <mergeCell ref="AZ27:AZ28"/>
    <mergeCell ref="AX29:AY30"/>
    <mergeCell ref="AZ22:BA23"/>
    <mergeCell ref="A1:AV1"/>
    <mergeCell ref="W4:AB4"/>
    <mergeCell ref="AC3:AI3"/>
    <mergeCell ref="AJ3:AN3"/>
    <mergeCell ref="H5:AV5"/>
    <mergeCell ref="AP3:AV3"/>
    <mergeCell ref="H4:V4"/>
    <mergeCell ref="A3:G3"/>
    <mergeCell ref="H3:V3"/>
    <mergeCell ref="W3:AB3"/>
    <mergeCell ref="AC4:AV4"/>
    <mergeCell ref="A4:G4"/>
    <mergeCell ref="A5:G5"/>
    <mergeCell ref="A7:G7"/>
    <mergeCell ref="A11:G11"/>
    <mergeCell ref="A9:G9"/>
    <mergeCell ref="H11:AV11"/>
    <mergeCell ref="A10:G10"/>
    <mergeCell ref="H10:AV10"/>
    <mergeCell ref="H9:AV9"/>
    <mergeCell ref="AX3:AY3"/>
    <mergeCell ref="AX5:BA5"/>
    <mergeCell ref="AJ7:AM7"/>
    <mergeCell ref="AN7:AV7"/>
    <mergeCell ref="Q8:T8"/>
    <mergeCell ref="H7:T7"/>
    <mergeCell ref="U7:AA7"/>
    <mergeCell ref="AB7:AG7"/>
    <mergeCell ref="AH7:AI7"/>
    <mergeCell ref="AX7:AX8"/>
    <mergeCell ref="AZ9:BA11"/>
    <mergeCell ref="AZ7:BA8"/>
    <mergeCell ref="AY9:AY11"/>
    <mergeCell ref="AX9:AX11"/>
    <mergeCell ref="AX17:AX18"/>
    <mergeCell ref="AY17:AY18"/>
    <mergeCell ref="AZ12:BA13"/>
    <mergeCell ref="AY12:AY13"/>
    <mergeCell ref="AX12:AX13"/>
    <mergeCell ref="AX15:BA15"/>
    <mergeCell ref="AZ17:BA18"/>
    <mergeCell ref="AY7:AY8"/>
    <mergeCell ref="A43:K43"/>
    <mergeCell ref="L43:O43"/>
    <mergeCell ref="AY19:AY20"/>
    <mergeCell ref="AX19:AX20"/>
    <mergeCell ref="U8:X8"/>
    <mergeCell ref="H8:P8"/>
    <mergeCell ref="Z8:AC8"/>
    <mergeCell ref="AD8:AG8"/>
    <mergeCell ref="AH8:AK8"/>
    <mergeCell ref="AL8:AV8"/>
    <mergeCell ref="H12:AV14"/>
    <mergeCell ref="B16:AV16"/>
    <mergeCell ref="A18:AV18"/>
    <mergeCell ref="A19:AV42"/>
    <mergeCell ref="A8:G8"/>
    <mergeCell ref="A12:G14"/>
  </mergeCells>
  <phoneticPr fontId="7" type="noConversion"/>
  <dataValidations count="1">
    <dataValidation type="time" operator="notBetween" allowBlank="1" showInputMessage="1" showErrorMessage="1" sqref="U8 Z8">
      <formula1>0</formula1>
      <formula2>0</formula2>
    </dataValidation>
  </dataValidations>
  <hyperlinks>
    <hyperlink ref="AX3"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headerFooter alignWithMargins="0">
    <oddFooter>&amp;C&amp;"맑은 고딕,보통"&amp;9&amp;P / &amp;N</oddFooter>
  </headerFooter>
  <colBreaks count="1" manualBreakCount="1">
    <brk id="48"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90" zoomScaleNormal="90" workbookViewId="0">
      <pane xSplit="11" ySplit="5" topLeftCell="L18" activePane="bottomRight" state="frozen"/>
      <selection activeCell="A4" sqref="A4:G4"/>
      <selection pane="topRight" activeCell="A4" sqref="A4:G4"/>
      <selection pane="bottomLeft" activeCell="A4" sqref="A4:G4"/>
      <selection pane="bottomRight" activeCell="L1" sqref="L1:M1"/>
    </sheetView>
  </sheetViews>
  <sheetFormatPr defaultRowHeight="19.5" customHeight="1"/>
  <cols>
    <col min="1" max="1" width="5.77734375" style="441" customWidth="1"/>
    <col min="2" max="2" width="9.77734375" style="258" customWidth="1"/>
    <col min="3" max="3" width="15.77734375" style="258" customWidth="1"/>
    <col min="4" max="4" width="2.33203125" style="257" customWidth="1"/>
    <col min="5" max="6" width="14.77734375" style="257" customWidth="1"/>
    <col min="7" max="7" width="8.77734375" style="257" customWidth="1"/>
    <col min="8" max="8" width="23.77734375" style="257" customWidth="1"/>
    <col min="9" max="9" width="13.77734375" style="257" customWidth="1"/>
    <col min="10" max="10" width="2.33203125" style="257" customWidth="1"/>
    <col min="11" max="11" width="51" style="438" customWidth="1"/>
    <col min="12" max="16384" width="8.88671875" style="257"/>
  </cols>
  <sheetData>
    <row r="1" spans="1:13" ht="26.25" customHeight="1">
      <c r="A1" s="954" t="s">
        <v>1435</v>
      </c>
      <c r="B1" s="955"/>
      <c r="C1" s="955"/>
      <c r="D1" s="955"/>
      <c r="E1" s="955"/>
      <c r="F1" s="955"/>
      <c r="G1" s="955"/>
      <c r="H1" s="955"/>
      <c r="I1" s="955"/>
      <c r="J1" s="955"/>
      <c r="K1" s="955"/>
      <c r="L1" s="914" t="s">
        <v>1120</v>
      </c>
      <c r="M1" s="914"/>
    </row>
    <row r="2" spans="1:13" ht="15" customHeight="1">
      <c r="A2" s="429"/>
      <c r="B2" s="430"/>
      <c r="C2" s="430"/>
      <c r="D2" s="430"/>
      <c r="E2" s="430"/>
      <c r="F2" s="430"/>
      <c r="G2" s="430"/>
      <c r="H2" s="430"/>
      <c r="I2" s="430"/>
      <c r="J2" s="430"/>
      <c r="K2" s="430"/>
    </row>
    <row r="3" spans="1:13" ht="50.1" customHeight="1" thickBot="1">
      <c r="A3" s="956" t="s">
        <v>1116</v>
      </c>
      <c r="B3" s="957"/>
      <c r="C3" s="957"/>
      <c r="D3" s="957"/>
      <c r="E3" s="957"/>
      <c r="F3" s="957"/>
      <c r="G3" s="957"/>
      <c r="H3" s="957"/>
      <c r="I3" s="957"/>
      <c r="J3" s="957"/>
      <c r="K3" s="957"/>
    </row>
    <row r="4" spans="1:13" s="441" customFormat="1" ht="24.95" customHeight="1">
      <c r="A4" s="958" t="s">
        <v>1117</v>
      </c>
      <c r="B4" s="960" t="s">
        <v>1436</v>
      </c>
      <c r="C4" s="960" t="s">
        <v>1437</v>
      </c>
      <c r="D4" s="960" t="s">
        <v>1118</v>
      </c>
      <c r="E4" s="960"/>
      <c r="F4" s="960"/>
      <c r="G4" s="960"/>
      <c r="H4" s="960"/>
      <c r="I4" s="960"/>
      <c r="J4" s="960"/>
      <c r="K4" s="962" t="s">
        <v>1438</v>
      </c>
    </row>
    <row r="5" spans="1:13" s="441" customFormat="1" ht="24.95" customHeight="1" thickBot="1">
      <c r="A5" s="959"/>
      <c r="B5" s="961"/>
      <c r="C5" s="961"/>
      <c r="D5" s="964" t="s">
        <v>1439</v>
      </c>
      <c r="E5" s="965"/>
      <c r="F5" s="965"/>
      <c r="G5" s="966"/>
      <c r="H5" s="964" t="s">
        <v>1440</v>
      </c>
      <c r="I5" s="965"/>
      <c r="J5" s="966"/>
      <c r="K5" s="963"/>
    </row>
    <row r="6" spans="1:13" s="441" customFormat="1" ht="39.950000000000003" customHeight="1" thickTop="1">
      <c r="A6" s="967" t="s">
        <v>1441</v>
      </c>
      <c r="B6" s="968"/>
      <c r="C6" s="968"/>
      <c r="D6" s="969" t="s">
        <v>1442</v>
      </c>
      <c r="E6" s="970"/>
      <c r="F6" s="970"/>
      <c r="G6" s="971"/>
      <c r="H6" s="969"/>
      <c r="I6" s="970"/>
      <c r="J6" s="971"/>
      <c r="K6" s="346" t="s">
        <v>1443</v>
      </c>
    </row>
    <row r="7" spans="1:13" s="441" customFormat="1" ht="80.099999999999994" customHeight="1">
      <c r="A7" s="972" t="s">
        <v>1444</v>
      </c>
      <c r="B7" s="973"/>
      <c r="C7" s="973"/>
      <c r="D7" s="974" t="s">
        <v>2186</v>
      </c>
      <c r="E7" s="975"/>
      <c r="F7" s="975"/>
      <c r="G7" s="976"/>
      <c r="H7" s="974"/>
      <c r="I7" s="975"/>
      <c r="J7" s="976"/>
      <c r="K7" s="347" t="s">
        <v>1445</v>
      </c>
    </row>
    <row r="8" spans="1:13" s="441" customFormat="1" ht="30" customHeight="1">
      <c r="A8" s="977" t="s">
        <v>1446</v>
      </c>
      <c r="B8" s="978"/>
      <c r="C8" s="978"/>
      <c r="D8" s="979" t="s">
        <v>2187</v>
      </c>
      <c r="E8" s="980"/>
      <c r="F8" s="980"/>
      <c r="G8" s="981"/>
      <c r="H8" s="979"/>
      <c r="I8" s="980"/>
      <c r="J8" s="981"/>
      <c r="K8" s="348"/>
    </row>
    <row r="9" spans="1:13" s="441" customFormat="1" ht="39.950000000000003" customHeight="1">
      <c r="A9" s="982" t="s">
        <v>1447</v>
      </c>
      <c r="B9" s="985" t="s">
        <v>1448</v>
      </c>
      <c r="C9" s="428" t="s">
        <v>1449</v>
      </c>
      <c r="D9" s="987" t="s">
        <v>2188</v>
      </c>
      <c r="E9" s="988"/>
      <c r="F9" s="988"/>
      <c r="G9" s="989"/>
      <c r="H9" s="987" t="s">
        <v>1450</v>
      </c>
      <c r="I9" s="988"/>
      <c r="J9" s="989"/>
      <c r="K9" s="1008" t="s">
        <v>2192</v>
      </c>
    </row>
    <row r="10" spans="1:13" s="441" customFormat="1" ht="39.950000000000003" customHeight="1">
      <c r="A10" s="983"/>
      <c r="B10" s="986"/>
      <c r="C10" s="473" t="s">
        <v>1451</v>
      </c>
      <c r="D10" s="990"/>
      <c r="E10" s="991"/>
      <c r="F10" s="991"/>
      <c r="G10" s="992"/>
      <c r="H10" s="993"/>
      <c r="I10" s="994"/>
      <c r="J10" s="995"/>
      <c r="K10" s="1009"/>
    </row>
    <row r="11" spans="1:13" s="441" customFormat="1" ht="129.94999999999999" customHeight="1">
      <c r="A11" s="983"/>
      <c r="B11" s="474" t="s">
        <v>1452</v>
      </c>
      <c r="C11" s="474" t="s">
        <v>1453</v>
      </c>
      <c r="D11" s="1010" t="s">
        <v>2189</v>
      </c>
      <c r="E11" s="1011"/>
      <c r="F11" s="1011"/>
      <c r="G11" s="1012"/>
      <c r="H11" s="996"/>
      <c r="I11" s="997"/>
      <c r="J11" s="998"/>
      <c r="K11" s="475" t="s">
        <v>2191</v>
      </c>
    </row>
    <row r="12" spans="1:13" s="441" customFormat="1" ht="20.100000000000001" customHeight="1">
      <c r="A12" s="983"/>
      <c r="B12" s="1004" t="s">
        <v>1454</v>
      </c>
      <c r="C12" s="1004" t="s">
        <v>1455</v>
      </c>
      <c r="D12" s="999" t="s">
        <v>1456</v>
      </c>
      <c r="E12" s="1000"/>
      <c r="F12" s="1000"/>
      <c r="G12" s="1000"/>
      <c r="H12" s="1000"/>
      <c r="I12" s="1000"/>
      <c r="J12" s="1001"/>
      <c r="K12" s="1014" t="s">
        <v>2221</v>
      </c>
    </row>
    <row r="13" spans="1:13" s="441" customFormat="1" ht="30" customHeight="1">
      <c r="A13" s="983"/>
      <c r="B13" s="1013"/>
      <c r="C13" s="1013"/>
      <c r="D13" s="349"/>
      <c r="E13" s="1002" t="s">
        <v>1457</v>
      </c>
      <c r="F13" s="1002"/>
      <c r="G13" s="1002" t="s">
        <v>1458</v>
      </c>
      <c r="H13" s="1002"/>
      <c r="I13" s="427" t="s">
        <v>1459</v>
      </c>
      <c r="J13" s="350"/>
      <c r="K13" s="1014"/>
    </row>
    <row r="14" spans="1:13" s="441" customFormat="1" ht="159.94999999999999" customHeight="1">
      <c r="A14" s="983"/>
      <c r="B14" s="1013"/>
      <c r="C14" s="1013"/>
      <c r="D14" s="349"/>
      <c r="E14" s="1015"/>
      <c r="F14" s="1015"/>
      <c r="G14" s="1003" t="s">
        <v>2193</v>
      </c>
      <c r="H14" s="1003"/>
      <c r="I14" s="427" t="s">
        <v>1460</v>
      </c>
      <c r="J14" s="350"/>
      <c r="K14" s="1014"/>
    </row>
    <row r="15" spans="1:13" s="441" customFormat="1" ht="20.100000000000001" customHeight="1">
      <c r="A15" s="983"/>
      <c r="B15" s="1013"/>
      <c r="C15" s="1013"/>
      <c r="D15" s="999" t="s">
        <v>1461</v>
      </c>
      <c r="E15" s="1000"/>
      <c r="F15" s="1000"/>
      <c r="G15" s="1000"/>
      <c r="H15" s="1000"/>
      <c r="I15" s="1000"/>
      <c r="J15" s="1001"/>
      <c r="K15" s="1014"/>
    </row>
    <row r="16" spans="1:13" s="441" customFormat="1" ht="30" customHeight="1">
      <c r="A16" s="983"/>
      <c r="B16" s="1013"/>
      <c r="C16" s="1013"/>
      <c r="D16" s="349"/>
      <c r="E16" s="1002" t="s">
        <v>1462</v>
      </c>
      <c r="F16" s="1002"/>
      <c r="G16" s="1002" t="s">
        <v>1463</v>
      </c>
      <c r="H16" s="1002"/>
      <c r="I16" s="427" t="s">
        <v>1464</v>
      </c>
      <c r="J16" s="350"/>
      <c r="K16" s="1014"/>
    </row>
    <row r="17" spans="1:11" s="441" customFormat="1" ht="99.95" customHeight="1">
      <c r="A17" s="983"/>
      <c r="B17" s="1013"/>
      <c r="C17" s="1013"/>
      <c r="D17" s="349"/>
      <c r="E17" s="1003" t="s">
        <v>2190</v>
      </c>
      <c r="F17" s="1003"/>
      <c r="G17" s="1003" t="s">
        <v>1108</v>
      </c>
      <c r="H17" s="1003"/>
      <c r="I17" s="427" t="s">
        <v>1465</v>
      </c>
      <c r="J17" s="350"/>
      <c r="K17" s="1014"/>
    </row>
    <row r="18" spans="1:11" s="441" customFormat="1" ht="20.100000000000001" customHeight="1">
      <c r="A18" s="983"/>
      <c r="B18" s="1013"/>
      <c r="C18" s="1013"/>
      <c r="D18" s="999" t="s">
        <v>1466</v>
      </c>
      <c r="E18" s="1000"/>
      <c r="F18" s="1000"/>
      <c r="G18" s="1000"/>
      <c r="H18" s="1000"/>
      <c r="I18" s="1000"/>
      <c r="J18" s="1001"/>
      <c r="K18" s="1014"/>
    </row>
    <row r="19" spans="1:11" s="441" customFormat="1" ht="30" customHeight="1">
      <c r="A19" s="983"/>
      <c r="B19" s="1013"/>
      <c r="C19" s="1013"/>
      <c r="D19" s="349"/>
      <c r="E19" s="1002" t="s">
        <v>1467</v>
      </c>
      <c r="F19" s="1002"/>
      <c r="G19" s="1002" t="s">
        <v>1458</v>
      </c>
      <c r="H19" s="1002"/>
      <c r="I19" s="427" t="s">
        <v>1468</v>
      </c>
      <c r="J19" s="350"/>
      <c r="K19" s="1014"/>
    </row>
    <row r="20" spans="1:11" s="441" customFormat="1" ht="129.94999999999999" customHeight="1">
      <c r="A20" s="983"/>
      <c r="B20" s="1013"/>
      <c r="C20" s="1013"/>
      <c r="D20" s="349"/>
      <c r="E20" s="1003" t="s">
        <v>2194</v>
      </c>
      <c r="F20" s="1003"/>
      <c r="G20" s="1003" t="s">
        <v>2195</v>
      </c>
      <c r="H20" s="1003"/>
      <c r="I20" s="427" t="s">
        <v>1469</v>
      </c>
      <c r="J20" s="350"/>
      <c r="K20" s="1014"/>
    </row>
    <row r="21" spans="1:11" s="441" customFormat="1" ht="132" customHeight="1">
      <c r="A21" s="983"/>
      <c r="B21" s="1013"/>
      <c r="C21" s="1013"/>
      <c r="D21" s="1016" t="s">
        <v>2196</v>
      </c>
      <c r="E21" s="1017"/>
      <c r="F21" s="1017"/>
      <c r="G21" s="1017"/>
      <c r="H21" s="1017"/>
      <c r="I21" s="1017"/>
      <c r="J21" s="1018"/>
      <c r="K21" s="1014"/>
    </row>
    <row r="22" spans="1:11" s="441" customFormat="1" ht="113.25" customHeight="1">
      <c r="A22" s="983"/>
      <c r="B22" s="985" t="s">
        <v>1470</v>
      </c>
      <c r="C22" s="428" t="s">
        <v>1471</v>
      </c>
      <c r="D22" s="1006" t="s">
        <v>1472</v>
      </c>
      <c r="E22" s="1006"/>
      <c r="F22" s="1006"/>
      <c r="G22" s="1006"/>
      <c r="H22" s="1006" t="s">
        <v>1473</v>
      </c>
      <c r="I22" s="1006"/>
      <c r="J22" s="1006"/>
      <c r="K22" s="426" t="s">
        <v>2197</v>
      </c>
    </row>
    <row r="23" spans="1:11" s="441" customFormat="1" ht="80.099999999999994" customHeight="1">
      <c r="A23" s="983"/>
      <c r="B23" s="1004"/>
      <c r="C23" s="473" t="s">
        <v>1474</v>
      </c>
      <c r="D23" s="1007" t="s">
        <v>1475</v>
      </c>
      <c r="E23" s="1007"/>
      <c r="F23" s="1007"/>
      <c r="G23" s="1007"/>
      <c r="H23" s="1007" t="s">
        <v>1109</v>
      </c>
      <c r="I23" s="1007"/>
      <c r="J23" s="1007"/>
      <c r="K23" s="476" t="s">
        <v>1476</v>
      </c>
    </row>
    <row r="24" spans="1:11" s="441" customFormat="1" ht="60" customHeight="1">
      <c r="A24" s="983"/>
      <c r="B24" s="1004"/>
      <c r="C24" s="473" t="s">
        <v>1477</v>
      </c>
      <c r="D24" s="1007" t="s">
        <v>1475</v>
      </c>
      <c r="E24" s="1007"/>
      <c r="F24" s="1007"/>
      <c r="G24" s="1007"/>
      <c r="H24" s="1007" t="s">
        <v>1110</v>
      </c>
      <c r="I24" s="1007"/>
      <c r="J24" s="1007"/>
      <c r="K24" s="476"/>
    </row>
    <row r="25" spans="1:11" s="441" customFormat="1" ht="80.099999999999994" customHeight="1">
      <c r="A25" s="983"/>
      <c r="B25" s="1004"/>
      <c r="C25" s="473" t="s">
        <v>1478</v>
      </c>
      <c r="D25" s="1007" t="s">
        <v>1475</v>
      </c>
      <c r="E25" s="1007"/>
      <c r="F25" s="1007"/>
      <c r="G25" s="1007"/>
      <c r="H25" s="1007" t="s">
        <v>1479</v>
      </c>
      <c r="I25" s="1007"/>
      <c r="J25" s="1007"/>
      <c r="K25" s="476" t="s">
        <v>1480</v>
      </c>
    </row>
    <row r="26" spans="1:11" s="441" customFormat="1" ht="80.099999999999994" customHeight="1">
      <c r="A26" s="983"/>
      <c r="B26" s="986"/>
      <c r="C26" s="473" t="s">
        <v>1481</v>
      </c>
      <c r="D26" s="1007" t="s">
        <v>2198</v>
      </c>
      <c r="E26" s="1007"/>
      <c r="F26" s="1007"/>
      <c r="G26" s="1007"/>
      <c r="H26" s="1007" t="s">
        <v>1482</v>
      </c>
      <c r="I26" s="1007"/>
      <c r="J26" s="1007"/>
      <c r="K26" s="476"/>
    </row>
    <row r="27" spans="1:11" s="441" customFormat="1" ht="80.099999999999994" customHeight="1">
      <c r="A27" s="983"/>
      <c r="B27" s="986"/>
      <c r="C27" s="473" t="s">
        <v>1483</v>
      </c>
      <c r="D27" s="1007" t="s">
        <v>2199</v>
      </c>
      <c r="E27" s="1007"/>
      <c r="F27" s="1007"/>
      <c r="G27" s="1007"/>
      <c r="H27" s="1007" t="s">
        <v>1111</v>
      </c>
      <c r="I27" s="1007"/>
      <c r="J27" s="1007"/>
      <c r="K27" s="476" t="s">
        <v>1484</v>
      </c>
    </row>
    <row r="28" spans="1:11" s="441" customFormat="1" ht="99.95" customHeight="1">
      <c r="A28" s="983"/>
      <c r="B28" s="986"/>
      <c r="C28" s="473" t="s">
        <v>1485</v>
      </c>
      <c r="D28" s="1007" t="s">
        <v>1486</v>
      </c>
      <c r="E28" s="1007"/>
      <c r="F28" s="1007"/>
      <c r="G28" s="1007"/>
      <c r="H28" s="1007" t="s">
        <v>1112</v>
      </c>
      <c r="I28" s="1007"/>
      <c r="J28" s="1007"/>
      <c r="K28" s="476" t="s">
        <v>1487</v>
      </c>
    </row>
    <row r="29" spans="1:11" s="441" customFormat="1" ht="123.75" customHeight="1">
      <c r="A29" s="983"/>
      <c r="B29" s="986"/>
      <c r="C29" s="473" t="s">
        <v>2202</v>
      </c>
      <c r="D29" s="1007" t="s">
        <v>2201</v>
      </c>
      <c r="E29" s="1007"/>
      <c r="F29" s="1007"/>
      <c r="G29" s="1007"/>
      <c r="H29" s="1007" t="s">
        <v>2203</v>
      </c>
      <c r="I29" s="1007"/>
      <c r="J29" s="1007"/>
      <c r="K29" s="476" t="s">
        <v>2200</v>
      </c>
    </row>
    <row r="30" spans="1:11" s="441" customFormat="1" ht="60" customHeight="1">
      <c r="A30" s="983"/>
      <c r="B30" s="986"/>
      <c r="C30" s="473" t="s">
        <v>1488</v>
      </c>
      <c r="D30" s="1007" t="s">
        <v>1489</v>
      </c>
      <c r="E30" s="1007"/>
      <c r="F30" s="1007"/>
      <c r="G30" s="1007"/>
      <c r="H30" s="1007" t="s">
        <v>1113</v>
      </c>
      <c r="I30" s="1007"/>
      <c r="J30" s="1007"/>
      <c r="K30" s="476"/>
    </row>
    <row r="31" spans="1:11" s="441" customFormat="1" ht="60" customHeight="1">
      <c r="A31" s="983"/>
      <c r="B31" s="986"/>
      <c r="C31" s="473" t="s">
        <v>1490</v>
      </c>
      <c r="D31" s="1007" t="s">
        <v>1491</v>
      </c>
      <c r="E31" s="1007"/>
      <c r="F31" s="1007"/>
      <c r="G31" s="1007"/>
      <c r="H31" s="1007" t="s">
        <v>1114</v>
      </c>
      <c r="I31" s="1007"/>
      <c r="J31" s="1007"/>
      <c r="K31" s="476"/>
    </row>
    <row r="32" spans="1:11" s="441" customFormat="1" ht="60" customHeight="1">
      <c r="A32" s="983"/>
      <c r="B32" s="1005"/>
      <c r="C32" s="474" t="s">
        <v>1492</v>
      </c>
      <c r="D32" s="1027" t="s">
        <v>1491</v>
      </c>
      <c r="E32" s="1027"/>
      <c r="F32" s="1027"/>
      <c r="G32" s="1027"/>
      <c r="H32" s="1027" t="s">
        <v>1493</v>
      </c>
      <c r="I32" s="1027"/>
      <c r="J32" s="1027"/>
      <c r="K32" s="477" t="s">
        <v>1494</v>
      </c>
    </row>
    <row r="33" spans="1:11" s="441" customFormat="1" ht="170.1" customHeight="1">
      <c r="A33" s="983"/>
      <c r="B33" s="1004" t="s">
        <v>1495</v>
      </c>
      <c r="C33" s="425" t="s">
        <v>1496</v>
      </c>
      <c r="D33" s="1006" t="s">
        <v>1497</v>
      </c>
      <c r="E33" s="1006"/>
      <c r="F33" s="1006"/>
      <c r="G33" s="1006"/>
      <c r="H33" s="1006" t="s">
        <v>1498</v>
      </c>
      <c r="I33" s="1006"/>
      <c r="J33" s="1006"/>
      <c r="K33" s="351" t="s">
        <v>1499</v>
      </c>
    </row>
    <row r="34" spans="1:11" s="441" customFormat="1" ht="99.95" customHeight="1">
      <c r="A34" s="983"/>
      <c r="B34" s="986"/>
      <c r="C34" s="473" t="s">
        <v>1500</v>
      </c>
      <c r="D34" s="1007" t="s">
        <v>1501</v>
      </c>
      <c r="E34" s="1007"/>
      <c r="F34" s="1007"/>
      <c r="G34" s="1007"/>
      <c r="H34" s="1007" t="s">
        <v>1115</v>
      </c>
      <c r="I34" s="1007"/>
      <c r="J34" s="1007"/>
      <c r="K34" s="476" t="s">
        <v>1502</v>
      </c>
    </row>
    <row r="35" spans="1:11" s="441" customFormat="1" ht="114.95" customHeight="1">
      <c r="A35" s="983"/>
      <c r="B35" s="986"/>
      <c r="C35" s="473" t="s">
        <v>92</v>
      </c>
      <c r="D35" s="1007" t="s">
        <v>2204</v>
      </c>
      <c r="E35" s="1007"/>
      <c r="F35" s="1007"/>
      <c r="G35" s="1007"/>
      <c r="H35" s="1026" t="s">
        <v>1503</v>
      </c>
      <c r="I35" s="1026"/>
      <c r="J35" s="1026"/>
      <c r="K35" s="478" t="s">
        <v>1504</v>
      </c>
    </row>
    <row r="36" spans="1:11" s="441" customFormat="1" ht="60" customHeight="1">
      <c r="A36" s="983"/>
      <c r="B36" s="986"/>
      <c r="C36" s="473" t="s">
        <v>1505</v>
      </c>
      <c r="D36" s="1007" t="s">
        <v>2205</v>
      </c>
      <c r="E36" s="1007"/>
      <c r="F36" s="1007"/>
      <c r="G36" s="1007"/>
      <c r="H36" s="1026" t="s">
        <v>2206</v>
      </c>
      <c r="I36" s="1026"/>
      <c r="J36" s="1026"/>
      <c r="K36" s="478" t="s">
        <v>1506</v>
      </c>
    </row>
    <row r="37" spans="1:11" s="441" customFormat="1" ht="96">
      <c r="A37" s="983"/>
      <c r="B37" s="474" t="s">
        <v>1507</v>
      </c>
      <c r="C37" s="474" t="s">
        <v>1507</v>
      </c>
      <c r="D37" s="1027" t="s">
        <v>2207</v>
      </c>
      <c r="E37" s="1027"/>
      <c r="F37" s="1027"/>
      <c r="G37" s="1027"/>
      <c r="H37" s="1027" t="s">
        <v>1508</v>
      </c>
      <c r="I37" s="1027"/>
      <c r="J37" s="1027"/>
      <c r="K37" s="477" t="s">
        <v>1509</v>
      </c>
    </row>
    <row r="38" spans="1:11" s="441" customFormat="1" ht="50.1" customHeight="1">
      <c r="A38" s="984"/>
      <c r="B38" s="345" t="s">
        <v>1510</v>
      </c>
      <c r="C38" s="345" t="s">
        <v>1511</v>
      </c>
      <c r="D38" s="1028" t="s">
        <v>1512</v>
      </c>
      <c r="E38" s="1028"/>
      <c r="F38" s="1028"/>
      <c r="G38" s="1028"/>
      <c r="H38" s="1029" t="s">
        <v>1513</v>
      </c>
      <c r="I38" s="1029"/>
      <c r="J38" s="1029"/>
      <c r="K38" s="352"/>
    </row>
    <row r="39" spans="1:11" s="354" customFormat="1" ht="39.950000000000003" customHeight="1" thickBot="1">
      <c r="A39" s="1019" t="s">
        <v>1514</v>
      </c>
      <c r="B39" s="1020"/>
      <c r="C39" s="1021"/>
      <c r="D39" s="1022" t="s">
        <v>1515</v>
      </c>
      <c r="E39" s="1023"/>
      <c r="F39" s="1023"/>
      <c r="G39" s="1023"/>
      <c r="H39" s="1023"/>
      <c r="I39" s="1023"/>
      <c r="J39" s="1024"/>
      <c r="K39" s="353" t="s">
        <v>1516</v>
      </c>
    </row>
    <row r="40" spans="1:11" ht="19.5" customHeight="1">
      <c r="A40" s="1025" t="s">
        <v>1517</v>
      </c>
      <c r="B40" s="1025"/>
      <c r="C40" s="1025"/>
      <c r="D40" s="1025"/>
      <c r="E40" s="1025"/>
      <c r="F40" s="1025"/>
      <c r="G40" s="1025"/>
      <c r="H40" s="1025"/>
      <c r="I40" s="1025"/>
      <c r="J40" s="1025"/>
      <c r="K40" s="1025"/>
    </row>
  </sheetData>
  <mergeCells count="83">
    <mergeCell ref="L1:M1"/>
    <mergeCell ref="A39:C39"/>
    <mergeCell ref="D39:J39"/>
    <mergeCell ref="A40:K40"/>
    <mergeCell ref="H35:J35"/>
    <mergeCell ref="D36:G36"/>
    <mergeCell ref="H36:J36"/>
    <mergeCell ref="D37:G37"/>
    <mergeCell ref="H37:J37"/>
    <mergeCell ref="D38:G38"/>
    <mergeCell ref="H38:J38"/>
    <mergeCell ref="D32:G32"/>
    <mergeCell ref="H32:J32"/>
    <mergeCell ref="B33:B36"/>
    <mergeCell ref="D33:G33"/>
    <mergeCell ref="H33:J33"/>
    <mergeCell ref="D34:G34"/>
    <mergeCell ref="H34:J34"/>
    <mergeCell ref="D35:G35"/>
    <mergeCell ref="D29:G29"/>
    <mergeCell ref="H29:J29"/>
    <mergeCell ref="D30:G30"/>
    <mergeCell ref="H30:J30"/>
    <mergeCell ref="D31:G31"/>
    <mergeCell ref="H31:J31"/>
    <mergeCell ref="D26:G26"/>
    <mergeCell ref="H26:J26"/>
    <mergeCell ref="D27:G27"/>
    <mergeCell ref="H27:J27"/>
    <mergeCell ref="D28:G28"/>
    <mergeCell ref="H28:J28"/>
    <mergeCell ref="H23:J23"/>
    <mergeCell ref="D24:G24"/>
    <mergeCell ref="H24:J24"/>
    <mergeCell ref="D25:G25"/>
    <mergeCell ref="H25:J25"/>
    <mergeCell ref="K9:K10"/>
    <mergeCell ref="D11:G11"/>
    <mergeCell ref="B12:B21"/>
    <mergeCell ref="C12:C21"/>
    <mergeCell ref="D12:J12"/>
    <mergeCell ref="K12:K21"/>
    <mergeCell ref="E13:F13"/>
    <mergeCell ref="G13:H13"/>
    <mergeCell ref="E14:F14"/>
    <mergeCell ref="G14:H14"/>
    <mergeCell ref="E17:F17"/>
    <mergeCell ref="G17:H17"/>
    <mergeCell ref="D18:J18"/>
    <mergeCell ref="E19:F19"/>
    <mergeCell ref="G19:H19"/>
    <mergeCell ref="D21:J21"/>
    <mergeCell ref="A8:C8"/>
    <mergeCell ref="D8:G8"/>
    <mergeCell ref="H8:J8"/>
    <mergeCell ref="A9:A38"/>
    <mergeCell ref="B9:B10"/>
    <mergeCell ref="D9:G10"/>
    <mergeCell ref="H9:J11"/>
    <mergeCell ref="D15:J15"/>
    <mergeCell ref="E16:F16"/>
    <mergeCell ref="G16:H16"/>
    <mergeCell ref="E20:F20"/>
    <mergeCell ref="G20:H20"/>
    <mergeCell ref="B22:B32"/>
    <mergeCell ref="D22:G22"/>
    <mergeCell ref="H22:J22"/>
    <mergeCell ref="D23:G23"/>
    <mergeCell ref="A6:C6"/>
    <mergeCell ref="D6:G6"/>
    <mergeCell ref="H6:J6"/>
    <mergeCell ref="A7:C7"/>
    <mergeCell ref="D7:G7"/>
    <mergeCell ref="H7:J7"/>
    <mergeCell ref="A1:K1"/>
    <mergeCell ref="A3:K3"/>
    <mergeCell ref="A4:A5"/>
    <mergeCell ref="B4:B5"/>
    <mergeCell ref="C4:C5"/>
    <mergeCell ref="D4:J4"/>
    <mergeCell ref="K4:K5"/>
    <mergeCell ref="D5:G5"/>
    <mergeCell ref="H5:J5"/>
  </mergeCells>
  <phoneticPr fontId="7" type="noConversion"/>
  <hyperlinks>
    <hyperlink ref="L1" location="목차!A1" display="▶목차바로가기"/>
  </hyperlinks>
  <printOptions horizontalCentered="1"/>
  <pageMargins left="0.19685039370078741" right="0.19685039370078741" top="0.39370078740157483" bottom="0.39370078740157483" header="0.39370078740157483" footer="0.19685039370078741"/>
  <pageSetup paperSize="9" scale="55" orientation="portrait" r:id="rId1"/>
  <headerFooter alignWithMargins="0">
    <oddFooter>&amp;C&amp;"맑은 고딕,보통"&amp;9&amp;P /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X34"/>
  <sheetViews>
    <sheetView zoomScaleNormal="100" workbookViewId="0">
      <selection activeCell="BM26" sqref="BM26"/>
    </sheetView>
  </sheetViews>
  <sheetFormatPr defaultColWidth="1.77734375" defaultRowHeight="18" customHeight="1"/>
  <cols>
    <col min="1" max="49" width="1.77734375" style="67" customWidth="1"/>
    <col min="50" max="50" width="16.77734375" style="67" customWidth="1"/>
    <col min="51" max="16384" width="1.77734375" style="67"/>
  </cols>
  <sheetData>
    <row r="1" spans="1:50" ht="31.5">
      <c r="A1" s="2853" t="s">
        <v>1636</v>
      </c>
      <c r="B1" s="2853"/>
      <c r="C1" s="2853"/>
      <c r="D1" s="2853"/>
      <c r="E1" s="2853"/>
      <c r="F1" s="2853"/>
      <c r="G1" s="2853"/>
      <c r="H1" s="2853"/>
      <c r="I1" s="2853"/>
      <c r="J1" s="2853"/>
      <c r="K1" s="2853"/>
      <c r="L1" s="2853"/>
      <c r="M1" s="2853"/>
      <c r="N1" s="2853"/>
      <c r="O1" s="2853"/>
      <c r="P1" s="2853"/>
      <c r="Q1" s="2853"/>
      <c r="R1" s="2853"/>
      <c r="S1" s="2853"/>
      <c r="T1" s="2853"/>
      <c r="U1" s="2853"/>
      <c r="V1" s="2853"/>
      <c r="W1" s="2853"/>
      <c r="X1" s="2853"/>
      <c r="Y1" s="2853"/>
      <c r="Z1" s="2853"/>
      <c r="AA1" s="2853"/>
      <c r="AB1" s="2853"/>
      <c r="AC1" s="2853"/>
      <c r="AD1" s="2853"/>
      <c r="AE1" s="2853"/>
      <c r="AF1" s="2853"/>
      <c r="AG1" s="2853"/>
      <c r="AH1" s="2853"/>
      <c r="AI1" s="2853"/>
      <c r="AJ1" s="2853"/>
      <c r="AK1" s="2853"/>
      <c r="AL1" s="2853"/>
      <c r="AM1" s="2853"/>
      <c r="AN1" s="2853"/>
      <c r="AO1" s="2853"/>
      <c r="AP1" s="2853"/>
      <c r="AQ1" s="2853"/>
      <c r="AR1" s="2853"/>
      <c r="AS1" s="2853"/>
      <c r="AT1" s="2853"/>
      <c r="AU1" s="2853"/>
      <c r="AV1" s="2853"/>
    </row>
    <row r="2" spans="1:50" ht="13.5">
      <c r="A2" s="2856" t="s">
        <v>1637</v>
      </c>
      <c r="B2" s="2856"/>
      <c r="C2" s="2856"/>
      <c r="D2" s="2856"/>
      <c r="E2" s="2856"/>
      <c r="F2" s="2856"/>
      <c r="G2" s="2856"/>
      <c r="H2" s="2856"/>
      <c r="I2" s="2856"/>
      <c r="J2" s="2856"/>
      <c r="K2" s="2856"/>
      <c r="L2" s="2856"/>
      <c r="M2" s="2856"/>
      <c r="N2" s="2856"/>
      <c r="O2" s="2856"/>
      <c r="P2" s="2856"/>
      <c r="Q2" s="2856"/>
      <c r="R2" s="2856"/>
      <c r="S2" s="2856"/>
      <c r="T2" s="2856"/>
      <c r="U2" s="2856"/>
      <c r="V2" s="2856"/>
      <c r="W2" s="2856"/>
      <c r="X2" s="2856"/>
      <c r="Y2" s="2856"/>
      <c r="Z2" s="2856"/>
      <c r="AA2" s="2856"/>
      <c r="AB2" s="2856"/>
      <c r="AC2" s="2856"/>
      <c r="AD2" s="2856"/>
      <c r="AE2" s="2856"/>
      <c r="AF2" s="2856"/>
      <c r="AG2" s="2856"/>
      <c r="AH2" s="2856"/>
      <c r="AI2" s="2856"/>
      <c r="AJ2" s="2856"/>
      <c r="AK2" s="2856"/>
      <c r="AL2" s="2856"/>
      <c r="AM2" s="2856"/>
      <c r="AN2" s="2856"/>
      <c r="AO2" s="2856"/>
      <c r="AP2" s="2856"/>
      <c r="AQ2" s="2856"/>
      <c r="AR2" s="2856"/>
      <c r="AS2" s="2856"/>
      <c r="AT2" s="2856"/>
      <c r="AU2" s="2856"/>
      <c r="AV2" s="2856"/>
    </row>
    <row r="3" spans="1:50" s="255" customFormat="1" ht="20.25" customHeight="1">
      <c r="A3" s="443"/>
      <c r="B3" s="67"/>
      <c r="C3" s="443"/>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443"/>
      <c r="AT3" s="443"/>
      <c r="AU3" s="443"/>
      <c r="AV3" s="443"/>
    </row>
    <row r="4" spans="1:50" s="255" customFormat="1" ht="35.1" customHeight="1">
      <c r="A4" s="2857" t="s">
        <v>1638</v>
      </c>
      <c r="B4" s="2858"/>
      <c r="C4" s="2854" t="s">
        <v>1639</v>
      </c>
      <c r="D4" s="2854"/>
      <c r="E4" s="2854"/>
      <c r="F4" s="2854"/>
      <c r="G4" s="2854"/>
      <c r="H4" s="2854"/>
      <c r="I4" s="2854"/>
      <c r="J4" s="2854"/>
      <c r="K4" s="2854"/>
      <c r="L4" s="2854"/>
      <c r="M4" s="2854"/>
      <c r="N4" s="2854"/>
      <c r="O4" s="2854" t="s">
        <v>1640</v>
      </c>
      <c r="P4" s="2854"/>
      <c r="Q4" s="2854"/>
      <c r="R4" s="2854"/>
      <c r="S4" s="2854"/>
      <c r="T4" s="2854"/>
      <c r="U4" s="2854"/>
      <c r="V4" s="2854"/>
      <c r="W4" s="2854"/>
      <c r="X4" s="2854"/>
      <c r="Y4" s="2854" t="s">
        <v>1641</v>
      </c>
      <c r="Z4" s="2854"/>
      <c r="AA4" s="2854"/>
      <c r="AB4" s="2854"/>
      <c r="AC4" s="2854"/>
      <c r="AD4" s="2854"/>
      <c r="AE4" s="2854"/>
      <c r="AF4" s="2854"/>
      <c r="AG4" s="2854"/>
      <c r="AH4" s="2854" t="s">
        <v>1642</v>
      </c>
      <c r="AI4" s="2854"/>
      <c r="AJ4" s="2854"/>
      <c r="AK4" s="2854"/>
      <c r="AL4" s="2854"/>
      <c r="AM4" s="2854"/>
      <c r="AN4" s="2854"/>
      <c r="AO4" s="2854"/>
      <c r="AP4" s="2854"/>
      <c r="AQ4" s="2854" t="s">
        <v>1643</v>
      </c>
      <c r="AR4" s="2854"/>
      <c r="AS4" s="2854"/>
      <c r="AT4" s="2854"/>
      <c r="AU4" s="2854"/>
      <c r="AV4" s="2855"/>
      <c r="AX4" s="367" t="s">
        <v>1120</v>
      </c>
    </row>
    <row r="5" spans="1:50" ht="35.1" customHeight="1">
      <c r="A5" s="2852">
        <v>1</v>
      </c>
      <c r="B5" s="2850"/>
      <c r="C5" s="2850"/>
      <c r="D5" s="2850"/>
      <c r="E5" s="2850"/>
      <c r="F5" s="2850"/>
      <c r="G5" s="2850"/>
      <c r="H5" s="2850"/>
      <c r="I5" s="2850"/>
      <c r="J5" s="2850"/>
      <c r="K5" s="2850"/>
      <c r="L5" s="2850"/>
      <c r="M5" s="2850"/>
      <c r="N5" s="2850"/>
      <c r="O5" s="2850"/>
      <c r="P5" s="2850"/>
      <c r="Q5" s="2850"/>
      <c r="R5" s="2850"/>
      <c r="S5" s="2850"/>
      <c r="T5" s="2850"/>
      <c r="U5" s="2850"/>
      <c r="V5" s="2850"/>
      <c r="W5" s="2850"/>
      <c r="X5" s="2850"/>
      <c r="Y5" s="2850"/>
      <c r="Z5" s="2850"/>
      <c r="AA5" s="2850"/>
      <c r="AB5" s="2850"/>
      <c r="AC5" s="2850"/>
      <c r="AD5" s="2850"/>
      <c r="AE5" s="2850"/>
      <c r="AF5" s="2850"/>
      <c r="AG5" s="2850"/>
      <c r="AH5" s="2850"/>
      <c r="AI5" s="2850"/>
      <c r="AJ5" s="2850"/>
      <c r="AK5" s="2850"/>
      <c r="AL5" s="2850"/>
      <c r="AM5" s="2850"/>
      <c r="AN5" s="2850"/>
      <c r="AO5" s="2850"/>
      <c r="AP5" s="2850"/>
      <c r="AQ5" s="2850"/>
      <c r="AR5" s="2850"/>
      <c r="AS5" s="2850"/>
      <c r="AT5" s="2850"/>
      <c r="AU5" s="2850"/>
      <c r="AV5" s="2851"/>
    </row>
    <row r="6" spans="1:50" ht="35.1" customHeight="1">
      <c r="A6" s="2852">
        <v>2</v>
      </c>
      <c r="B6" s="2850"/>
      <c r="C6" s="2850"/>
      <c r="D6" s="2850"/>
      <c r="E6" s="2850"/>
      <c r="F6" s="2850"/>
      <c r="G6" s="2850"/>
      <c r="H6" s="2850"/>
      <c r="I6" s="2850"/>
      <c r="J6" s="2850"/>
      <c r="K6" s="2850"/>
      <c r="L6" s="2850"/>
      <c r="M6" s="2850"/>
      <c r="N6" s="2850"/>
      <c r="O6" s="2850"/>
      <c r="P6" s="2850"/>
      <c r="Q6" s="2850"/>
      <c r="R6" s="2850"/>
      <c r="S6" s="2850"/>
      <c r="T6" s="2850"/>
      <c r="U6" s="2850"/>
      <c r="V6" s="2850"/>
      <c r="W6" s="2850"/>
      <c r="X6" s="2850"/>
      <c r="Y6" s="2850"/>
      <c r="Z6" s="2850"/>
      <c r="AA6" s="2850"/>
      <c r="AB6" s="2850"/>
      <c r="AC6" s="2850"/>
      <c r="AD6" s="2850"/>
      <c r="AE6" s="2850"/>
      <c r="AF6" s="2850"/>
      <c r="AG6" s="2850"/>
      <c r="AH6" s="2850"/>
      <c r="AI6" s="2850"/>
      <c r="AJ6" s="2850"/>
      <c r="AK6" s="2850"/>
      <c r="AL6" s="2850"/>
      <c r="AM6" s="2850"/>
      <c r="AN6" s="2850"/>
      <c r="AO6" s="2850"/>
      <c r="AP6" s="2850"/>
      <c r="AQ6" s="2850"/>
      <c r="AR6" s="2850"/>
      <c r="AS6" s="2850"/>
      <c r="AT6" s="2850"/>
      <c r="AU6" s="2850"/>
      <c r="AV6" s="2851"/>
    </row>
    <row r="7" spans="1:50" ht="35.1" customHeight="1">
      <c r="A7" s="2852">
        <v>3</v>
      </c>
      <c r="B7" s="2850"/>
      <c r="C7" s="2850"/>
      <c r="D7" s="2850"/>
      <c r="E7" s="2850"/>
      <c r="F7" s="2850"/>
      <c r="G7" s="2850"/>
      <c r="H7" s="2850"/>
      <c r="I7" s="2850"/>
      <c r="J7" s="2850"/>
      <c r="K7" s="2850"/>
      <c r="L7" s="2850"/>
      <c r="M7" s="2850"/>
      <c r="N7" s="2850"/>
      <c r="O7" s="2850"/>
      <c r="P7" s="2850"/>
      <c r="Q7" s="2850"/>
      <c r="R7" s="2850"/>
      <c r="S7" s="2850"/>
      <c r="T7" s="2850"/>
      <c r="U7" s="2850"/>
      <c r="V7" s="2850"/>
      <c r="W7" s="2850"/>
      <c r="X7" s="2850"/>
      <c r="Y7" s="2850"/>
      <c r="Z7" s="2850"/>
      <c r="AA7" s="2850"/>
      <c r="AB7" s="2850"/>
      <c r="AC7" s="2850"/>
      <c r="AD7" s="2850"/>
      <c r="AE7" s="2850"/>
      <c r="AF7" s="2850"/>
      <c r="AG7" s="2850"/>
      <c r="AH7" s="2850"/>
      <c r="AI7" s="2850"/>
      <c r="AJ7" s="2850"/>
      <c r="AK7" s="2850"/>
      <c r="AL7" s="2850"/>
      <c r="AM7" s="2850"/>
      <c r="AN7" s="2850"/>
      <c r="AO7" s="2850"/>
      <c r="AP7" s="2850"/>
      <c r="AQ7" s="2850"/>
      <c r="AR7" s="2850"/>
      <c r="AS7" s="2850"/>
      <c r="AT7" s="2850"/>
      <c r="AU7" s="2850"/>
      <c r="AV7" s="2851"/>
    </row>
    <row r="8" spans="1:50" ht="35.1" customHeight="1">
      <c r="A8" s="2852">
        <v>4</v>
      </c>
      <c r="B8" s="2850"/>
      <c r="C8" s="2850"/>
      <c r="D8" s="2850"/>
      <c r="E8" s="2850"/>
      <c r="F8" s="2850"/>
      <c r="G8" s="2850"/>
      <c r="H8" s="2850"/>
      <c r="I8" s="2850"/>
      <c r="J8" s="2850"/>
      <c r="K8" s="2850"/>
      <c r="L8" s="2850"/>
      <c r="M8" s="2850"/>
      <c r="N8" s="2850"/>
      <c r="O8" s="2850"/>
      <c r="P8" s="2850"/>
      <c r="Q8" s="2850"/>
      <c r="R8" s="2850"/>
      <c r="S8" s="2850"/>
      <c r="T8" s="2850"/>
      <c r="U8" s="2850"/>
      <c r="V8" s="2850"/>
      <c r="W8" s="2850"/>
      <c r="X8" s="2850"/>
      <c r="Y8" s="2850"/>
      <c r="Z8" s="2850"/>
      <c r="AA8" s="2850"/>
      <c r="AB8" s="2850"/>
      <c r="AC8" s="2850"/>
      <c r="AD8" s="2850"/>
      <c r="AE8" s="2850"/>
      <c r="AF8" s="2850"/>
      <c r="AG8" s="2850"/>
      <c r="AH8" s="2850"/>
      <c r="AI8" s="2850"/>
      <c r="AJ8" s="2850"/>
      <c r="AK8" s="2850"/>
      <c r="AL8" s="2850"/>
      <c r="AM8" s="2850"/>
      <c r="AN8" s="2850"/>
      <c r="AO8" s="2850"/>
      <c r="AP8" s="2850"/>
      <c r="AQ8" s="2850"/>
      <c r="AR8" s="2850"/>
      <c r="AS8" s="2850"/>
      <c r="AT8" s="2850"/>
      <c r="AU8" s="2850"/>
      <c r="AV8" s="2851"/>
    </row>
    <row r="9" spans="1:50" ht="35.1" customHeight="1">
      <c r="A9" s="2852">
        <v>5</v>
      </c>
      <c r="B9" s="2850"/>
      <c r="C9" s="2850"/>
      <c r="D9" s="2850"/>
      <c r="E9" s="2850"/>
      <c r="F9" s="2850"/>
      <c r="G9" s="2850"/>
      <c r="H9" s="2850"/>
      <c r="I9" s="2850"/>
      <c r="J9" s="2850"/>
      <c r="K9" s="2850"/>
      <c r="L9" s="2850"/>
      <c r="M9" s="2850"/>
      <c r="N9" s="2850"/>
      <c r="O9" s="2850"/>
      <c r="P9" s="2850"/>
      <c r="Q9" s="2850"/>
      <c r="R9" s="2850"/>
      <c r="S9" s="2850"/>
      <c r="T9" s="2850"/>
      <c r="U9" s="2850"/>
      <c r="V9" s="2850"/>
      <c r="W9" s="2850"/>
      <c r="X9" s="2850"/>
      <c r="Y9" s="2850"/>
      <c r="Z9" s="2850"/>
      <c r="AA9" s="2850"/>
      <c r="AB9" s="2850"/>
      <c r="AC9" s="2850"/>
      <c r="AD9" s="2850"/>
      <c r="AE9" s="2850"/>
      <c r="AF9" s="2850"/>
      <c r="AG9" s="2850"/>
      <c r="AH9" s="2850"/>
      <c r="AI9" s="2850"/>
      <c r="AJ9" s="2850"/>
      <c r="AK9" s="2850"/>
      <c r="AL9" s="2850"/>
      <c r="AM9" s="2850"/>
      <c r="AN9" s="2850"/>
      <c r="AO9" s="2850"/>
      <c r="AP9" s="2850"/>
      <c r="AQ9" s="2850"/>
      <c r="AR9" s="2850"/>
      <c r="AS9" s="2850"/>
      <c r="AT9" s="2850"/>
      <c r="AU9" s="2850"/>
      <c r="AV9" s="2851"/>
    </row>
    <row r="10" spans="1:50" ht="35.1" customHeight="1">
      <c r="A10" s="2852">
        <v>6</v>
      </c>
      <c r="B10" s="2850"/>
      <c r="C10" s="2850"/>
      <c r="D10" s="2850"/>
      <c r="E10" s="2850"/>
      <c r="F10" s="2850"/>
      <c r="G10" s="2850"/>
      <c r="H10" s="2850"/>
      <c r="I10" s="2850"/>
      <c r="J10" s="2850"/>
      <c r="K10" s="2850"/>
      <c r="L10" s="2850"/>
      <c r="M10" s="2850"/>
      <c r="N10" s="2850"/>
      <c r="O10" s="2850"/>
      <c r="P10" s="2850"/>
      <c r="Q10" s="2850"/>
      <c r="R10" s="2850"/>
      <c r="S10" s="2850"/>
      <c r="T10" s="2850"/>
      <c r="U10" s="2850"/>
      <c r="V10" s="2850"/>
      <c r="W10" s="2850"/>
      <c r="X10" s="2850"/>
      <c r="Y10" s="2850"/>
      <c r="Z10" s="2850"/>
      <c r="AA10" s="2850"/>
      <c r="AB10" s="2850"/>
      <c r="AC10" s="2850"/>
      <c r="AD10" s="2850"/>
      <c r="AE10" s="2850"/>
      <c r="AF10" s="2850"/>
      <c r="AG10" s="2850"/>
      <c r="AH10" s="2850"/>
      <c r="AI10" s="2850"/>
      <c r="AJ10" s="2850"/>
      <c r="AK10" s="2850"/>
      <c r="AL10" s="2850"/>
      <c r="AM10" s="2850"/>
      <c r="AN10" s="2850"/>
      <c r="AO10" s="2850"/>
      <c r="AP10" s="2850"/>
      <c r="AQ10" s="2850"/>
      <c r="AR10" s="2850"/>
      <c r="AS10" s="2850"/>
      <c r="AT10" s="2850"/>
      <c r="AU10" s="2850"/>
      <c r="AV10" s="2851"/>
    </row>
    <row r="11" spans="1:50" ht="35.1" customHeight="1">
      <c r="A11" s="2852">
        <v>7</v>
      </c>
      <c r="B11" s="2850"/>
      <c r="C11" s="2850"/>
      <c r="D11" s="2850"/>
      <c r="E11" s="2850"/>
      <c r="F11" s="2850"/>
      <c r="G11" s="2850"/>
      <c r="H11" s="2850"/>
      <c r="I11" s="2850"/>
      <c r="J11" s="2850"/>
      <c r="K11" s="2850"/>
      <c r="L11" s="2850"/>
      <c r="M11" s="2850"/>
      <c r="N11" s="2850"/>
      <c r="O11" s="2850"/>
      <c r="P11" s="2850"/>
      <c r="Q11" s="2850"/>
      <c r="R11" s="2850"/>
      <c r="S11" s="2850"/>
      <c r="T11" s="2850"/>
      <c r="U11" s="2850"/>
      <c r="V11" s="2850"/>
      <c r="W11" s="2850"/>
      <c r="X11" s="2850"/>
      <c r="Y11" s="2850"/>
      <c r="Z11" s="2850"/>
      <c r="AA11" s="2850"/>
      <c r="AB11" s="2850"/>
      <c r="AC11" s="2850"/>
      <c r="AD11" s="2850"/>
      <c r="AE11" s="2850"/>
      <c r="AF11" s="2850"/>
      <c r="AG11" s="2850"/>
      <c r="AH11" s="2850"/>
      <c r="AI11" s="2850"/>
      <c r="AJ11" s="2850"/>
      <c r="AK11" s="2850"/>
      <c r="AL11" s="2850"/>
      <c r="AM11" s="2850"/>
      <c r="AN11" s="2850"/>
      <c r="AO11" s="2850"/>
      <c r="AP11" s="2850"/>
      <c r="AQ11" s="2850"/>
      <c r="AR11" s="2850"/>
      <c r="AS11" s="2850"/>
      <c r="AT11" s="2850"/>
      <c r="AU11" s="2850"/>
      <c r="AV11" s="2851"/>
    </row>
    <row r="12" spans="1:50" ht="35.1" customHeight="1">
      <c r="A12" s="2852">
        <v>8</v>
      </c>
      <c r="B12" s="2850"/>
      <c r="C12" s="2850"/>
      <c r="D12" s="2850"/>
      <c r="E12" s="2850"/>
      <c r="F12" s="2850"/>
      <c r="G12" s="2850"/>
      <c r="H12" s="2850"/>
      <c r="I12" s="2850"/>
      <c r="J12" s="2850"/>
      <c r="K12" s="2850"/>
      <c r="L12" s="2850"/>
      <c r="M12" s="2850"/>
      <c r="N12" s="2850"/>
      <c r="O12" s="2850"/>
      <c r="P12" s="2850"/>
      <c r="Q12" s="2850"/>
      <c r="R12" s="2850"/>
      <c r="S12" s="2850"/>
      <c r="T12" s="2850"/>
      <c r="U12" s="2850"/>
      <c r="V12" s="2850"/>
      <c r="W12" s="2850"/>
      <c r="X12" s="2850"/>
      <c r="Y12" s="2850"/>
      <c r="Z12" s="2850"/>
      <c r="AA12" s="2850"/>
      <c r="AB12" s="2850"/>
      <c r="AC12" s="2850"/>
      <c r="AD12" s="2850"/>
      <c r="AE12" s="2850"/>
      <c r="AF12" s="2850"/>
      <c r="AG12" s="2850"/>
      <c r="AH12" s="2850"/>
      <c r="AI12" s="2850"/>
      <c r="AJ12" s="2850"/>
      <c r="AK12" s="2850"/>
      <c r="AL12" s="2850"/>
      <c r="AM12" s="2850"/>
      <c r="AN12" s="2850"/>
      <c r="AO12" s="2850"/>
      <c r="AP12" s="2850"/>
      <c r="AQ12" s="2850"/>
      <c r="AR12" s="2850"/>
      <c r="AS12" s="2850"/>
      <c r="AT12" s="2850"/>
      <c r="AU12" s="2850"/>
      <c r="AV12" s="2851"/>
    </row>
    <row r="13" spans="1:50" ht="35.1" customHeight="1">
      <c r="A13" s="2852">
        <v>9</v>
      </c>
      <c r="B13" s="2850"/>
      <c r="C13" s="2850"/>
      <c r="D13" s="2850"/>
      <c r="E13" s="2850"/>
      <c r="F13" s="2850"/>
      <c r="G13" s="2850"/>
      <c r="H13" s="2850"/>
      <c r="I13" s="2850"/>
      <c r="J13" s="2850"/>
      <c r="K13" s="2850"/>
      <c r="L13" s="2850"/>
      <c r="M13" s="2850"/>
      <c r="N13" s="2850"/>
      <c r="O13" s="2850"/>
      <c r="P13" s="2850"/>
      <c r="Q13" s="2850"/>
      <c r="R13" s="2850"/>
      <c r="S13" s="2850"/>
      <c r="T13" s="2850"/>
      <c r="U13" s="2850"/>
      <c r="V13" s="2850"/>
      <c r="W13" s="2850"/>
      <c r="X13" s="2850"/>
      <c r="Y13" s="2850"/>
      <c r="Z13" s="2850"/>
      <c r="AA13" s="2850"/>
      <c r="AB13" s="2850"/>
      <c r="AC13" s="2850"/>
      <c r="AD13" s="2850"/>
      <c r="AE13" s="2850"/>
      <c r="AF13" s="2850"/>
      <c r="AG13" s="2850"/>
      <c r="AH13" s="2850"/>
      <c r="AI13" s="2850"/>
      <c r="AJ13" s="2850"/>
      <c r="AK13" s="2850"/>
      <c r="AL13" s="2850"/>
      <c r="AM13" s="2850"/>
      <c r="AN13" s="2850"/>
      <c r="AO13" s="2850"/>
      <c r="AP13" s="2850"/>
      <c r="AQ13" s="2850"/>
      <c r="AR13" s="2850"/>
      <c r="AS13" s="2850"/>
      <c r="AT13" s="2850"/>
      <c r="AU13" s="2850"/>
      <c r="AV13" s="2851"/>
    </row>
    <row r="14" spans="1:50" ht="35.1" customHeight="1">
      <c r="A14" s="2852">
        <v>10</v>
      </c>
      <c r="B14" s="2850"/>
      <c r="C14" s="2850"/>
      <c r="D14" s="2850"/>
      <c r="E14" s="2850"/>
      <c r="F14" s="2850"/>
      <c r="G14" s="2850"/>
      <c r="H14" s="2850"/>
      <c r="I14" s="2850"/>
      <c r="J14" s="2850"/>
      <c r="K14" s="2850"/>
      <c r="L14" s="2850"/>
      <c r="M14" s="2850"/>
      <c r="N14" s="2850"/>
      <c r="O14" s="2850"/>
      <c r="P14" s="2850"/>
      <c r="Q14" s="2850"/>
      <c r="R14" s="2850"/>
      <c r="S14" s="2850"/>
      <c r="T14" s="2850"/>
      <c r="U14" s="2850"/>
      <c r="V14" s="2850"/>
      <c r="W14" s="2850"/>
      <c r="X14" s="2850"/>
      <c r="Y14" s="2850"/>
      <c r="Z14" s="2850"/>
      <c r="AA14" s="2850"/>
      <c r="AB14" s="2850"/>
      <c r="AC14" s="2850"/>
      <c r="AD14" s="2850"/>
      <c r="AE14" s="2850"/>
      <c r="AF14" s="2850"/>
      <c r="AG14" s="2850"/>
      <c r="AH14" s="2850"/>
      <c r="AI14" s="2850"/>
      <c r="AJ14" s="2850"/>
      <c r="AK14" s="2850"/>
      <c r="AL14" s="2850"/>
      <c r="AM14" s="2850"/>
      <c r="AN14" s="2850"/>
      <c r="AO14" s="2850"/>
      <c r="AP14" s="2850"/>
      <c r="AQ14" s="2850"/>
      <c r="AR14" s="2850"/>
      <c r="AS14" s="2850"/>
      <c r="AT14" s="2850"/>
      <c r="AU14" s="2850"/>
      <c r="AV14" s="2851"/>
    </row>
    <row r="15" spans="1:50" ht="35.1" customHeight="1">
      <c r="A15" s="2852">
        <v>11</v>
      </c>
      <c r="B15" s="2850"/>
      <c r="C15" s="2850"/>
      <c r="D15" s="2850"/>
      <c r="E15" s="2850"/>
      <c r="F15" s="2850"/>
      <c r="G15" s="2850"/>
      <c r="H15" s="2850"/>
      <c r="I15" s="2850"/>
      <c r="J15" s="2850"/>
      <c r="K15" s="2850"/>
      <c r="L15" s="2850"/>
      <c r="M15" s="2850"/>
      <c r="N15" s="2850"/>
      <c r="O15" s="2850"/>
      <c r="P15" s="2850"/>
      <c r="Q15" s="2850"/>
      <c r="R15" s="2850"/>
      <c r="S15" s="2850"/>
      <c r="T15" s="2850"/>
      <c r="U15" s="2850"/>
      <c r="V15" s="2850"/>
      <c r="W15" s="2850"/>
      <c r="X15" s="2850"/>
      <c r="Y15" s="2850"/>
      <c r="Z15" s="2850"/>
      <c r="AA15" s="2850"/>
      <c r="AB15" s="2850"/>
      <c r="AC15" s="2850"/>
      <c r="AD15" s="2850"/>
      <c r="AE15" s="2850"/>
      <c r="AF15" s="2850"/>
      <c r="AG15" s="2850"/>
      <c r="AH15" s="2850"/>
      <c r="AI15" s="2850"/>
      <c r="AJ15" s="2850"/>
      <c r="AK15" s="2850"/>
      <c r="AL15" s="2850"/>
      <c r="AM15" s="2850"/>
      <c r="AN15" s="2850"/>
      <c r="AO15" s="2850"/>
      <c r="AP15" s="2850"/>
      <c r="AQ15" s="2850"/>
      <c r="AR15" s="2850"/>
      <c r="AS15" s="2850"/>
      <c r="AT15" s="2850"/>
      <c r="AU15" s="2850"/>
      <c r="AV15" s="2851"/>
    </row>
    <row r="16" spans="1:50" ht="35.1" customHeight="1">
      <c r="A16" s="2852">
        <v>12</v>
      </c>
      <c r="B16" s="2850"/>
      <c r="C16" s="2850"/>
      <c r="D16" s="2850"/>
      <c r="E16" s="2850"/>
      <c r="F16" s="2850"/>
      <c r="G16" s="2850"/>
      <c r="H16" s="2850"/>
      <c r="I16" s="2850"/>
      <c r="J16" s="2850"/>
      <c r="K16" s="2850"/>
      <c r="L16" s="2850"/>
      <c r="M16" s="2850"/>
      <c r="N16" s="2850"/>
      <c r="O16" s="2850"/>
      <c r="P16" s="2850"/>
      <c r="Q16" s="2850"/>
      <c r="R16" s="2850"/>
      <c r="S16" s="2850"/>
      <c r="T16" s="2850"/>
      <c r="U16" s="2850"/>
      <c r="V16" s="2850"/>
      <c r="W16" s="2850"/>
      <c r="X16" s="2850"/>
      <c r="Y16" s="2850"/>
      <c r="Z16" s="2850"/>
      <c r="AA16" s="2850"/>
      <c r="AB16" s="2850"/>
      <c r="AC16" s="2850"/>
      <c r="AD16" s="2850"/>
      <c r="AE16" s="2850"/>
      <c r="AF16" s="2850"/>
      <c r="AG16" s="2850"/>
      <c r="AH16" s="2850"/>
      <c r="AI16" s="2850"/>
      <c r="AJ16" s="2850"/>
      <c r="AK16" s="2850"/>
      <c r="AL16" s="2850"/>
      <c r="AM16" s="2850"/>
      <c r="AN16" s="2850"/>
      <c r="AO16" s="2850"/>
      <c r="AP16" s="2850"/>
      <c r="AQ16" s="2850"/>
      <c r="AR16" s="2850"/>
      <c r="AS16" s="2850"/>
      <c r="AT16" s="2850"/>
      <c r="AU16" s="2850"/>
      <c r="AV16" s="2851"/>
    </row>
    <row r="17" spans="1:48" ht="35.1" customHeight="1">
      <c r="A17" s="2852">
        <v>13</v>
      </c>
      <c r="B17" s="2850"/>
      <c r="C17" s="2850"/>
      <c r="D17" s="2850"/>
      <c r="E17" s="2850"/>
      <c r="F17" s="2850"/>
      <c r="G17" s="2850"/>
      <c r="H17" s="2850"/>
      <c r="I17" s="2850"/>
      <c r="J17" s="2850"/>
      <c r="K17" s="2850"/>
      <c r="L17" s="2850"/>
      <c r="M17" s="2850"/>
      <c r="N17" s="2850"/>
      <c r="O17" s="2850"/>
      <c r="P17" s="2850"/>
      <c r="Q17" s="2850"/>
      <c r="R17" s="2850"/>
      <c r="S17" s="2850"/>
      <c r="T17" s="2850"/>
      <c r="U17" s="2850"/>
      <c r="V17" s="2850"/>
      <c r="W17" s="2850"/>
      <c r="X17" s="2850"/>
      <c r="Y17" s="2850"/>
      <c r="Z17" s="2850"/>
      <c r="AA17" s="2850"/>
      <c r="AB17" s="2850"/>
      <c r="AC17" s="2850"/>
      <c r="AD17" s="2850"/>
      <c r="AE17" s="2850"/>
      <c r="AF17" s="2850"/>
      <c r="AG17" s="2850"/>
      <c r="AH17" s="2850"/>
      <c r="AI17" s="2850"/>
      <c r="AJ17" s="2850"/>
      <c r="AK17" s="2850"/>
      <c r="AL17" s="2850"/>
      <c r="AM17" s="2850"/>
      <c r="AN17" s="2850"/>
      <c r="AO17" s="2850"/>
      <c r="AP17" s="2850"/>
      <c r="AQ17" s="2850"/>
      <c r="AR17" s="2850"/>
      <c r="AS17" s="2850"/>
      <c r="AT17" s="2850"/>
      <c r="AU17" s="2850"/>
      <c r="AV17" s="2851"/>
    </row>
    <row r="18" spans="1:48" ht="35.1" customHeight="1">
      <c r="A18" s="2852">
        <v>14</v>
      </c>
      <c r="B18" s="2850"/>
      <c r="C18" s="2850"/>
      <c r="D18" s="2850"/>
      <c r="E18" s="2850"/>
      <c r="F18" s="2850"/>
      <c r="G18" s="2850"/>
      <c r="H18" s="2850"/>
      <c r="I18" s="2850"/>
      <c r="J18" s="2850"/>
      <c r="K18" s="2850"/>
      <c r="L18" s="2850"/>
      <c r="M18" s="2850"/>
      <c r="N18" s="2850"/>
      <c r="O18" s="2850"/>
      <c r="P18" s="2850"/>
      <c r="Q18" s="2850"/>
      <c r="R18" s="2850"/>
      <c r="S18" s="2850"/>
      <c r="T18" s="2850"/>
      <c r="U18" s="2850"/>
      <c r="V18" s="2850"/>
      <c r="W18" s="2850"/>
      <c r="X18" s="2850"/>
      <c r="Y18" s="2850"/>
      <c r="Z18" s="2850"/>
      <c r="AA18" s="2850"/>
      <c r="AB18" s="2850"/>
      <c r="AC18" s="2850"/>
      <c r="AD18" s="2850"/>
      <c r="AE18" s="2850"/>
      <c r="AF18" s="2850"/>
      <c r="AG18" s="2850"/>
      <c r="AH18" s="2850"/>
      <c r="AI18" s="2850"/>
      <c r="AJ18" s="2850"/>
      <c r="AK18" s="2850"/>
      <c r="AL18" s="2850"/>
      <c r="AM18" s="2850"/>
      <c r="AN18" s="2850"/>
      <c r="AO18" s="2850"/>
      <c r="AP18" s="2850"/>
      <c r="AQ18" s="2850"/>
      <c r="AR18" s="2850"/>
      <c r="AS18" s="2850"/>
      <c r="AT18" s="2850"/>
      <c r="AU18" s="2850"/>
      <c r="AV18" s="2851"/>
    </row>
    <row r="19" spans="1:48" ht="35.1" customHeight="1">
      <c r="A19" s="2852">
        <v>15</v>
      </c>
      <c r="B19" s="2850"/>
      <c r="C19" s="2850"/>
      <c r="D19" s="2850"/>
      <c r="E19" s="2850"/>
      <c r="F19" s="2850"/>
      <c r="G19" s="2850"/>
      <c r="H19" s="2850"/>
      <c r="I19" s="2850"/>
      <c r="J19" s="2850"/>
      <c r="K19" s="2850"/>
      <c r="L19" s="2850"/>
      <c r="M19" s="2850"/>
      <c r="N19" s="2850"/>
      <c r="O19" s="2850"/>
      <c r="P19" s="2850"/>
      <c r="Q19" s="2850"/>
      <c r="R19" s="2850"/>
      <c r="S19" s="2850"/>
      <c r="T19" s="2850"/>
      <c r="U19" s="2850"/>
      <c r="V19" s="2850"/>
      <c r="W19" s="2850"/>
      <c r="X19" s="2850"/>
      <c r="Y19" s="2850"/>
      <c r="Z19" s="2850"/>
      <c r="AA19" s="2850"/>
      <c r="AB19" s="2850"/>
      <c r="AC19" s="2850"/>
      <c r="AD19" s="2850"/>
      <c r="AE19" s="2850"/>
      <c r="AF19" s="2850"/>
      <c r="AG19" s="2850"/>
      <c r="AH19" s="2850"/>
      <c r="AI19" s="2850"/>
      <c r="AJ19" s="2850"/>
      <c r="AK19" s="2850"/>
      <c r="AL19" s="2850"/>
      <c r="AM19" s="2850"/>
      <c r="AN19" s="2850"/>
      <c r="AO19" s="2850"/>
      <c r="AP19" s="2850"/>
      <c r="AQ19" s="2850"/>
      <c r="AR19" s="2850"/>
      <c r="AS19" s="2850"/>
      <c r="AT19" s="2850"/>
      <c r="AU19" s="2850"/>
      <c r="AV19" s="2851"/>
    </row>
    <row r="20" spans="1:48" ht="35.1" customHeight="1">
      <c r="A20" s="2852">
        <v>16</v>
      </c>
      <c r="B20" s="2850"/>
      <c r="C20" s="2850"/>
      <c r="D20" s="2850"/>
      <c r="E20" s="2850"/>
      <c r="F20" s="2850"/>
      <c r="G20" s="2850"/>
      <c r="H20" s="2850"/>
      <c r="I20" s="2850"/>
      <c r="J20" s="2850"/>
      <c r="K20" s="2850"/>
      <c r="L20" s="2850"/>
      <c r="M20" s="2850"/>
      <c r="N20" s="2850"/>
      <c r="O20" s="2850"/>
      <c r="P20" s="2850"/>
      <c r="Q20" s="2850"/>
      <c r="R20" s="2850"/>
      <c r="S20" s="2850"/>
      <c r="T20" s="2850"/>
      <c r="U20" s="2850"/>
      <c r="V20" s="2850"/>
      <c r="W20" s="2850"/>
      <c r="X20" s="2850"/>
      <c r="Y20" s="2850"/>
      <c r="Z20" s="2850"/>
      <c r="AA20" s="2850"/>
      <c r="AB20" s="2850"/>
      <c r="AC20" s="2850"/>
      <c r="AD20" s="2850"/>
      <c r="AE20" s="2850"/>
      <c r="AF20" s="2850"/>
      <c r="AG20" s="2850"/>
      <c r="AH20" s="2850"/>
      <c r="AI20" s="2850"/>
      <c r="AJ20" s="2850"/>
      <c r="AK20" s="2850"/>
      <c r="AL20" s="2850"/>
      <c r="AM20" s="2850"/>
      <c r="AN20" s="2850"/>
      <c r="AO20" s="2850"/>
      <c r="AP20" s="2850"/>
      <c r="AQ20" s="2850"/>
      <c r="AR20" s="2850"/>
      <c r="AS20" s="2850"/>
      <c r="AT20" s="2850"/>
      <c r="AU20" s="2850"/>
      <c r="AV20" s="2851"/>
    </row>
    <row r="21" spans="1:48" ht="35.1" customHeight="1">
      <c r="A21" s="2852">
        <v>17</v>
      </c>
      <c r="B21" s="2850"/>
      <c r="C21" s="2850"/>
      <c r="D21" s="2850"/>
      <c r="E21" s="2850"/>
      <c r="F21" s="2850"/>
      <c r="G21" s="2850"/>
      <c r="H21" s="2850"/>
      <c r="I21" s="2850"/>
      <c r="J21" s="2850"/>
      <c r="K21" s="2850"/>
      <c r="L21" s="2850"/>
      <c r="M21" s="2850"/>
      <c r="N21" s="2850"/>
      <c r="O21" s="2850"/>
      <c r="P21" s="2850"/>
      <c r="Q21" s="2850"/>
      <c r="R21" s="2850"/>
      <c r="S21" s="2850"/>
      <c r="T21" s="2850"/>
      <c r="U21" s="2850"/>
      <c r="V21" s="2850"/>
      <c r="W21" s="2850"/>
      <c r="X21" s="2850"/>
      <c r="Y21" s="2850"/>
      <c r="Z21" s="2850"/>
      <c r="AA21" s="2850"/>
      <c r="AB21" s="2850"/>
      <c r="AC21" s="2850"/>
      <c r="AD21" s="2850"/>
      <c r="AE21" s="2850"/>
      <c r="AF21" s="2850"/>
      <c r="AG21" s="2850"/>
      <c r="AH21" s="2850"/>
      <c r="AI21" s="2850"/>
      <c r="AJ21" s="2850"/>
      <c r="AK21" s="2850"/>
      <c r="AL21" s="2850"/>
      <c r="AM21" s="2850"/>
      <c r="AN21" s="2850"/>
      <c r="AO21" s="2850"/>
      <c r="AP21" s="2850"/>
      <c r="AQ21" s="2850"/>
      <c r="AR21" s="2850"/>
      <c r="AS21" s="2850"/>
      <c r="AT21" s="2850"/>
      <c r="AU21" s="2850"/>
      <c r="AV21" s="2851"/>
    </row>
    <row r="22" spans="1:48" ht="35.1" customHeight="1">
      <c r="A22" s="2852">
        <v>18</v>
      </c>
      <c r="B22" s="2850"/>
      <c r="C22" s="2850"/>
      <c r="D22" s="2850"/>
      <c r="E22" s="2850"/>
      <c r="F22" s="2850"/>
      <c r="G22" s="2850"/>
      <c r="H22" s="2850"/>
      <c r="I22" s="2850"/>
      <c r="J22" s="2850"/>
      <c r="K22" s="2850"/>
      <c r="L22" s="2850"/>
      <c r="M22" s="2850"/>
      <c r="N22" s="2850"/>
      <c r="O22" s="2850"/>
      <c r="P22" s="2850"/>
      <c r="Q22" s="2850"/>
      <c r="R22" s="2850"/>
      <c r="S22" s="2850"/>
      <c r="T22" s="2850"/>
      <c r="U22" s="2850"/>
      <c r="V22" s="2850"/>
      <c r="W22" s="2850"/>
      <c r="X22" s="2850"/>
      <c r="Y22" s="2850"/>
      <c r="Z22" s="2850"/>
      <c r="AA22" s="2850"/>
      <c r="AB22" s="2850"/>
      <c r="AC22" s="2850"/>
      <c r="AD22" s="2850"/>
      <c r="AE22" s="2850"/>
      <c r="AF22" s="2850"/>
      <c r="AG22" s="2850"/>
      <c r="AH22" s="2850"/>
      <c r="AI22" s="2850"/>
      <c r="AJ22" s="2850"/>
      <c r="AK22" s="2850"/>
      <c r="AL22" s="2850"/>
      <c r="AM22" s="2850"/>
      <c r="AN22" s="2850"/>
      <c r="AO22" s="2850"/>
      <c r="AP22" s="2850"/>
      <c r="AQ22" s="2850"/>
      <c r="AR22" s="2850"/>
      <c r="AS22" s="2850"/>
      <c r="AT22" s="2850"/>
      <c r="AU22" s="2850"/>
      <c r="AV22" s="2851"/>
    </row>
    <row r="23" spans="1:48" ht="35.1" customHeight="1">
      <c r="A23" s="2859" t="s">
        <v>1644</v>
      </c>
      <c r="B23" s="2860"/>
      <c r="C23" s="2860"/>
      <c r="D23" s="2860"/>
      <c r="E23" s="2860"/>
      <c r="F23" s="2860"/>
      <c r="G23" s="2860"/>
      <c r="H23" s="2860"/>
      <c r="I23" s="2860"/>
      <c r="J23" s="2860"/>
      <c r="K23" s="2860"/>
      <c r="L23" s="2860"/>
      <c r="M23" s="2860"/>
      <c r="N23" s="2860"/>
      <c r="O23" s="2860"/>
      <c r="P23" s="2860"/>
      <c r="Q23" s="2860"/>
      <c r="R23" s="2860"/>
      <c r="S23" s="2860"/>
      <c r="T23" s="2860"/>
      <c r="U23" s="2860"/>
      <c r="V23" s="2860"/>
      <c r="W23" s="2860"/>
      <c r="X23" s="2860"/>
      <c r="Y23" s="2860"/>
      <c r="Z23" s="2860"/>
      <c r="AA23" s="2860"/>
      <c r="AB23" s="2860"/>
      <c r="AC23" s="2860"/>
      <c r="AD23" s="2860"/>
      <c r="AE23" s="2860"/>
      <c r="AF23" s="2860"/>
      <c r="AG23" s="2860"/>
      <c r="AH23" s="2860"/>
      <c r="AI23" s="2860"/>
      <c r="AJ23" s="2860"/>
      <c r="AK23" s="2860"/>
      <c r="AL23" s="2860"/>
      <c r="AM23" s="2860"/>
      <c r="AN23" s="2860"/>
      <c r="AO23" s="2860"/>
      <c r="AP23" s="2860"/>
      <c r="AQ23" s="2860"/>
      <c r="AR23" s="2860"/>
      <c r="AS23" s="2860"/>
      <c r="AT23" s="2860"/>
      <c r="AU23" s="2860"/>
      <c r="AV23" s="2861"/>
    </row>
    <row r="24" spans="1:48" s="260" customFormat="1" ht="28.5" customHeight="1">
      <c r="A24" s="2862" t="s">
        <v>2090</v>
      </c>
      <c r="B24" s="2862"/>
      <c r="C24" s="2862"/>
      <c r="D24" s="2862"/>
      <c r="E24" s="2862"/>
      <c r="F24" s="2862"/>
      <c r="G24" s="2862"/>
      <c r="H24" s="2862"/>
      <c r="I24" s="2862"/>
      <c r="J24" s="2862"/>
      <c r="K24" s="2862"/>
      <c r="L24" s="2863" t="s">
        <v>1645</v>
      </c>
      <c r="M24" s="2863"/>
      <c r="N24" s="2863"/>
      <c r="O24" s="2863"/>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67"/>
      <c r="AQ24" s="67"/>
      <c r="AR24" s="67"/>
      <c r="AS24" s="67"/>
      <c r="AT24" s="67"/>
      <c r="AU24" s="259"/>
    </row>
    <row r="25" spans="1:48" ht="27" customHeight="1"/>
    <row r="26" spans="1:48" ht="27" customHeight="1"/>
    <row r="27" spans="1:48" ht="27" customHeight="1"/>
    <row r="28" spans="1:48" ht="27" customHeight="1"/>
    <row r="29" spans="1:48" ht="27" customHeight="1"/>
    <row r="30" spans="1:48" ht="27" customHeight="1"/>
    <row r="31" spans="1:48" ht="27" customHeight="1"/>
    <row r="32" spans="1:48" ht="27" customHeight="1"/>
    <row r="33" ht="27" customHeight="1"/>
    <row r="34" ht="27" customHeight="1"/>
  </sheetData>
  <sheetProtection insertColumns="0" deleteColumns="0"/>
  <mergeCells count="124">
    <mergeCell ref="A24:K24"/>
    <mergeCell ref="L24:O24"/>
    <mergeCell ref="A10:B10"/>
    <mergeCell ref="A9:B9"/>
    <mergeCell ref="O10:X10"/>
    <mergeCell ref="A20:B20"/>
    <mergeCell ref="Y10:AG10"/>
    <mergeCell ref="O9:X9"/>
    <mergeCell ref="Y9:AG9"/>
    <mergeCell ref="A17:B17"/>
    <mergeCell ref="O17:X17"/>
    <mergeCell ref="Y17:AG17"/>
    <mergeCell ref="C21:N21"/>
    <mergeCell ref="Y21:AG21"/>
    <mergeCell ref="O21:X21"/>
    <mergeCell ref="C20:N20"/>
    <mergeCell ref="O20:X20"/>
    <mergeCell ref="Y20:AG20"/>
    <mergeCell ref="Y23:AG23"/>
    <mergeCell ref="C11:N11"/>
    <mergeCell ref="O11:X11"/>
    <mergeCell ref="A15:B15"/>
    <mergeCell ref="A11:B11"/>
    <mergeCell ref="C15:N15"/>
    <mergeCell ref="O6:X6"/>
    <mergeCell ref="Y6:AG6"/>
    <mergeCell ref="C7:N7"/>
    <mergeCell ref="O7:X7"/>
    <mergeCell ref="Y7:AG7"/>
    <mergeCell ref="AQ6:AV6"/>
    <mergeCell ref="O8:X8"/>
    <mergeCell ref="Y8:AG8"/>
    <mergeCell ref="O15:X15"/>
    <mergeCell ref="Y15:AG15"/>
    <mergeCell ref="AH10:AP10"/>
    <mergeCell ref="C9:N9"/>
    <mergeCell ref="C8:N8"/>
    <mergeCell ref="AQ7:AV7"/>
    <mergeCell ref="AH8:AP8"/>
    <mergeCell ref="AH11:AP11"/>
    <mergeCell ref="Y11:AG11"/>
    <mergeCell ref="AH15:AP15"/>
    <mergeCell ref="AH9:AP9"/>
    <mergeCell ref="AH7:AP7"/>
    <mergeCell ref="AH6:AP6"/>
    <mergeCell ref="O12:X12"/>
    <mergeCell ref="Y12:AG12"/>
    <mergeCell ref="AH12:AP12"/>
    <mergeCell ref="AH23:AP23"/>
    <mergeCell ref="C23:N23"/>
    <mergeCell ref="O23:X23"/>
    <mergeCell ref="AQ23:AV23"/>
    <mergeCell ref="AQ8:AV8"/>
    <mergeCell ref="AQ17:AV17"/>
    <mergeCell ref="AQ9:AV9"/>
    <mergeCell ref="AQ21:AV21"/>
    <mergeCell ref="AQ20:AV20"/>
    <mergeCell ref="AQ10:AV10"/>
    <mergeCell ref="AQ11:AV11"/>
    <mergeCell ref="AQ22:AV22"/>
    <mergeCell ref="AQ16:AV16"/>
    <mergeCell ref="AQ18:AV18"/>
    <mergeCell ref="AQ19:AV19"/>
    <mergeCell ref="AQ15:AV15"/>
    <mergeCell ref="C19:N19"/>
    <mergeCell ref="C17:N17"/>
    <mergeCell ref="AH22:AP22"/>
    <mergeCell ref="O16:X16"/>
    <mergeCell ref="AH21:AP21"/>
    <mergeCell ref="Y18:AG18"/>
    <mergeCell ref="AH16:AP16"/>
    <mergeCell ref="Y16:AG16"/>
    <mergeCell ref="O19:X19"/>
    <mergeCell ref="Y19:AG19"/>
    <mergeCell ref="C22:N22"/>
    <mergeCell ref="O22:X22"/>
    <mergeCell ref="Y22:AG22"/>
    <mergeCell ref="AH20:AP20"/>
    <mergeCell ref="AH18:AP18"/>
    <mergeCell ref="AH19:AP19"/>
    <mergeCell ref="AH17:AP17"/>
    <mergeCell ref="O18:X18"/>
    <mergeCell ref="A23:B23"/>
    <mergeCell ref="A5:B5"/>
    <mergeCell ref="A22:B22"/>
    <mergeCell ref="A21:B21"/>
    <mergeCell ref="A19:B19"/>
    <mergeCell ref="A16:B16"/>
    <mergeCell ref="A18:B18"/>
    <mergeCell ref="C6:N6"/>
    <mergeCell ref="A7:B7"/>
    <mergeCell ref="A8:B8"/>
    <mergeCell ref="A6:B6"/>
    <mergeCell ref="C18:N18"/>
    <mergeCell ref="C10:N10"/>
    <mergeCell ref="C16:N16"/>
    <mergeCell ref="A12:B12"/>
    <mergeCell ref="C12:N12"/>
    <mergeCell ref="A1:AV1"/>
    <mergeCell ref="C4:N4"/>
    <mergeCell ref="O4:X4"/>
    <mergeCell ref="Y4:AG4"/>
    <mergeCell ref="AH4:AP4"/>
    <mergeCell ref="AQ4:AV4"/>
    <mergeCell ref="A2:AV2"/>
    <mergeCell ref="A4:B4"/>
    <mergeCell ref="AH5:AP5"/>
    <mergeCell ref="Y5:AG5"/>
    <mergeCell ref="O5:X5"/>
    <mergeCell ref="AQ5:AV5"/>
    <mergeCell ref="C5:N5"/>
    <mergeCell ref="AQ12:AV12"/>
    <mergeCell ref="A13:B13"/>
    <mergeCell ref="C13:N13"/>
    <mergeCell ref="O13:X13"/>
    <mergeCell ref="Y13:AG13"/>
    <mergeCell ref="AH13:AP13"/>
    <mergeCell ref="AQ13:AV13"/>
    <mergeCell ref="A14:B14"/>
    <mergeCell ref="C14:N14"/>
    <mergeCell ref="O14:X14"/>
    <mergeCell ref="Y14:AG14"/>
    <mergeCell ref="AH14:AP14"/>
    <mergeCell ref="AQ14:AV14"/>
  </mergeCells>
  <phoneticPr fontId="7" type="noConversion"/>
  <hyperlinks>
    <hyperlink ref="AX4"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r:id="rId1"/>
  <headerFooter alignWithMargins="0">
    <oddFooter>&amp;C&amp;"맑은 고딕,보통"&amp;9&amp;P / &amp;N</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X34"/>
  <sheetViews>
    <sheetView zoomScaleNormal="100" workbookViewId="0">
      <selection activeCell="CK13" sqref="CK13"/>
    </sheetView>
  </sheetViews>
  <sheetFormatPr defaultColWidth="1.77734375" defaultRowHeight="18" customHeight="1"/>
  <cols>
    <col min="1" max="48" width="1.77734375" style="8" customWidth="1"/>
    <col min="49" max="49" width="1.77734375" style="8"/>
    <col min="50" max="50" width="16.77734375" style="8" customWidth="1"/>
    <col min="51" max="16384" width="1.77734375" style="8"/>
  </cols>
  <sheetData>
    <row r="1" spans="1:50" ht="31.5">
      <c r="A1" s="1115" t="s">
        <v>210</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row>
    <row r="2" spans="1:50" s="12" customFormat="1" ht="13.5">
      <c r="A2" s="1179" t="s">
        <v>463</v>
      </c>
      <c r="B2" s="1180"/>
      <c r="C2" s="1180"/>
      <c r="D2" s="1180"/>
      <c r="E2" s="1180"/>
      <c r="F2" s="1180"/>
      <c r="G2" s="1180"/>
      <c r="H2" s="1180"/>
      <c r="I2" s="1180"/>
      <c r="J2" s="1180"/>
      <c r="K2" s="1180"/>
      <c r="L2" s="1180"/>
      <c r="M2" s="1180"/>
      <c r="N2" s="1180"/>
      <c r="O2" s="1180"/>
      <c r="P2" s="1180"/>
      <c r="Q2" s="1180"/>
      <c r="R2" s="1180"/>
      <c r="S2" s="1180"/>
      <c r="T2" s="1180"/>
      <c r="U2" s="1180"/>
      <c r="V2" s="1180"/>
      <c r="W2" s="1180"/>
      <c r="X2" s="1180"/>
      <c r="Y2" s="1180"/>
      <c r="Z2" s="1180"/>
      <c r="AA2" s="1180"/>
      <c r="AB2" s="1180"/>
      <c r="AC2" s="1180"/>
      <c r="AD2" s="1180"/>
      <c r="AE2" s="1180"/>
      <c r="AF2" s="1180"/>
      <c r="AG2" s="1180"/>
      <c r="AH2" s="1180"/>
      <c r="AI2" s="1180"/>
      <c r="AJ2" s="1180"/>
      <c r="AK2" s="1180"/>
      <c r="AL2" s="1180"/>
      <c r="AM2" s="1180"/>
      <c r="AN2" s="1180"/>
      <c r="AO2" s="1180"/>
      <c r="AP2" s="1180"/>
      <c r="AQ2" s="1180"/>
      <c r="AR2" s="1180"/>
      <c r="AS2" s="1180"/>
      <c r="AT2" s="1180"/>
      <c r="AU2" s="1180"/>
      <c r="AV2" s="1180"/>
    </row>
    <row r="4" spans="1:50" s="9" customFormat="1" ht="18" customHeight="1">
      <c r="A4" s="1092" t="s">
        <v>135</v>
      </c>
      <c r="B4" s="1092"/>
      <c r="C4" s="1092"/>
      <c r="D4" s="1092"/>
      <c r="E4" s="1092"/>
      <c r="F4" s="1092"/>
      <c r="G4" s="1131"/>
      <c r="H4" s="1092">
        <f>'1'!$H$3:$V$3</f>
        <v>0</v>
      </c>
      <c r="I4" s="1092"/>
      <c r="J4" s="1092"/>
      <c r="K4" s="1092"/>
      <c r="L4" s="1092"/>
      <c r="M4" s="1092"/>
      <c r="N4" s="1092"/>
      <c r="O4" s="1092"/>
      <c r="P4" s="1092"/>
      <c r="Q4" s="1092"/>
      <c r="R4" s="1092"/>
      <c r="S4" s="1092"/>
      <c r="T4" s="1092"/>
      <c r="U4" s="1092"/>
      <c r="V4" s="1092"/>
      <c r="W4" s="1092" t="s">
        <v>1125</v>
      </c>
      <c r="X4" s="1092"/>
      <c r="Y4" s="1092"/>
      <c r="Z4" s="1092"/>
      <c r="AA4" s="1092"/>
      <c r="AB4" s="1092"/>
      <c r="AC4" s="1092">
        <f>'1'!$AC$3:$AI$3</f>
        <v>0</v>
      </c>
      <c r="AD4" s="1092"/>
      <c r="AE4" s="1092"/>
      <c r="AF4" s="1092"/>
      <c r="AG4" s="1092"/>
      <c r="AH4" s="1092"/>
      <c r="AI4" s="1092"/>
      <c r="AJ4" s="1092" t="s">
        <v>32</v>
      </c>
      <c r="AK4" s="1131"/>
      <c r="AL4" s="1131"/>
      <c r="AM4" s="1131"/>
      <c r="AN4" s="1131"/>
      <c r="AO4" s="422" t="s">
        <v>134</v>
      </c>
      <c r="AP4" s="1132">
        <f>'1'!$AP$3:$AV$3</f>
        <v>0</v>
      </c>
      <c r="AQ4" s="1131"/>
      <c r="AR4" s="1131"/>
      <c r="AS4" s="1131"/>
      <c r="AT4" s="1131"/>
      <c r="AU4" s="1131"/>
      <c r="AV4" s="1131"/>
      <c r="AX4" s="367" t="s">
        <v>1120</v>
      </c>
    </row>
    <row r="5" spans="1:50" s="30" customFormat="1" ht="18" customHeight="1">
      <c r="A5" s="1092" t="s">
        <v>136</v>
      </c>
      <c r="B5" s="1092"/>
      <c r="C5" s="1092"/>
      <c r="D5" s="1092"/>
      <c r="E5" s="1092"/>
      <c r="F5" s="1092"/>
      <c r="G5" s="1131"/>
      <c r="H5" s="1092">
        <f>'1'!$H$4:$Y$4</f>
        <v>0</v>
      </c>
      <c r="I5" s="1092"/>
      <c r="J5" s="1092"/>
      <c r="K5" s="1092"/>
      <c r="L5" s="1092"/>
      <c r="M5" s="1092"/>
      <c r="N5" s="1092"/>
      <c r="O5" s="1092"/>
      <c r="P5" s="1092"/>
      <c r="Q5" s="1092"/>
      <c r="R5" s="1092"/>
      <c r="S5" s="1092"/>
      <c r="T5" s="1092"/>
      <c r="U5" s="1092"/>
      <c r="V5" s="1092"/>
      <c r="W5" s="1092" t="s">
        <v>137</v>
      </c>
      <c r="X5" s="1092"/>
      <c r="Y5" s="1092"/>
      <c r="Z5" s="1092"/>
      <c r="AA5" s="1092"/>
      <c r="AB5" s="1092"/>
      <c r="AC5" s="1092">
        <f>'1'!$AC$4:$AV$4</f>
        <v>0</v>
      </c>
      <c r="AD5" s="1092"/>
      <c r="AE5" s="1092"/>
      <c r="AF5" s="1092"/>
      <c r="AG5" s="1092"/>
      <c r="AH5" s="1092"/>
      <c r="AI5" s="1092"/>
      <c r="AJ5" s="1131"/>
      <c r="AK5" s="1131"/>
      <c r="AL5" s="1131"/>
      <c r="AM5" s="1131"/>
      <c r="AN5" s="1131"/>
      <c r="AO5" s="1131"/>
      <c r="AP5" s="1131"/>
      <c r="AQ5" s="1131"/>
      <c r="AR5" s="1131"/>
      <c r="AS5" s="1131"/>
      <c r="AT5" s="1131"/>
      <c r="AU5" s="1131"/>
      <c r="AV5" s="1131"/>
    </row>
    <row r="6" spans="1:50" s="30" customFormat="1" ht="18" customHeight="1">
      <c r="A6" s="1092" t="s">
        <v>133</v>
      </c>
      <c r="B6" s="1092"/>
      <c r="C6" s="1092"/>
      <c r="D6" s="1092"/>
      <c r="E6" s="1092"/>
      <c r="F6" s="1092"/>
      <c r="G6" s="1131"/>
      <c r="H6" s="1092">
        <f>'1'!$H$5:$AV$5</f>
        <v>0</v>
      </c>
      <c r="I6" s="1133"/>
      <c r="J6" s="1133"/>
      <c r="K6" s="1133"/>
      <c r="L6" s="1133"/>
      <c r="M6" s="1133"/>
      <c r="N6" s="1133"/>
      <c r="O6" s="1133"/>
      <c r="P6" s="1133"/>
      <c r="Q6" s="1133"/>
      <c r="R6" s="1133"/>
      <c r="S6" s="1133"/>
      <c r="T6" s="1133"/>
      <c r="U6" s="1133"/>
      <c r="V6" s="1133"/>
      <c r="W6" s="1133"/>
      <c r="X6" s="1133"/>
      <c r="Y6" s="1133"/>
      <c r="Z6" s="1133"/>
      <c r="AA6" s="1133"/>
      <c r="AB6" s="1133"/>
      <c r="AC6" s="1133"/>
      <c r="AD6" s="1133"/>
      <c r="AE6" s="1133"/>
      <c r="AF6" s="1133"/>
      <c r="AG6" s="1133"/>
      <c r="AH6" s="1133"/>
      <c r="AI6" s="1133"/>
      <c r="AJ6" s="1133"/>
      <c r="AK6" s="1133"/>
      <c r="AL6" s="1133"/>
      <c r="AM6" s="1133"/>
      <c r="AN6" s="1133"/>
      <c r="AO6" s="1133"/>
      <c r="AP6" s="1133"/>
      <c r="AQ6" s="1133"/>
      <c r="AR6" s="1133"/>
      <c r="AS6" s="1133"/>
      <c r="AT6" s="1133"/>
      <c r="AU6" s="1133"/>
      <c r="AV6" s="1133"/>
    </row>
    <row r="7" spans="1:50" s="15" customFormat="1" ht="12.95" customHeight="1">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row>
    <row r="8" spans="1:50" s="15" customFormat="1" ht="26.1" customHeight="1">
      <c r="A8" s="2868" t="s">
        <v>211</v>
      </c>
      <c r="B8" s="1668"/>
      <c r="C8" s="1668"/>
      <c r="D8" s="1668"/>
      <c r="E8" s="1668"/>
      <c r="F8" s="1668"/>
      <c r="G8" s="1648"/>
      <c r="H8" s="2869"/>
      <c r="I8" s="2870"/>
      <c r="J8" s="2870"/>
      <c r="K8" s="2870"/>
      <c r="L8" s="2870"/>
      <c r="M8" s="2870"/>
      <c r="N8" s="2870"/>
      <c r="O8" s="2870"/>
      <c r="P8" s="2870"/>
      <c r="Q8" s="2870"/>
      <c r="R8" s="2870"/>
      <c r="S8" s="2870"/>
      <c r="T8" s="2870"/>
      <c r="U8" s="2879" t="s">
        <v>212</v>
      </c>
      <c r="V8" s="1668"/>
      <c r="W8" s="1668"/>
      <c r="X8" s="1668"/>
      <c r="Y8" s="1668"/>
      <c r="Z8" s="1648"/>
      <c r="AA8" s="2880"/>
      <c r="AB8" s="2881"/>
      <c r="AC8" s="2881"/>
      <c r="AD8" s="2881"/>
      <c r="AE8" s="2881"/>
      <c r="AF8" s="2881"/>
      <c r="AG8" s="2881"/>
      <c r="AH8" s="2881"/>
      <c r="AI8" s="2881"/>
      <c r="AJ8" s="2881"/>
      <c r="AK8" s="2881"/>
      <c r="AL8" s="2881"/>
      <c r="AM8" s="2881"/>
      <c r="AN8" s="2881"/>
      <c r="AO8" s="2881"/>
      <c r="AP8" s="2881"/>
      <c r="AQ8" s="2881"/>
      <c r="AR8" s="2881"/>
      <c r="AS8" s="2881"/>
      <c r="AT8" s="2881"/>
      <c r="AU8" s="2881"/>
      <c r="AV8" s="2882"/>
    </row>
    <row r="9" spans="1:50" s="15" customFormat="1" ht="26.1" customHeight="1">
      <c r="A9" s="2872" t="s">
        <v>90</v>
      </c>
      <c r="B9" s="2873"/>
      <c r="C9" s="2873"/>
      <c r="D9" s="2873"/>
      <c r="E9" s="2873"/>
      <c r="F9" s="2873"/>
      <c r="G9" s="2873"/>
      <c r="H9" s="2874"/>
      <c r="I9" s="2875"/>
      <c r="J9" s="2875"/>
      <c r="K9" s="2875"/>
      <c r="L9" s="2875"/>
      <c r="M9" s="2875"/>
      <c r="N9" s="2875"/>
      <c r="O9" s="2875"/>
      <c r="P9" s="2875"/>
      <c r="Q9" s="2875"/>
      <c r="R9" s="2875"/>
      <c r="S9" s="2875"/>
      <c r="T9" s="2875"/>
      <c r="U9" s="2875"/>
      <c r="V9" s="2875"/>
      <c r="W9" s="2875"/>
      <c r="X9" s="2875"/>
      <c r="Y9" s="2875"/>
      <c r="Z9" s="2875"/>
      <c r="AA9" s="2875"/>
      <c r="AB9" s="2875"/>
      <c r="AC9" s="2875"/>
      <c r="AD9" s="2875"/>
      <c r="AE9" s="2875"/>
      <c r="AF9" s="2875"/>
      <c r="AG9" s="2875"/>
      <c r="AH9" s="2875"/>
      <c r="AI9" s="2875"/>
      <c r="AJ9" s="2875"/>
      <c r="AK9" s="2875"/>
      <c r="AL9" s="2875"/>
      <c r="AM9" s="2875"/>
      <c r="AN9" s="2875"/>
      <c r="AO9" s="2875"/>
      <c r="AP9" s="2875"/>
      <c r="AQ9" s="2875"/>
      <c r="AR9" s="2875"/>
      <c r="AS9" s="2875"/>
      <c r="AT9" s="2875"/>
      <c r="AU9" s="2875"/>
      <c r="AV9" s="2876"/>
    </row>
    <row r="10" spans="1:50" s="467" customFormat="1" ht="26.1" customHeight="1">
      <c r="A10" s="2829" t="s">
        <v>1677</v>
      </c>
      <c r="B10" s="1930"/>
      <c r="C10" s="1930"/>
      <c r="D10" s="1930"/>
      <c r="E10" s="1930"/>
      <c r="F10" s="1930"/>
      <c r="G10" s="1930"/>
      <c r="H10" s="2830" t="s">
        <v>2224</v>
      </c>
      <c r="I10" s="2831"/>
      <c r="J10" s="2831"/>
      <c r="K10" s="2831"/>
      <c r="L10" s="2831"/>
      <c r="M10" s="2831"/>
      <c r="N10" s="2831"/>
      <c r="O10" s="2831"/>
      <c r="P10" s="2831"/>
      <c r="Q10" s="2831"/>
      <c r="R10" s="2831"/>
      <c r="S10" s="2831"/>
      <c r="T10" s="2831"/>
      <c r="U10" s="2831"/>
      <c r="V10" s="2831"/>
      <c r="W10" s="2831"/>
      <c r="X10" s="2831"/>
      <c r="Y10" s="2831"/>
      <c r="Z10" s="2831"/>
      <c r="AA10" s="2831"/>
      <c r="AB10" s="2831"/>
      <c r="AC10" s="2831"/>
      <c r="AD10" s="2831"/>
      <c r="AE10" s="2831"/>
      <c r="AF10" s="2831"/>
      <c r="AG10" s="2831"/>
      <c r="AH10" s="2831"/>
      <c r="AI10" s="2831"/>
      <c r="AJ10" s="2831"/>
      <c r="AK10" s="2831"/>
      <c r="AL10" s="2831"/>
      <c r="AM10" s="2831"/>
      <c r="AN10" s="2831"/>
      <c r="AO10" s="2831"/>
      <c r="AP10" s="2831"/>
      <c r="AQ10" s="2831"/>
      <c r="AR10" s="2831"/>
      <c r="AS10" s="2831"/>
      <c r="AT10" s="2831"/>
      <c r="AU10" s="2831"/>
      <c r="AV10" s="2832"/>
    </row>
    <row r="11" spans="1:50" s="467" customFormat="1" ht="26.1" customHeight="1">
      <c r="A11" s="2829" t="s">
        <v>1678</v>
      </c>
      <c r="B11" s="1930"/>
      <c r="C11" s="1930"/>
      <c r="D11" s="1930"/>
      <c r="E11" s="1930"/>
      <c r="F11" s="1930"/>
      <c r="G11" s="1930"/>
      <c r="H11" s="2830" t="s">
        <v>1679</v>
      </c>
      <c r="I11" s="2831"/>
      <c r="J11" s="2831"/>
      <c r="K11" s="2831"/>
      <c r="L11" s="2831"/>
      <c r="M11" s="2831"/>
      <c r="N11" s="2831"/>
      <c r="O11" s="2831"/>
      <c r="P11" s="2831"/>
      <c r="Q11" s="2831"/>
      <c r="R11" s="2831"/>
      <c r="S11" s="2831"/>
      <c r="T11" s="2831"/>
      <c r="U11" s="2831"/>
      <c r="V11" s="2831"/>
      <c r="W11" s="2831"/>
      <c r="X11" s="2831"/>
      <c r="Y11" s="2831"/>
      <c r="Z11" s="2831"/>
      <c r="AA11" s="2831"/>
      <c r="AB11" s="2831"/>
      <c r="AC11" s="2831"/>
      <c r="AD11" s="2831"/>
      <c r="AE11" s="2831"/>
      <c r="AF11" s="2831"/>
      <c r="AG11" s="2831"/>
      <c r="AH11" s="2831"/>
      <c r="AI11" s="2831"/>
      <c r="AJ11" s="2831"/>
      <c r="AK11" s="2831"/>
      <c r="AL11" s="2831"/>
      <c r="AM11" s="2831"/>
      <c r="AN11" s="2831"/>
      <c r="AO11" s="2831"/>
      <c r="AP11" s="2831"/>
      <c r="AQ11" s="2831"/>
      <c r="AR11" s="2831"/>
      <c r="AS11" s="2831"/>
      <c r="AT11" s="2831"/>
      <c r="AU11" s="2831"/>
      <c r="AV11" s="2832"/>
    </row>
    <row r="12" spans="1:50" s="15" customFormat="1" ht="99.95" customHeight="1">
      <c r="A12" s="2871" t="s">
        <v>213</v>
      </c>
      <c r="B12" s="1050"/>
      <c r="C12" s="1050"/>
      <c r="D12" s="1050"/>
      <c r="E12" s="1050"/>
      <c r="F12" s="1050"/>
      <c r="G12" s="1050"/>
      <c r="H12" s="2877"/>
      <c r="I12" s="2877"/>
      <c r="J12" s="2877"/>
      <c r="K12" s="2877"/>
      <c r="L12" s="2877"/>
      <c r="M12" s="2877"/>
      <c r="N12" s="2877"/>
      <c r="O12" s="2877"/>
      <c r="P12" s="2877"/>
      <c r="Q12" s="2877"/>
      <c r="R12" s="2877"/>
      <c r="S12" s="2877"/>
      <c r="T12" s="2877"/>
      <c r="U12" s="2877"/>
      <c r="V12" s="2877"/>
      <c r="W12" s="2877"/>
      <c r="X12" s="2877"/>
      <c r="Y12" s="2877"/>
      <c r="Z12" s="2877"/>
      <c r="AA12" s="2877"/>
      <c r="AB12" s="2877"/>
      <c r="AC12" s="2877"/>
      <c r="AD12" s="2877"/>
      <c r="AE12" s="2877"/>
      <c r="AF12" s="2877"/>
      <c r="AG12" s="2877"/>
      <c r="AH12" s="2877"/>
      <c r="AI12" s="2877"/>
      <c r="AJ12" s="2877"/>
      <c r="AK12" s="2877"/>
      <c r="AL12" s="2877"/>
      <c r="AM12" s="2877"/>
      <c r="AN12" s="2877"/>
      <c r="AO12" s="2877"/>
      <c r="AP12" s="2877"/>
      <c r="AQ12" s="2877"/>
      <c r="AR12" s="2877"/>
      <c r="AS12" s="2877"/>
      <c r="AT12" s="2877"/>
      <c r="AU12" s="2877"/>
      <c r="AV12" s="2878"/>
    </row>
    <row r="13" spans="1:50" s="15" customFormat="1" ht="99.95" customHeight="1">
      <c r="A13" s="2864" t="s">
        <v>214</v>
      </c>
      <c r="B13" s="2865"/>
      <c r="C13" s="2865"/>
      <c r="D13" s="2865"/>
      <c r="E13" s="2865"/>
      <c r="F13" s="2865"/>
      <c r="G13" s="2865"/>
      <c r="H13" s="2866"/>
      <c r="I13" s="2866"/>
      <c r="J13" s="2866"/>
      <c r="K13" s="2866"/>
      <c r="L13" s="2866"/>
      <c r="M13" s="2866"/>
      <c r="N13" s="2866"/>
      <c r="O13" s="2866"/>
      <c r="P13" s="2866"/>
      <c r="Q13" s="2866"/>
      <c r="R13" s="2866"/>
      <c r="S13" s="2866"/>
      <c r="T13" s="2866"/>
      <c r="U13" s="2866"/>
      <c r="V13" s="2866"/>
      <c r="W13" s="2866"/>
      <c r="X13" s="2866"/>
      <c r="Y13" s="2866"/>
      <c r="Z13" s="2866"/>
      <c r="AA13" s="2866"/>
      <c r="AB13" s="2866"/>
      <c r="AC13" s="2866"/>
      <c r="AD13" s="2866"/>
      <c r="AE13" s="2866"/>
      <c r="AF13" s="2866"/>
      <c r="AG13" s="2866"/>
      <c r="AH13" s="2866"/>
      <c r="AI13" s="2866"/>
      <c r="AJ13" s="2866"/>
      <c r="AK13" s="2866"/>
      <c r="AL13" s="2866"/>
      <c r="AM13" s="2866"/>
      <c r="AN13" s="2866"/>
      <c r="AO13" s="2866"/>
      <c r="AP13" s="2866"/>
      <c r="AQ13" s="2866"/>
      <c r="AR13" s="2866"/>
      <c r="AS13" s="2866"/>
      <c r="AT13" s="2866"/>
      <c r="AU13" s="2866"/>
      <c r="AV13" s="2867"/>
    </row>
    <row r="14" spans="1:50" s="15" customFormat="1" ht="12.95" customHeight="1">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row>
    <row r="15" spans="1:50" s="15" customFormat="1" ht="12.95" customHeight="1">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row>
    <row r="16" spans="1:50" s="15" customFormat="1" ht="12.95" customHeight="1">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row>
    <row r="17" spans="1:48" ht="18" customHeight="1">
      <c r="A17" s="49"/>
      <c r="B17" s="49"/>
      <c r="C17" s="49"/>
      <c r="D17" s="49"/>
      <c r="E17" s="49"/>
      <c r="F17" s="49"/>
      <c r="G17" s="49"/>
      <c r="H17" s="49"/>
      <c r="I17" s="49"/>
      <c r="J17" s="49"/>
      <c r="K17" s="49"/>
      <c r="L17" s="49"/>
      <c r="M17" s="49"/>
      <c r="N17" s="49"/>
      <c r="O17" s="49"/>
      <c r="P17" s="1686"/>
      <c r="Q17" s="1686"/>
      <c r="R17" s="1686"/>
      <c r="S17" s="1686"/>
      <c r="T17" s="1686"/>
      <c r="U17" s="1683" t="s">
        <v>36</v>
      </c>
      <c r="V17" s="1683"/>
      <c r="W17" s="1684"/>
      <c r="X17" s="1684"/>
      <c r="Y17" s="1684"/>
      <c r="Z17" s="1683" t="s">
        <v>37</v>
      </c>
      <c r="AA17" s="1683"/>
      <c r="AB17" s="1684"/>
      <c r="AC17" s="1684"/>
      <c r="AD17" s="1684"/>
      <c r="AE17" s="1684"/>
      <c r="AF17" s="1683" t="s">
        <v>38</v>
      </c>
      <c r="AG17" s="1683"/>
      <c r="AL17" s="52"/>
      <c r="AM17" s="19"/>
      <c r="AN17" s="19"/>
      <c r="AO17" s="19"/>
      <c r="AP17" s="19"/>
      <c r="AQ17" s="19"/>
      <c r="AR17" s="19"/>
      <c r="AS17" s="19"/>
      <c r="AT17" s="19"/>
      <c r="AU17" s="19"/>
      <c r="AV17" s="19"/>
    </row>
    <row r="18" spans="1:48" s="12" customFormat="1" ht="12.95" customHeight="1">
      <c r="A18" s="19"/>
      <c r="B18" s="19"/>
      <c r="C18" s="19"/>
      <c r="D18" s="19"/>
      <c r="E18" s="19"/>
      <c r="F18" s="19"/>
      <c r="G18" s="19"/>
      <c r="H18" s="19"/>
      <c r="I18" s="19"/>
      <c r="J18" s="19"/>
      <c r="K18" s="19"/>
      <c r="L18" s="19"/>
      <c r="M18" s="19"/>
      <c r="N18" s="19"/>
      <c r="O18" s="19"/>
      <c r="P18" s="19"/>
      <c r="Q18" s="19"/>
      <c r="R18" s="19"/>
      <c r="S18" s="19"/>
      <c r="T18" s="19"/>
      <c r="U18" s="19"/>
      <c r="V18" s="19"/>
      <c r="W18" s="19"/>
      <c r="X18" s="19"/>
      <c r="Y18" s="20"/>
      <c r="Z18" s="20"/>
      <c r="AA18" s="20"/>
      <c r="AB18" s="20"/>
      <c r="AC18" s="20"/>
      <c r="AD18" s="20"/>
      <c r="AE18" s="20"/>
      <c r="AF18" s="20"/>
      <c r="AG18" s="20"/>
      <c r="AH18" s="20"/>
      <c r="AI18" s="20"/>
      <c r="AJ18" s="20"/>
      <c r="AK18" s="20"/>
      <c r="AL18" s="20"/>
      <c r="AM18" s="49"/>
      <c r="AN18" s="49"/>
      <c r="AO18" s="49"/>
      <c r="AP18" s="49"/>
      <c r="AQ18" s="49"/>
      <c r="AR18" s="49"/>
      <c r="AS18" s="49"/>
      <c r="AT18" s="49"/>
      <c r="AU18" s="49"/>
      <c r="AV18" s="49"/>
    </row>
    <row r="19" spans="1:48" ht="18" customHeight="1">
      <c r="A19" s="49"/>
      <c r="B19" s="49"/>
      <c r="C19" s="49"/>
      <c r="D19" s="49"/>
      <c r="E19" s="49"/>
      <c r="F19" s="49"/>
      <c r="G19" s="49"/>
      <c r="H19" s="49"/>
      <c r="I19" s="49"/>
      <c r="J19" s="49"/>
      <c r="K19" s="49"/>
      <c r="L19" s="49"/>
      <c r="M19" s="49"/>
      <c r="N19" s="49"/>
      <c r="O19" s="49"/>
      <c r="P19" s="49"/>
      <c r="Q19" s="49"/>
      <c r="R19" s="49"/>
      <c r="S19" s="49"/>
      <c r="T19" s="49"/>
      <c r="U19" s="49"/>
      <c r="V19" s="49"/>
      <c r="W19" s="49"/>
      <c r="X19" s="49"/>
      <c r="Y19" s="1032" t="s">
        <v>24</v>
      </c>
      <c r="Z19" s="1032"/>
      <c r="AA19" s="1032"/>
      <c r="AB19" s="1032"/>
      <c r="AC19" s="1032"/>
      <c r="AD19" s="1032"/>
      <c r="AE19" s="1032"/>
      <c r="AF19" s="1036">
        <f>'1'!$AJ$26</f>
        <v>0</v>
      </c>
      <c r="AG19" s="1036"/>
      <c r="AH19" s="1036"/>
      <c r="AI19" s="1036"/>
      <c r="AJ19" s="1036"/>
      <c r="AK19" s="1036"/>
      <c r="AL19" s="1036"/>
      <c r="AM19" s="1036"/>
      <c r="AN19" s="1036"/>
      <c r="AO19" s="1032" t="s">
        <v>16</v>
      </c>
      <c r="AP19" s="1032"/>
      <c r="AQ19" s="1032"/>
      <c r="AR19" s="1032"/>
      <c r="AS19" s="19"/>
      <c r="AT19" s="19"/>
      <c r="AU19" s="19"/>
      <c r="AV19" s="19"/>
    </row>
    <row r="20" spans="1:48" ht="18" customHeight="1">
      <c r="A20" s="49"/>
      <c r="B20" s="49"/>
      <c r="C20" s="49"/>
      <c r="D20" s="49"/>
      <c r="E20" s="49"/>
      <c r="F20" s="49"/>
      <c r="Y20" s="122"/>
      <c r="Z20" s="122"/>
      <c r="AA20" s="122"/>
      <c r="AB20" s="122"/>
      <c r="AC20" s="122"/>
      <c r="AD20" s="122"/>
      <c r="AE20" s="123"/>
      <c r="AF20" s="123"/>
      <c r="AG20" s="123"/>
      <c r="AH20" s="123"/>
      <c r="AI20" s="123"/>
      <c r="AJ20" s="123"/>
      <c r="AK20" s="121"/>
      <c r="AL20" s="121"/>
      <c r="AM20" s="121"/>
      <c r="AN20" s="19"/>
      <c r="AO20" s="19"/>
      <c r="AP20" s="19"/>
      <c r="AQ20" s="19"/>
      <c r="AR20" s="19"/>
      <c r="AS20" s="19"/>
      <c r="AT20" s="19"/>
      <c r="AU20" s="19"/>
      <c r="AV20" s="19"/>
    </row>
    <row r="21" spans="1:48" ht="12.95" customHeight="1">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row>
    <row r="22" spans="1:48" s="1" customFormat="1" ht="18" customHeight="1">
      <c r="A22" s="1030" t="s">
        <v>2097</v>
      </c>
      <c r="B22" s="1031"/>
      <c r="C22" s="1031"/>
      <c r="D22" s="1031"/>
      <c r="E22" s="1031"/>
      <c r="F22" s="1031"/>
      <c r="G22" s="1031"/>
      <c r="H22" s="1031"/>
      <c r="I22" s="1031"/>
      <c r="J22" s="1031"/>
      <c r="K22" s="1031"/>
      <c r="L22" s="1032" t="s">
        <v>23</v>
      </c>
      <c r="M22" s="1032"/>
      <c r="N22" s="1032"/>
      <c r="O22" s="1032"/>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8"/>
      <c r="AQ22" s="8"/>
      <c r="AR22" s="8"/>
      <c r="AS22" s="8"/>
      <c r="AT22" s="8"/>
      <c r="AU22" s="2"/>
    </row>
    <row r="23" spans="1:48" s="1" customFormat="1" ht="9.9499999999999993" customHeight="1">
      <c r="A23" s="116"/>
      <c r="B23" s="116"/>
      <c r="C23" s="116"/>
      <c r="D23" s="116"/>
      <c r="E23" s="116"/>
      <c r="F23" s="116"/>
      <c r="G23" s="116"/>
      <c r="H23" s="116"/>
      <c r="I23" s="116"/>
      <c r="J23" s="116"/>
      <c r="K23" s="117"/>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8"/>
      <c r="AQ23" s="8"/>
      <c r="AR23" s="8"/>
      <c r="AS23" s="8"/>
      <c r="AT23" s="8"/>
      <c r="AU23" s="2"/>
    </row>
    <row r="24" spans="1:48" s="15" customFormat="1" ht="20.100000000000001" customHeight="1">
      <c r="A24" s="101" t="s">
        <v>412</v>
      </c>
      <c r="B24" s="2884" t="s">
        <v>407</v>
      </c>
      <c r="C24" s="2884"/>
      <c r="D24" s="2884"/>
      <c r="E24" s="2884"/>
      <c r="F24" s="2885" t="s">
        <v>408</v>
      </c>
      <c r="G24" s="2885"/>
      <c r="H24" s="2885"/>
      <c r="I24" s="2885"/>
      <c r="J24" s="2885"/>
      <c r="K24" s="1130" t="s">
        <v>409</v>
      </c>
      <c r="L24" s="1130"/>
      <c r="M24" s="1130"/>
      <c r="N24" s="1130"/>
      <c r="O24" s="1130"/>
      <c r="P24" s="1130"/>
      <c r="Q24" s="1130"/>
      <c r="R24" s="2883" t="s">
        <v>410</v>
      </c>
      <c r="S24" s="2883"/>
      <c r="T24" s="2883"/>
      <c r="U24" s="2883"/>
      <c r="V24" s="2883"/>
      <c r="W24" s="2883"/>
      <c r="X24" s="2883"/>
      <c r="Y24" s="2883"/>
      <c r="Z24" s="1130" t="s">
        <v>411</v>
      </c>
      <c r="AA24" s="1130"/>
      <c r="AB24" s="1130"/>
      <c r="AC24" s="1130"/>
      <c r="AD24" s="1130"/>
      <c r="AE24" s="1130"/>
      <c r="AF24" s="1130"/>
      <c r="AG24" s="1130"/>
      <c r="AH24" s="1130"/>
      <c r="AI24" s="1130"/>
      <c r="AJ24" s="90"/>
      <c r="AK24" s="90"/>
      <c r="AL24" s="90"/>
      <c r="AM24" s="90"/>
      <c r="AN24" s="90"/>
      <c r="AO24" s="90"/>
      <c r="AP24" s="90"/>
      <c r="AQ24" s="90"/>
      <c r="AR24" s="90"/>
      <c r="AS24" s="90"/>
      <c r="AT24" s="90"/>
      <c r="AU24" s="90"/>
      <c r="AV24" s="90"/>
    </row>
    <row r="25" spans="1:48" ht="27" customHeight="1">
      <c r="A25" s="12"/>
      <c r="B25" s="12"/>
      <c r="C25" s="12"/>
      <c r="D25" s="12"/>
      <c r="E25" s="12"/>
      <c r="F25" s="12"/>
      <c r="G25" s="12"/>
      <c r="H25" s="12"/>
      <c r="I25" s="12"/>
      <c r="J25" s="12"/>
      <c r="L25" s="172"/>
      <c r="M25" s="172"/>
      <c r="N25" s="172"/>
      <c r="O25" s="172"/>
      <c r="P25" s="172"/>
      <c r="Q25" s="172"/>
      <c r="R25" s="172"/>
      <c r="S25" s="172"/>
      <c r="T25" s="172"/>
      <c r="U25" s="172"/>
      <c r="V25" s="172"/>
      <c r="W25" s="172"/>
      <c r="X25" s="172"/>
      <c r="Y25" s="172"/>
      <c r="Z25" s="172"/>
      <c r="AA25" s="172"/>
      <c r="AB25" s="172"/>
    </row>
    <row r="26" spans="1:48" ht="27" customHeight="1"/>
    <row r="27" spans="1:48" ht="27" customHeight="1"/>
    <row r="28" spans="1:48" ht="27" customHeight="1"/>
    <row r="29" spans="1:48" ht="27" customHeight="1"/>
    <row r="30" spans="1:48" ht="27" customHeight="1"/>
    <row r="31" spans="1:48" ht="27" customHeight="1"/>
    <row r="32" spans="1:48" ht="27" customHeight="1"/>
    <row r="33" ht="27" customHeight="1"/>
    <row r="34" ht="27" customHeight="1"/>
  </sheetData>
  <sheetProtection insertColumns="0" deleteColumns="0"/>
  <protectedRanges>
    <protectedRange sqref="AP8 Y8 H13 H9 AW7:CG9 AW12:CG16" name="범위1"/>
    <protectedRange sqref="AW24:CG24" name="범위1_2"/>
    <protectedRange sqref="X17" name="범위1_1_1"/>
    <protectedRange sqref="AQ5:AQ6 N5:O6 Q6" name="범위1_1_2"/>
    <protectedRange sqref="AW10:CG10" name="범위1_1"/>
    <protectedRange sqref="BB11:BR11" name="범위1_1_3"/>
    <protectedRange sqref="BA11" name="범위1_5_1"/>
    <protectedRange sqref="AX11" name="범위1_2_1_1_1"/>
    <protectedRange sqref="H11" name="범위1_3"/>
    <protectedRange sqref="H10" name="범위1_3_1"/>
  </protectedRanges>
  <mergeCells count="44">
    <mergeCell ref="K24:Q24"/>
    <mergeCell ref="R24:Y24"/>
    <mergeCell ref="Z24:AI24"/>
    <mergeCell ref="B24:E24"/>
    <mergeCell ref="F24:J24"/>
    <mergeCell ref="A6:G6"/>
    <mergeCell ref="H6:AV6"/>
    <mergeCell ref="A12:G12"/>
    <mergeCell ref="A9:G9"/>
    <mergeCell ref="H9:AV9"/>
    <mergeCell ref="H12:AV12"/>
    <mergeCell ref="U8:Z8"/>
    <mergeCell ref="AA8:AV8"/>
    <mergeCell ref="A1:AV1"/>
    <mergeCell ref="A4:G4"/>
    <mergeCell ref="H4:V4"/>
    <mergeCell ref="W4:AB4"/>
    <mergeCell ref="AC4:AI4"/>
    <mergeCell ref="AJ4:AN4"/>
    <mergeCell ref="A2:AV2"/>
    <mergeCell ref="A5:G5"/>
    <mergeCell ref="H5:V5"/>
    <mergeCell ref="AP4:AV4"/>
    <mergeCell ref="AC5:AV5"/>
    <mergeCell ref="W5:AB5"/>
    <mergeCell ref="A13:G13"/>
    <mergeCell ref="H13:AV13"/>
    <mergeCell ref="A8:G8"/>
    <mergeCell ref="H8:T8"/>
    <mergeCell ref="Z17:AA17"/>
    <mergeCell ref="AB17:AE17"/>
    <mergeCell ref="P17:T17"/>
    <mergeCell ref="U17:V17"/>
    <mergeCell ref="W17:Y17"/>
    <mergeCell ref="AF17:AG17"/>
    <mergeCell ref="A10:G10"/>
    <mergeCell ref="H10:AV10"/>
    <mergeCell ref="A11:G11"/>
    <mergeCell ref="H11:AV11"/>
    <mergeCell ref="A22:K22"/>
    <mergeCell ref="L22:O22"/>
    <mergeCell ref="AO19:AR19"/>
    <mergeCell ref="Y19:AE19"/>
    <mergeCell ref="AF19:AN19"/>
  </mergeCells>
  <phoneticPr fontId="7" type="noConversion"/>
  <hyperlinks>
    <hyperlink ref="F24:J24" location="'8'!A1" display="회의록[별지 8]"/>
    <hyperlink ref="R24:Y24" location="'8-1'!A1" display="참석자 서명부[별지8-1]"/>
    <hyperlink ref="AX4"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headerFooter alignWithMargins="0">
    <oddFooter>&amp;C&amp;"맑은 고딕,보통"&amp;9&amp;P / &amp;N</odd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X22"/>
  <sheetViews>
    <sheetView zoomScaleNormal="100" workbookViewId="0">
      <selection activeCell="AX3" sqref="AX3"/>
    </sheetView>
  </sheetViews>
  <sheetFormatPr defaultColWidth="1.77734375" defaultRowHeight="18" customHeight="1"/>
  <cols>
    <col min="1" max="49" width="1.77734375" style="8"/>
    <col min="50" max="50" width="16.77734375" style="8" customWidth="1"/>
    <col min="51" max="16384" width="1.77734375" style="8"/>
  </cols>
  <sheetData>
    <row r="1" spans="1:50" ht="31.5">
      <c r="A1" s="1115" t="s">
        <v>81</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row>
    <row r="3" spans="1:50" s="9" customFormat="1" ht="18" customHeight="1">
      <c r="A3" s="1092" t="s">
        <v>135</v>
      </c>
      <c r="B3" s="1092"/>
      <c r="C3" s="1092"/>
      <c r="D3" s="1092"/>
      <c r="E3" s="1092"/>
      <c r="F3" s="1092"/>
      <c r="G3" s="1131"/>
      <c r="H3" s="1092">
        <f>'1'!$H$3:$V$3</f>
        <v>0</v>
      </c>
      <c r="I3" s="1092"/>
      <c r="J3" s="1092"/>
      <c r="K3" s="1092"/>
      <c r="L3" s="1092"/>
      <c r="M3" s="1092"/>
      <c r="N3" s="1092"/>
      <c r="O3" s="1092"/>
      <c r="P3" s="1092"/>
      <c r="Q3" s="1092"/>
      <c r="R3" s="1092"/>
      <c r="S3" s="1092"/>
      <c r="T3" s="1092"/>
      <c r="U3" s="1092"/>
      <c r="V3" s="1092"/>
      <c r="W3" s="1092" t="s">
        <v>1125</v>
      </c>
      <c r="X3" s="1092"/>
      <c r="Y3" s="1092"/>
      <c r="Z3" s="1092"/>
      <c r="AA3" s="1092"/>
      <c r="AB3" s="1092"/>
      <c r="AC3" s="1092">
        <f>'1'!$AC$3:$AI$3</f>
        <v>0</v>
      </c>
      <c r="AD3" s="1092"/>
      <c r="AE3" s="1092"/>
      <c r="AF3" s="1092"/>
      <c r="AG3" s="1092"/>
      <c r="AH3" s="1092"/>
      <c r="AI3" s="1092"/>
      <c r="AJ3" s="1092" t="s">
        <v>32</v>
      </c>
      <c r="AK3" s="1131"/>
      <c r="AL3" s="1131"/>
      <c r="AM3" s="1131"/>
      <c r="AN3" s="1131"/>
      <c r="AO3" s="422" t="s">
        <v>134</v>
      </c>
      <c r="AP3" s="1132">
        <f>'1'!$AP$3:$AV$3</f>
        <v>0</v>
      </c>
      <c r="AQ3" s="1131"/>
      <c r="AR3" s="1131"/>
      <c r="AS3" s="1131"/>
      <c r="AT3" s="1131"/>
      <c r="AU3" s="1131"/>
      <c r="AV3" s="1131"/>
      <c r="AX3" s="367" t="s">
        <v>1120</v>
      </c>
    </row>
    <row r="4" spans="1:50" s="30" customFormat="1" ht="18" customHeight="1">
      <c r="A4" s="1092" t="s">
        <v>136</v>
      </c>
      <c r="B4" s="1092"/>
      <c r="C4" s="1092"/>
      <c r="D4" s="1092"/>
      <c r="E4" s="1092"/>
      <c r="F4" s="1092"/>
      <c r="G4" s="1131"/>
      <c r="H4" s="1092">
        <f>'1'!$H$4:$Y$4</f>
        <v>0</v>
      </c>
      <c r="I4" s="1092"/>
      <c r="J4" s="1092"/>
      <c r="K4" s="1092"/>
      <c r="L4" s="1092"/>
      <c r="M4" s="1092"/>
      <c r="N4" s="1092"/>
      <c r="O4" s="1092"/>
      <c r="P4" s="1092"/>
      <c r="Q4" s="1092"/>
      <c r="R4" s="1092"/>
      <c r="S4" s="1092"/>
      <c r="T4" s="1092"/>
      <c r="U4" s="1092"/>
      <c r="V4" s="1092"/>
      <c r="W4" s="1092" t="s">
        <v>137</v>
      </c>
      <c r="X4" s="1092"/>
      <c r="Y4" s="1092"/>
      <c r="Z4" s="1092"/>
      <c r="AA4" s="1092"/>
      <c r="AB4" s="1092"/>
      <c r="AC4" s="1092">
        <f>'1'!$AC$4:$AV$4</f>
        <v>0</v>
      </c>
      <c r="AD4" s="1092"/>
      <c r="AE4" s="1092"/>
      <c r="AF4" s="1092"/>
      <c r="AG4" s="1092"/>
      <c r="AH4" s="1092"/>
      <c r="AI4" s="1092"/>
      <c r="AJ4" s="1131"/>
      <c r="AK4" s="1131"/>
      <c r="AL4" s="1131"/>
      <c r="AM4" s="1131"/>
      <c r="AN4" s="1131"/>
      <c r="AO4" s="1131"/>
      <c r="AP4" s="1131"/>
      <c r="AQ4" s="1131"/>
      <c r="AR4" s="1131"/>
      <c r="AS4" s="1131"/>
      <c r="AT4" s="1131"/>
      <c r="AU4" s="1131"/>
      <c r="AV4" s="1131"/>
    </row>
    <row r="5" spans="1:50" s="30" customFormat="1" ht="18" customHeight="1">
      <c r="A5" s="1092" t="s">
        <v>133</v>
      </c>
      <c r="B5" s="1092"/>
      <c r="C5" s="1092"/>
      <c r="D5" s="1092"/>
      <c r="E5" s="1092"/>
      <c r="F5" s="1092"/>
      <c r="G5" s="1131"/>
      <c r="H5" s="1092">
        <f>'1'!$H$5:$AV$5</f>
        <v>0</v>
      </c>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3"/>
      <c r="AJ5" s="1133"/>
      <c r="AK5" s="1133"/>
      <c r="AL5" s="1133"/>
      <c r="AM5" s="1133"/>
      <c r="AN5" s="1133"/>
      <c r="AO5" s="1133"/>
      <c r="AP5" s="1133"/>
      <c r="AQ5" s="1133"/>
      <c r="AR5" s="1133"/>
      <c r="AS5" s="1133"/>
      <c r="AT5" s="1133"/>
      <c r="AU5" s="1133"/>
      <c r="AV5" s="1133"/>
    </row>
    <row r="6" spans="1:50" s="15" customFormat="1" ht="12.95" customHeight="1"/>
    <row r="7" spans="1:50" s="15" customFormat="1" ht="26.1" customHeight="1">
      <c r="A7" s="2917" t="s">
        <v>91</v>
      </c>
      <c r="B7" s="2918"/>
      <c r="C7" s="2918"/>
      <c r="D7" s="2918"/>
      <c r="E7" s="2918"/>
      <c r="F7" s="2918"/>
      <c r="G7" s="2918"/>
      <c r="H7" s="2889" t="s">
        <v>816</v>
      </c>
      <c r="I7" s="2889"/>
      <c r="J7" s="2889"/>
      <c r="K7" s="2889"/>
      <c r="L7" s="2889"/>
      <c r="M7" s="2889"/>
      <c r="N7" s="2889"/>
      <c r="O7" s="2889"/>
      <c r="P7" s="2889"/>
      <c r="Q7" s="2889"/>
      <c r="R7" s="2889"/>
      <c r="S7" s="2889"/>
      <c r="T7" s="2889"/>
      <c r="U7" s="2889"/>
      <c r="V7" s="2889"/>
      <c r="W7" s="2889"/>
      <c r="X7" s="2889"/>
      <c r="Y7" s="2889"/>
      <c r="Z7" s="2889"/>
      <c r="AA7" s="2889"/>
      <c r="AB7" s="2889"/>
      <c r="AC7" s="2889"/>
      <c r="AD7" s="2889"/>
      <c r="AE7" s="2889"/>
      <c r="AF7" s="2889"/>
      <c r="AG7" s="2889"/>
      <c r="AH7" s="2889"/>
      <c r="AI7" s="2889"/>
      <c r="AJ7" s="2889"/>
      <c r="AK7" s="2889"/>
      <c r="AL7" s="2889"/>
      <c r="AM7" s="2889"/>
      <c r="AN7" s="2889"/>
      <c r="AO7" s="2889"/>
      <c r="AP7" s="2889"/>
      <c r="AQ7" s="2889"/>
      <c r="AR7" s="2889"/>
      <c r="AS7" s="2889"/>
      <c r="AT7" s="2889"/>
      <c r="AU7" s="2889"/>
      <c r="AV7" s="2890"/>
    </row>
    <row r="8" spans="1:50" s="15" customFormat="1" ht="26.1" customHeight="1">
      <c r="A8" s="2903" t="s">
        <v>87</v>
      </c>
      <c r="B8" s="2904"/>
      <c r="C8" s="2904"/>
      <c r="D8" s="2904"/>
      <c r="E8" s="2904"/>
      <c r="F8" s="2904"/>
      <c r="G8" s="2905"/>
      <c r="H8" s="2906" t="s">
        <v>39</v>
      </c>
      <c r="I8" s="2906"/>
      <c r="J8" s="2888"/>
      <c r="K8" s="2888"/>
      <c r="L8" s="2888"/>
      <c r="M8" s="2888"/>
      <c r="N8" s="2899" t="e">
        <f>INDEX(소속,MATCH(AJ8,성명,0))</f>
        <v>#N/A</v>
      </c>
      <c r="O8" s="2899"/>
      <c r="P8" s="2899"/>
      <c r="Q8" s="2899"/>
      <c r="R8" s="2899"/>
      <c r="S8" s="2899"/>
      <c r="T8" s="2899"/>
      <c r="U8" s="2899"/>
      <c r="V8" s="2899"/>
      <c r="W8" s="2899"/>
      <c r="X8" s="2899"/>
      <c r="Y8" s="2899"/>
      <c r="Z8" s="2899"/>
      <c r="AA8" s="2899"/>
      <c r="AB8" s="2899"/>
      <c r="AC8" s="2899"/>
      <c r="AD8" s="2899"/>
      <c r="AE8" s="2899"/>
      <c r="AF8" s="2899"/>
      <c r="AG8" s="2888" t="s">
        <v>40</v>
      </c>
      <c r="AH8" s="2888"/>
      <c r="AI8" s="2888"/>
      <c r="AJ8" s="2899">
        <f>'1'!$AJ$26</f>
        <v>0</v>
      </c>
      <c r="AK8" s="2899"/>
      <c r="AL8" s="2899"/>
      <c r="AM8" s="2899"/>
      <c r="AN8" s="2899"/>
      <c r="AO8" s="2899"/>
      <c r="AP8" s="2899"/>
      <c r="AQ8" s="2899"/>
      <c r="AR8" s="2899"/>
      <c r="AS8" s="2900"/>
      <c r="AT8" s="2897" t="s">
        <v>16</v>
      </c>
      <c r="AU8" s="2897"/>
      <c r="AV8" s="2898"/>
    </row>
    <row r="9" spans="1:50" s="300" customFormat="1" ht="26.1" customHeight="1">
      <c r="A9" s="2895" t="s">
        <v>1646</v>
      </c>
      <c r="B9" s="2896"/>
      <c r="C9" s="2896"/>
      <c r="D9" s="2896"/>
      <c r="E9" s="2896"/>
      <c r="F9" s="2896"/>
      <c r="G9" s="2896"/>
      <c r="H9" s="2907">
        <v>42812</v>
      </c>
      <c r="I9" s="2908"/>
      <c r="J9" s="2908"/>
      <c r="K9" s="2908"/>
      <c r="L9" s="2908"/>
      <c r="M9" s="2908"/>
      <c r="N9" s="2908"/>
      <c r="O9" s="2908"/>
      <c r="P9" s="2908"/>
      <c r="Q9" s="2909" t="s">
        <v>1647</v>
      </c>
      <c r="R9" s="2910"/>
      <c r="S9" s="2911"/>
      <c r="T9" s="2777"/>
      <c r="U9" s="2912"/>
      <c r="V9" s="2912"/>
      <c r="W9" s="2912"/>
      <c r="X9" s="509" t="s">
        <v>1648</v>
      </c>
      <c r="Y9" s="2912"/>
      <c r="Z9" s="2912"/>
      <c r="AA9" s="2912"/>
      <c r="AB9" s="2779"/>
      <c r="AC9" s="2913" t="s">
        <v>1649</v>
      </c>
      <c r="AD9" s="2896"/>
      <c r="AE9" s="2896"/>
      <c r="AF9" s="2896"/>
      <c r="AG9" s="2896"/>
      <c r="AH9" s="2896"/>
      <c r="AI9" s="2896"/>
      <c r="AJ9" s="2914"/>
      <c r="AK9" s="2915"/>
      <c r="AL9" s="2915"/>
      <c r="AM9" s="2915"/>
      <c r="AN9" s="2915"/>
      <c r="AO9" s="2915"/>
      <c r="AP9" s="2915"/>
      <c r="AQ9" s="2915"/>
      <c r="AR9" s="2915"/>
      <c r="AS9" s="2915"/>
      <c r="AT9" s="2915"/>
      <c r="AU9" s="2915"/>
      <c r="AV9" s="2916"/>
    </row>
    <row r="10" spans="1:50" s="15" customFormat="1" ht="26.1" customHeight="1">
      <c r="A10" s="2895" t="s">
        <v>1650</v>
      </c>
      <c r="B10" s="2896"/>
      <c r="C10" s="2896"/>
      <c r="D10" s="2896"/>
      <c r="E10" s="2896"/>
      <c r="F10" s="2896"/>
      <c r="G10" s="2896"/>
      <c r="H10" s="2901"/>
      <c r="I10" s="2901"/>
      <c r="J10" s="2901"/>
      <c r="K10" s="2901"/>
      <c r="L10" s="2901"/>
      <c r="M10" s="2901"/>
      <c r="N10" s="2901"/>
      <c r="O10" s="2901"/>
      <c r="P10" s="2901"/>
      <c r="Q10" s="2901"/>
      <c r="R10" s="2901"/>
      <c r="S10" s="2901"/>
      <c r="T10" s="2901"/>
      <c r="U10" s="2901"/>
      <c r="V10" s="2901"/>
      <c r="W10" s="2901"/>
      <c r="X10" s="2901"/>
      <c r="Y10" s="2901"/>
      <c r="Z10" s="2901"/>
      <c r="AA10" s="2901"/>
      <c r="AB10" s="2901"/>
      <c r="AC10" s="2901"/>
      <c r="AD10" s="2901"/>
      <c r="AE10" s="2901"/>
      <c r="AF10" s="2901"/>
      <c r="AG10" s="2901"/>
      <c r="AH10" s="2901"/>
      <c r="AI10" s="2901"/>
      <c r="AJ10" s="2901"/>
      <c r="AK10" s="2901"/>
      <c r="AL10" s="2901"/>
      <c r="AM10" s="2901"/>
      <c r="AN10" s="2901"/>
      <c r="AO10" s="2901"/>
      <c r="AP10" s="2901"/>
      <c r="AQ10" s="2901"/>
      <c r="AR10" s="2901"/>
      <c r="AS10" s="2901"/>
      <c r="AT10" s="2901"/>
      <c r="AU10" s="2901"/>
      <c r="AV10" s="2902"/>
    </row>
    <row r="11" spans="1:50" s="300" customFormat="1" ht="200.1" customHeight="1">
      <c r="A11" s="2891" t="s">
        <v>998</v>
      </c>
      <c r="B11" s="2892"/>
      <c r="C11" s="2892"/>
      <c r="D11" s="2892"/>
      <c r="E11" s="2892"/>
      <c r="F11" s="2892"/>
      <c r="G11" s="2892"/>
      <c r="H11" s="2893"/>
      <c r="I11" s="2893"/>
      <c r="J11" s="2893"/>
      <c r="K11" s="2893"/>
      <c r="L11" s="2893"/>
      <c r="M11" s="2893"/>
      <c r="N11" s="2893"/>
      <c r="O11" s="2893"/>
      <c r="P11" s="2893"/>
      <c r="Q11" s="2893"/>
      <c r="R11" s="2893"/>
      <c r="S11" s="2893"/>
      <c r="T11" s="2893"/>
      <c r="U11" s="2893"/>
      <c r="V11" s="2893"/>
      <c r="W11" s="2893"/>
      <c r="X11" s="2893"/>
      <c r="Y11" s="2893"/>
      <c r="Z11" s="2893"/>
      <c r="AA11" s="2893"/>
      <c r="AB11" s="2893"/>
      <c r="AC11" s="2893"/>
      <c r="AD11" s="2893"/>
      <c r="AE11" s="2893"/>
      <c r="AF11" s="2893"/>
      <c r="AG11" s="2893"/>
      <c r="AH11" s="2893"/>
      <c r="AI11" s="2893"/>
      <c r="AJ11" s="2893"/>
      <c r="AK11" s="2893"/>
      <c r="AL11" s="2893"/>
      <c r="AM11" s="2893"/>
      <c r="AN11" s="2893"/>
      <c r="AO11" s="2893"/>
      <c r="AP11" s="2893"/>
      <c r="AQ11" s="2893"/>
      <c r="AR11" s="2893"/>
      <c r="AS11" s="2893"/>
      <c r="AT11" s="2893"/>
      <c r="AU11" s="2893"/>
      <c r="AV11" s="2894"/>
    </row>
    <row r="12" spans="1:50" s="467" customFormat="1" ht="26.1" customHeight="1">
      <c r="A12" s="2829" t="s">
        <v>1677</v>
      </c>
      <c r="B12" s="1930"/>
      <c r="C12" s="1930"/>
      <c r="D12" s="1930"/>
      <c r="E12" s="1930"/>
      <c r="F12" s="1930"/>
      <c r="G12" s="1930"/>
      <c r="H12" s="2830" t="s">
        <v>2222</v>
      </c>
      <c r="I12" s="2831"/>
      <c r="J12" s="2831"/>
      <c r="K12" s="2831"/>
      <c r="L12" s="2831"/>
      <c r="M12" s="2831"/>
      <c r="N12" s="2831"/>
      <c r="O12" s="2831"/>
      <c r="P12" s="2831"/>
      <c r="Q12" s="2831"/>
      <c r="R12" s="2831"/>
      <c r="S12" s="2831"/>
      <c r="T12" s="2831"/>
      <c r="U12" s="2831"/>
      <c r="V12" s="2831"/>
      <c r="W12" s="2831"/>
      <c r="X12" s="2831"/>
      <c r="Y12" s="2831"/>
      <c r="Z12" s="2831"/>
      <c r="AA12" s="2831"/>
      <c r="AB12" s="2831"/>
      <c r="AC12" s="2831"/>
      <c r="AD12" s="2831"/>
      <c r="AE12" s="2831"/>
      <c r="AF12" s="2831"/>
      <c r="AG12" s="2831"/>
      <c r="AH12" s="2831"/>
      <c r="AI12" s="2831"/>
      <c r="AJ12" s="2831"/>
      <c r="AK12" s="2831"/>
      <c r="AL12" s="2831"/>
      <c r="AM12" s="2831"/>
      <c r="AN12" s="2831"/>
      <c r="AO12" s="2831"/>
      <c r="AP12" s="2831"/>
      <c r="AQ12" s="2831"/>
      <c r="AR12" s="2831"/>
      <c r="AS12" s="2831"/>
      <c r="AT12" s="2831"/>
      <c r="AU12" s="2831"/>
      <c r="AV12" s="2832"/>
    </row>
    <row r="13" spans="1:50" s="467" customFormat="1" ht="26.1" customHeight="1">
      <c r="A13" s="2829" t="s">
        <v>1678</v>
      </c>
      <c r="B13" s="1930"/>
      <c r="C13" s="1930"/>
      <c r="D13" s="1930"/>
      <c r="E13" s="1930"/>
      <c r="F13" s="1930"/>
      <c r="G13" s="1930"/>
      <c r="H13" s="2830" t="s">
        <v>1679</v>
      </c>
      <c r="I13" s="2831"/>
      <c r="J13" s="2831"/>
      <c r="K13" s="2831"/>
      <c r="L13" s="2831"/>
      <c r="M13" s="2831"/>
      <c r="N13" s="2831"/>
      <c r="O13" s="2831"/>
      <c r="P13" s="2831"/>
      <c r="Q13" s="2831"/>
      <c r="R13" s="2831"/>
      <c r="S13" s="2831"/>
      <c r="T13" s="2831"/>
      <c r="U13" s="2831"/>
      <c r="V13" s="2831"/>
      <c r="W13" s="2831"/>
      <c r="X13" s="2831"/>
      <c r="Y13" s="2831"/>
      <c r="Z13" s="2831"/>
      <c r="AA13" s="2831"/>
      <c r="AB13" s="2831"/>
      <c r="AC13" s="2831"/>
      <c r="AD13" s="2831"/>
      <c r="AE13" s="2831"/>
      <c r="AF13" s="2831"/>
      <c r="AG13" s="2831"/>
      <c r="AH13" s="2831"/>
      <c r="AI13" s="2831"/>
      <c r="AJ13" s="2831"/>
      <c r="AK13" s="2831"/>
      <c r="AL13" s="2831"/>
      <c r="AM13" s="2831"/>
      <c r="AN13" s="2831"/>
      <c r="AO13" s="2831"/>
      <c r="AP13" s="2831"/>
      <c r="AQ13" s="2831"/>
      <c r="AR13" s="2831"/>
      <c r="AS13" s="2831"/>
      <c r="AT13" s="2831"/>
      <c r="AU13" s="2831"/>
      <c r="AV13" s="2832"/>
    </row>
    <row r="14" spans="1:50" s="15" customFormat="1" ht="26.1" customHeight="1">
      <c r="A14" s="2048" t="s">
        <v>116</v>
      </c>
      <c r="B14" s="1050"/>
      <c r="C14" s="1050"/>
      <c r="D14" s="1050"/>
      <c r="E14" s="1050"/>
      <c r="F14" s="1050"/>
      <c r="G14" s="1050"/>
      <c r="H14" s="2919" t="s">
        <v>999</v>
      </c>
      <c r="I14" s="2919"/>
      <c r="J14" s="2919"/>
      <c r="K14" s="2919"/>
      <c r="L14" s="2919"/>
      <c r="M14" s="2919"/>
      <c r="N14" s="2919"/>
      <c r="O14" s="2919"/>
      <c r="P14" s="2919"/>
      <c r="Q14" s="2919"/>
      <c r="R14" s="2919"/>
      <c r="S14" s="2919"/>
      <c r="T14" s="2919"/>
      <c r="U14" s="2919"/>
      <c r="V14" s="2919"/>
      <c r="W14" s="2919"/>
      <c r="X14" s="2919"/>
      <c r="Y14" s="2919"/>
      <c r="Z14" s="2919"/>
      <c r="AA14" s="2919"/>
      <c r="AB14" s="2919"/>
      <c r="AC14" s="2919"/>
      <c r="AD14" s="2919"/>
      <c r="AE14" s="2919"/>
      <c r="AF14" s="2919"/>
      <c r="AG14" s="396" t="s">
        <v>117</v>
      </c>
      <c r="AH14" s="2886"/>
      <c r="AI14" s="2887"/>
      <c r="AJ14" s="2887"/>
      <c r="AK14" s="2887"/>
      <c r="AL14" s="2887"/>
      <c r="AM14" s="2887"/>
      <c r="AN14" s="2887"/>
      <c r="AO14" s="2887"/>
      <c r="AP14" s="2887"/>
      <c r="AQ14" s="2887"/>
      <c r="AR14" s="2887"/>
      <c r="AS14" s="2887"/>
      <c r="AT14" s="2887"/>
      <c r="AU14" s="2887"/>
      <c r="AV14" s="403" t="s">
        <v>88</v>
      </c>
    </row>
    <row r="15" spans="1:50" s="15" customFormat="1" ht="26.1" customHeight="1">
      <c r="A15" s="2048"/>
      <c r="B15" s="1050"/>
      <c r="C15" s="1050"/>
      <c r="D15" s="1050"/>
      <c r="E15" s="1050"/>
      <c r="F15" s="1050"/>
      <c r="G15" s="1050"/>
      <c r="H15" s="2919" t="s">
        <v>1000</v>
      </c>
      <c r="I15" s="2919"/>
      <c r="J15" s="2919"/>
      <c r="K15" s="2919"/>
      <c r="L15" s="2919"/>
      <c r="M15" s="2919"/>
      <c r="N15" s="2919"/>
      <c r="O15" s="2919"/>
      <c r="P15" s="2919"/>
      <c r="Q15" s="2919"/>
      <c r="R15" s="2919"/>
      <c r="S15" s="2919"/>
      <c r="T15" s="2919"/>
      <c r="U15" s="2919"/>
      <c r="V15" s="2919"/>
      <c r="W15" s="2919"/>
      <c r="X15" s="2919"/>
      <c r="Y15" s="2919"/>
      <c r="Z15" s="2919"/>
      <c r="AA15" s="2919"/>
      <c r="AB15" s="2919"/>
      <c r="AC15" s="2919"/>
      <c r="AD15" s="2919"/>
      <c r="AE15" s="2919"/>
      <c r="AF15" s="2919"/>
      <c r="AG15" s="396" t="s">
        <v>117</v>
      </c>
      <c r="AH15" s="2886"/>
      <c r="AI15" s="2887"/>
      <c r="AJ15" s="2887"/>
      <c r="AK15" s="2887"/>
      <c r="AL15" s="2887"/>
      <c r="AM15" s="2887"/>
      <c r="AN15" s="2887"/>
      <c r="AO15" s="2887"/>
      <c r="AP15" s="2887"/>
      <c r="AQ15" s="2887"/>
      <c r="AR15" s="2887"/>
      <c r="AS15" s="2887"/>
      <c r="AT15" s="2887"/>
      <c r="AU15" s="2887"/>
      <c r="AV15" s="403" t="s">
        <v>88</v>
      </c>
    </row>
    <row r="16" spans="1:50" s="399" customFormat="1" ht="26.1" customHeight="1">
      <c r="A16" s="2048"/>
      <c r="B16" s="1050"/>
      <c r="C16" s="1050"/>
      <c r="D16" s="1050"/>
      <c r="E16" s="1050"/>
      <c r="F16" s="1050"/>
      <c r="G16" s="1050"/>
      <c r="H16" s="2919" t="s">
        <v>143</v>
      </c>
      <c r="I16" s="2919"/>
      <c r="J16" s="2919"/>
      <c r="K16" s="2919"/>
      <c r="L16" s="2919"/>
      <c r="M16" s="2919"/>
      <c r="N16" s="2919"/>
      <c r="O16" s="2919"/>
      <c r="P16" s="2919"/>
      <c r="Q16" s="2919"/>
      <c r="R16" s="2919"/>
      <c r="S16" s="2919"/>
      <c r="T16" s="2919"/>
      <c r="U16" s="2919"/>
      <c r="V16" s="2919"/>
      <c r="W16" s="2919"/>
      <c r="X16" s="2919"/>
      <c r="Y16" s="2919"/>
      <c r="Z16" s="2919"/>
      <c r="AA16" s="2919"/>
      <c r="AB16" s="2919"/>
      <c r="AC16" s="2919"/>
      <c r="AD16" s="2919"/>
      <c r="AE16" s="2919"/>
      <c r="AF16" s="2919"/>
      <c r="AG16" s="396" t="s">
        <v>117</v>
      </c>
      <c r="AH16" s="2886"/>
      <c r="AI16" s="2887"/>
      <c r="AJ16" s="2887"/>
      <c r="AK16" s="2887"/>
      <c r="AL16" s="2887"/>
      <c r="AM16" s="2887"/>
      <c r="AN16" s="2887"/>
      <c r="AO16" s="2887"/>
      <c r="AP16" s="2887"/>
      <c r="AQ16" s="2887"/>
      <c r="AR16" s="2887"/>
      <c r="AS16" s="2887"/>
      <c r="AT16" s="2887"/>
      <c r="AU16" s="2887"/>
      <c r="AV16" s="403" t="s">
        <v>80</v>
      </c>
    </row>
    <row r="17" spans="1:48" s="399" customFormat="1" ht="26.1" customHeight="1">
      <c r="A17" s="2048"/>
      <c r="B17" s="1050"/>
      <c r="C17" s="1050"/>
      <c r="D17" s="1050"/>
      <c r="E17" s="1050"/>
      <c r="F17" s="1050"/>
      <c r="G17" s="1050"/>
      <c r="H17" s="2919" t="s">
        <v>1166</v>
      </c>
      <c r="I17" s="2919"/>
      <c r="J17" s="2919"/>
      <c r="K17" s="2919"/>
      <c r="L17" s="2919"/>
      <c r="M17" s="2919"/>
      <c r="N17" s="2919"/>
      <c r="O17" s="2919"/>
      <c r="P17" s="2919"/>
      <c r="Q17" s="2919"/>
      <c r="R17" s="2919"/>
      <c r="S17" s="2919"/>
      <c r="T17" s="2919"/>
      <c r="U17" s="2919"/>
      <c r="V17" s="2919"/>
      <c r="W17" s="2919"/>
      <c r="X17" s="2919"/>
      <c r="Y17" s="2919"/>
      <c r="Z17" s="2919"/>
      <c r="AA17" s="2919"/>
      <c r="AB17" s="2919"/>
      <c r="AC17" s="2919"/>
      <c r="AD17" s="2919"/>
      <c r="AE17" s="2919"/>
      <c r="AF17" s="2919"/>
      <c r="AG17" s="396" t="s">
        <v>117</v>
      </c>
      <c r="AH17" s="2886"/>
      <c r="AI17" s="2887"/>
      <c r="AJ17" s="2887"/>
      <c r="AK17" s="2887"/>
      <c r="AL17" s="2887"/>
      <c r="AM17" s="2887"/>
      <c r="AN17" s="2887"/>
      <c r="AO17" s="2887"/>
      <c r="AP17" s="2887"/>
      <c r="AQ17" s="2887"/>
      <c r="AR17" s="2887"/>
      <c r="AS17" s="2887"/>
      <c r="AT17" s="2887"/>
      <c r="AU17" s="2887"/>
      <c r="AV17" s="403" t="s">
        <v>80</v>
      </c>
    </row>
    <row r="18" spans="1:48" s="15" customFormat="1" ht="26.1" customHeight="1">
      <c r="A18" s="2048"/>
      <c r="B18" s="1050"/>
      <c r="C18" s="1050"/>
      <c r="D18" s="1050"/>
      <c r="E18" s="1050"/>
      <c r="F18" s="1050"/>
      <c r="G18" s="1050"/>
      <c r="H18" s="2919"/>
      <c r="I18" s="2919"/>
      <c r="J18" s="2919"/>
      <c r="K18" s="2919"/>
      <c r="L18" s="2919"/>
      <c r="M18" s="2919"/>
      <c r="N18" s="2919"/>
      <c r="O18" s="2919"/>
      <c r="P18" s="2919"/>
      <c r="Q18" s="2919"/>
      <c r="R18" s="2919"/>
      <c r="S18" s="2919"/>
      <c r="T18" s="2919"/>
      <c r="U18" s="2919"/>
      <c r="V18" s="2919"/>
      <c r="W18" s="2919"/>
      <c r="X18" s="2919"/>
      <c r="Y18" s="2919"/>
      <c r="Z18" s="2919"/>
      <c r="AA18" s="2919"/>
      <c r="AB18" s="2919"/>
      <c r="AC18" s="2919"/>
      <c r="AD18" s="2919"/>
      <c r="AE18" s="2919"/>
      <c r="AF18" s="2919"/>
      <c r="AG18" s="396" t="s">
        <v>117</v>
      </c>
      <c r="AH18" s="2886"/>
      <c r="AI18" s="2887"/>
      <c r="AJ18" s="2887"/>
      <c r="AK18" s="2887"/>
      <c r="AL18" s="2887"/>
      <c r="AM18" s="2887"/>
      <c r="AN18" s="2887"/>
      <c r="AO18" s="2887"/>
      <c r="AP18" s="2887"/>
      <c r="AQ18" s="2887"/>
      <c r="AR18" s="2887"/>
      <c r="AS18" s="2887"/>
      <c r="AT18" s="2887"/>
      <c r="AU18" s="2887"/>
      <c r="AV18" s="403" t="s">
        <v>88</v>
      </c>
    </row>
    <row r="19" spans="1:48" s="15" customFormat="1" ht="26.1" customHeight="1" thickBot="1">
      <c r="A19" s="2920"/>
      <c r="B19" s="2921"/>
      <c r="C19" s="2921"/>
      <c r="D19" s="2921"/>
      <c r="E19" s="2921"/>
      <c r="F19" s="2921"/>
      <c r="G19" s="2921"/>
      <c r="H19" s="2926"/>
      <c r="I19" s="2926"/>
      <c r="J19" s="2926"/>
      <c r="K19" s="2926"/>
      <c r="L19" s="2926"/>
      <c r="M19" s="2926"/>
      <c r="N19" s="2926"/>
      <c r="O19" s="2926"/>
      <c r="P19" s="2926"/>
      <c r="Q19" s="2926"/>
      <c r="R19" s="2926"/>
      <c r="S19" s="2926"/>
      <c r="T19" s="2926"/>
      <c r="U19" s="2926"/>
      <c r="V19" s="2926"/>
      <c r="W19" s="2926"/>
      <c r="X19" s="2926"/>
      <c r="Y19" s="2926"/>
      <c r="Z19" s="2926"/>
      <c r="AA19" s="2926"/>
      <c r="AB19" s="2926"/>
      <c r="AC19" s="2926"/>
      <c r="AD19" s="2926"/>
      <c r="AE19" s="2926"/>
      <c r="AF19" s="2926"/>
      <c r="AG19" s="175" t="s">
        <v>117</v>
      </c>
      <c r="AH19" s="2922"/>
      <c r="AI19" s="2923"/>
      <c r="AJ19" s="2923"/>
      <c r="AK19" s="2923"/>
      <c r="AL19" s="2923"/>
      <c r="AM19" s="2923"/>
      <c r="AN19" s="2923"/>
      <c r="AO19" s="2923"/>
      <c r="AP19" s="2923"/>
      <c r="AQ19" s="2923"/>
      <c r="AR19" s="2923"/>
      <c r="AS19" s="2923"/>
      <c r="AT19" s="2923"/>
      <c r="AU19" s="2923"/>
      <c r="AV19" s="176" t="s">
        <v>88</v>
      </c>
    </row>
    <row r="20" spans="1:48" s="15" customFormat="1" ht="20.100000000000001" customHeight="1" thickTop="1">
      <c r="A20" s="1252" t="s">
        <v>2</v>
      </c>
      <c r="B20" s="1253"/>
      <c r="C20" s="1253"/>
      <c r="D20" s="1253"/>
      <c r="E20" s="1253"/>
      <c r="F20" s="1253"/>
      <c r="G20" s="1253"/>
      <c r="H20" s="1253"/>
      <c r="I20" s="1253"/>
      <c r="J20" s="1253"/>
      <c r="K20" s="1253"/>
      <c r="L20" s="1253"/>
      <c r="M20" s="1253"/>
      <c r="N20" s="1253"/>
      <c r="O20" s="1253"/>
      <c r="P20" s="1253"/>
      <c r="Q20" s="1253"/>
      <c r="R20" s="1253"/>
      <c r="S20" s="1253"/>
      <c r="T20" s="1253"/>
      <c r="U20" s="1253"/>
      <c r="V20" s="1253"/>
      <c r="W20" s="1253"/>
      <c r="X20" s="1253"/>
      <c r="Y20" s="1253"/>
      <c r="Z20" s="1253"/>
      <c r="AA20" s="1253"/>
      <c r="AB20" s="1253"/>
      <c r="AC20" s="1253"/>
      <c r="AD20" s="1253"/>
      <c r="AE20" s="1253"/>
      <c r="AF20" s="1253"/>
      <c r="AG20" s="397" t="s">
        <v>117</v>
      </c>
      <c r="AH20" s="2924">
        <f>SUM(AH14:AU19)</f>
        <v>0</v>
      </c>
      <c r="AI20" s="2925"/>
      <c r="AJ20" s="2925"/>
      <c r="AK20" s="2925"/>
      <c r="AL20" s="2925"/>
      <c r="AM20" s="2925"/>
      <c r="AN20" s="2925"/>
      <c r="AO20" s="2925"/>
      <c r="AP20" s="2925"/>
      <c r="AQ20" s="2925"/>
      <c r="AR20" s="2925"/>
      <c r="AS20" s="2925"/>
      <c r="AT20" s="2925"/>
      <c r="AU20" s="2925"/>
      <c r="AV20" s="402" t="s">
        <v>88</v>
      </c>
    </row>
    <row r="21" spans="1:48" s="15" customFormat="1" ht="6.95" customHeight="1"/>
    <row r="22" spans="1:48" s="1" customFormat="1" ht="18" customHeight="1">
      <c r="A22" s="1030" t="s">
        <v>2097</v>
      </c>
      <c r="B22" s="1031"/>
      <c r="C22" s="1031"/>
      <c r="D22" s="1031"/>
      <c r="E22" s="1031"/>
      <c r="F22" s="1031"/>
      <c r="G22" s="1031"/>
      <c r="H22" s="1031"/>
      <c r="I22" s="1031"/>
      <c r="J22" s="1031"/>
      <c r="K22" s="1031"/>
      <c r="L22" s="1032" t="s">
        <v>23</v>
      </c>
      <c r="M22" s="1032"/>
      <c r="N22" s="1032"/>
      <c r="O22" s="1032"/>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8"/>
      <c r="AQ22" s="8"/>
      <c r="AR22" s="8"/>
      <c r="AS22" s="8"/>
      <c r="AT22" s="8"/>
      <c r="AU22" s="2"/>
    </row>
  </sheetData>
  <sheetProtection insertColumns="0" deleteColumns="0"/>
  <protectedRanges>
    <protectedRange sqref="H7:I7 J20 AG20:AU20 H11:AV11 J14:AC19 AE14:AU19" name="범위1"/>
    <protectedRange sqref="AW6:CB6" name="범위1_1"/>
    <protectedRange sqref="AW9:CB9" name="범위1_2"/>
    <protectedRange sqref="AJ8" name="범위1_3"/>
    <protectedRange sqref="AQ4:AQ5 N4:O5 Q5" name="범위1_1_2"/>
    <protectedRange sqref="H10:AV10" name="범위1_4"/>
    <protectedRange sqref="AR9 I9" name="범위1_2_1"/>
    <protectedRange sqref="BB13:BR13" name="범위1_4_1"/>
    <protectedRange sqref="BA13" name="범위1_5_1"/>
    <protectedRange sqref="AX13" name="범위1_2_1_1_1"/>
    <protectedRange sqref="H13" name="범위1_3_1"/>
    <protectedRange sqref="H12" name="범위1_3_2"/>
  </protectedRanges>
  <mergeCells count="53">
    <mergeCell ref="A22:K22"/>
    <mergeCell ref="L22:O22"/>
    <mergeCell ref="H15:AF15"/>
    <mergeCell ref="AH15:AU15"/>
    <mergeCell ref="A14:G19"/>
    <mergeCell ref="A20:AF20"/>
    <mergeCell ref="AH19:AU19"/>
    <mergeCell ref="H14:AF14"/>
    <mergeCell ref="AH18:AU18"/>
    <mergeCell ref="AH14:AU14"/>
    <mergeCell ref="H18:AF18"/>
    <mergeCell ref="AH20:AU20"/>
    <mergeCell ref="H19:AF19"/>
    <mergeCell ref="H16:AF16"/>
    <mergeCell ref="AH16:AU16"/>
    <mergeCell ref="H17:AF17"/>
    <mergeCell ref="W3:AB3"/>
    <mergeCell ref="AC3:AI3"/>
    <mergeCell ref="A7:G7"/>
    <mergeCell ref="AP3:AV3"/>
    <mergeCell ref="H4:V4"/>
    <mergeCell ref="AC4:AV4"/>
    <mergeCell ref="A4:G4"/>
    <mergeCell ref="W4:AB4"/>
    <mergeCell ref="A12:G12"/>
    <mergeCell ref="H12:AV12"/>
    <mergeCell ref="H9:P9"/>
    <mergeCell ref="Q9:S9"/>
    <mergeCell ref="T9:W9"/>
    <mergeCell ref="Y9:AB9"/>
    <mergeCell ref="AC9:AI9"/>
    <mergeCell ref="AJ9:AV9"/>
    <mergeCell ref="A8:G8"/>
    <mergeCell ref="A5:G5"/>
    <mergeCell ref="H5:AV5"/>
    <mergeCell ref="H8:M8"/>
    <mergeCell ref="N8:AF8"/>
    <mergeCell ref="A13:G13"/>
    <mergeCell ref="H13:AV13"/>
    <mergeCell ref="AH17:AU17"/>
    <mergeCell ref="A1:AV1"/>
    <mergeCell ref="AG8:AI8"/>
    <mergeCell ref="AJ3:AN3"/>
    <mergeCell ref="A3:G3"/>
    <mergeCell ref="H3:V3"/>
    <mergeCell ref="H7:AV7"/>
    <mergeCell ref="A11:G11"/>
    <mergeCell ref="H11:AV11"/>
    <mergeCell ref="A9:G9"/>
    <mergeCell ref="AT8:AV8"/>
    <mergeCell ref="A10:G10"/>
    <mergeCell ref="AJ8:AS8"/>
    <mergeCell ref="H10:AV10"/>
  </mergeCells>
  <phoneticPr fontId="7" type="noConversion"/>
  <dataValidations count="1">
    <dataValidation type="time" operator="notBetween" allowBlank="1" showInputMessage="1" showErrorMessage="1" sqref="T9 Y9">
      <formula1>0</formula1>
      <formula2>0</formula2>
    </dataValidation>
  </dataValidations>
  <hyperlinks>
    <hyperlink ref="AX3"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headerFooter alignWithMargins="0">
    <oddFooter>&amp;C&amp;"맑은 고딕,보통"&amp;9&amp;P / &amp;N</oddFooter>
  </headerFooter>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A94"/>
  <sheetViews>
    <sheetView zoomScaleNormal="100" workbookViewId="0">
      <selection activeCell="AZ2" sqref="AZ2:BA2"/>
    </sheetView>
  </sheetViews>
  <sheetFormatPr defaultRowHeight="16.5"/>
  <cols>
    <col min="1" max="51" width="1.77734375" style="28" customWidth="1"/>
    <col min="52" max="16384" width="8.88671875" style="28"/>
  </cols>
  <sheetData>
    <row r="1" spans="1:53" ht="17.25">
      <c r="A1" s="1214" t="s">
        <v>1127</v>
      </c>
      <c r="B1" s="1214"/>
      <c r="C1" s="1214"/>
      <c r="D1" s="1214"/>
      <c r="E1" s="1214"/>
      <c r="F1" s="1214"/>
      <c r="G1" s="1214"/>
      <c r="H1" s="1214"/>
      <c r="I1" s="1214"/>
      <c r="J1" s="1214"/>
      <c r="K1" s="1214"/>
      <c r="L1" s="1214"/>
      <c r="M1" s="1214"/>
      <c r="N1" s="1214"/>
      <c r="O1" s="1214"/>
      <c r="P1" s="1214"/>
      <c r="Q1" s="1214"/>
      <c r="R1" s="1214"/>
      <c r="S1" s="1214"/>
      <c r="T1" s="1214"/>
      <c r="U1" s="1214"/>
      <c r="V1" s="1214"/>
      <c r="W1" s="1214"/>
      <c r="X1" s="1214"/>
      <c r="Y1" s="1214"/>
      <c r="Z1" s="1214"/>
      <c r="AA1" s="1214"/>
      <c r="AB1" s="1214"/>
      <c r="AC1" s="1214"/>
      <c r="AD1" s="1214"/>
      <c r="AE1" s="1214"/>
      <c r="AF1" s="1214"/>
      <c r="AG1" s="1214"/>
      <c r="AH1" s="1214"/>
      <c r="AI1" s="1214"/>
      <c r="AJ1" s="1214"/>
      <c r="AK1" s="1214"/>
      <c r="AL1" s="1214"/>
      <c r="AM1" s="1214"/>
      <c r="AN1" s="1214"/>
      <c r="AO1" s="1214"/>
      <c r="AP1" s="1214"/>
      <c r="AQ1" s="1214"/>
      <c r="AR1" s="1214"/>
      <c r="AS1" s="1214"/>
      <c r="AT1" s="1214"/>
      <c r="AU1" s="1214"/>
      <c r="AV1" s="1214"/>
    </row>
    <row r="2" spans="1:53" s="12" customFormat="1" ht="45" customHeight="1">
      <c r="A2" s="13"/>
      <c r="B2" s="38" t="s">
        <v>41</v>
      </c>
      <c r="C2" s="2958" t="s">
        <v>815</v>
      </c>
      <c r="D2" s="2958"/>
      <c r="E2" s="2958"/>
      <c r="F2" s="2958"/>
      <c r="G2" s="2958"/>
      <c r="H2" s="2958"/>
      <c r="I2" s="2958"/>
      <c r="J2" s="2958"/>
      <c r="K2" s="2958"/>
      <c r="L2" s="2958"/>
      <c r="M2" s="2958"/>
      <c r="N2" s="2958"/>
      <c r="O2" s="2958"/>
      <c r="P2" s="2958"/>
      <c r="Q2" s="2958"/>
      <c r="R2" s="2958"/>
      <c r="S2" s="2958"/>
      <c r="T2" s="2958"/>
      <c r="U2" s="2958"/>
      <c r="V2" s="2958"/>
      <c r="W2" s="2958"/>
      <c r="X2" s="2958"/>
      <c r="Y2" s="2958"/>
      <c r="Z2" s="2958"/>
      <c r="AA2" s="2958"/>
      <c r="AB2" s="2958"/>
      <c r="AC2" s="2958"/>
      <c r="AD2" s="2958"/>
      <c r="AE2" s="2958"/>
      <c r="AF2" s="2958"/>
      <c r="AG2" s="2958"/>
      <c r="AH2" s="2958"/>
      <c r="AI2" s="2958"/>
      <c r="AJ2" s="2958"/>
      <c r="AK2" s="2958"/>
      <c r="AL2" s="2958"/>
      <c r="AM2" s="2958"/>
      <c r="AN2" s="2958"/>
      <c r="AO2" s="2958"/>
      <c r="AP2" s="2958"/>
      <c r="AQ2" s="2958"/>
      <c r="AR2" s="2958"/>
      <c r="AS2" s="2958"/>
      <c r="AT2" s="2958"/>
      <c r="AU2" s="2958"/>
      <c r="AV2" s="2958"/>
      <c r="AW2" s="2958"/>
      <c r="AX2" s="2958"/>
      <c r="AY2" s="2958"/>
      <c r="AZ2" s="1272" t="s">
        <v>1120</v>
      </c>
      <c r="BA2" s="1272"/>
    </row>
    <row r="3" spans="1:53" s="12" customFormat="1" ht="45" customHeight="1">
      <c r="A3" s="13"/>
      <c r="B3" s="38" t="s">
        <v>41</v>
      </c>
      <c r="C3" s="3000" t="s">
        <v>188</v>
      </c>
      <c r="D3" s="3000"/>
      <c r="E3" s="3000"/>
      <c r="F3" s="3000"/>
      <c r="G3" s="3000"/>
      <c r="H3" s="3000"/>
      <c r="I3" s="3000"/>
      <c r="J3" s="3000"/>
      <c r="K3" s="3000"/>
      <c r="L3" s="3000"/>
      <c r="M3" s="3000"/>
      <c r="N3" s="3000"/>
      <c r="O3" s="3000"/>
      <c r="P3" s="3000"/>
      <c r="Q3" s="3000"/>
      <c r="R3" s="3000"/>
      <c r="S3" s="3000"/>
      <c r="T3" s="3000"/>
      <c r="U3" s="3000"/>
      <c r="V3" s="3000"/>
      <c r="W3" s="3000"/>
      <c r="X3" s="3000"/>
      <c r="Y3" s="3000"/>
      <c r="Z3" s="3000"/>
      <c r="AA3" s="3000"/>
      <c r="AB3" s="3000"/>
      <c r="AC3" s="3000"/>
      <c r="AD3" s="3000"/>
      <c r="AE3" s="3000"/>
      <c r="AF3" s="3000"/>
      <c r="AG3" s="3000"/>
      <c r="AH3" s="3000"/>
      <c r="AI3" s="3000"/>
      <c r="AJ3" s="3000"/>
      <c r="AK3" s="3000"/>
      <c r="AL3" s="3000"/>
      <c r="AM3" s="3000"/>
      <c r="AN3" s="3000"/>
      <c r="AO3" s="3000"/>
      <c r="AP3" s="3000"/>
      <c r="AQ3" s="3000"/>
      <c r="AR3" s="3000"/>
      <c r="AS3" s="3000"/>
      <c r="AT3" s="3000"/>
      <c r="AU3" s="3000"/>
      <c r="AV3" s="3000"/>
      <c r="AW3" s="3000"/>
      <c r="AX3" s="3000"/>
      <c r="AY3" s="3000"/>
    </row>
    <row r="4" spans="1:53" s="12" customFormat="1" ht="32.1" customHeight="1">
      <c r="A4" s="13"/>
      <c r="B4" s="38" t="s">
        <v>42</v>
      </c>
      <c r="C4" s="2927" t="s">
        <v>189</v>
      </c>
      <c r="D4" s="2927"/>
      <c r="E4" s="2927"/>
      <c r="F4" s="2927"/>
      <c r="G4" s="2927"/>
      <c r="H4" s="2927"/>
      <c r="I4" s="2927"/>
      <c r="J4" s="2927"/>
      <c r="K4" s="2927"/>
      <c r="L4" s="2927"/>
      <c r="M4" s="2927"/>
      <c r="N4" s="2927"/>
      <c r="O4" s="2927"/>
      <c r="P4" s="2927"/>
      <c r="Q4" s="2927"/>
      <c r="R4" s="2927"/>
      <c r="S4" s="2927"/>
      <c r="T4" s="2927"/>
      <c r="U4" s="2927"/>
      <c r="V4" s="2927"/>
      <c r="W4" s="2927"/>
      <c r="X4" s="2927"/>
      <c r="Y4" s="2927"/>
      <c r="Z4" s="2927"/>
      <c r="AA4" s="2927"/>
      <c r="AB4" s="2927"/>
      <c r="AC4" s="2927"/>
      <c r="AD4" s="2927"/>
      <c r="AE4" s="2927"/>
      <c r="AF4" s="2927"/>
      <c r="AG4" s="2927"/>
      <c r="AH4" s="2927"/>
      <c r="AI4" s="2927"/>
      <c r="AJ4" s="2927"/>
      <c r="AK4" s="2927"/>
      <c r="AL4" s="2927"/>
      <c r="AM4" s="2927"/>
      <c r="AN4" s="2927"/>
      <c r="AO4" s="2927"/>
      <c r="AP4" s="2927"/>
      <c r="AQ4" s="2927"/>
      <c r="AR4" s="2927"/>
      <c r="AS4" s="2927"/>
      <c r="AT4" s="2927"/>
      <c r="AU4" s="2927"/>
      <c r="AV4" s="2927"/>
      <c r="AW4" s="2927"/>
      <c r="AX4" s="2927"/>
      <c r="AY4" s="2927"/>
    </row>
    <row r="5" spans="1:53" s="12" customFormat="1" ht="32.1" customHeight="1">
      <c r="A5" s="13"/>
      <c r="B5" s="38" t="s">
        <v>42</v>
      </c>
      <c r="C5" s="2927" t="s">
        <v>190</v>
      </c>
      <c r="D5" s="2927"/>
      <c r="E5" s="2927"/>
      <c r="F5" s="2927"/>
      <c r="G5" s="2927"/>
      <c r="H5" s="2927"/>
      <c r="I5" s="2927"/>
      <c r="J5" s="2927"/>
      <c r="K5" s="2927"/>
      <c r="L5" s="2927"/>
      <c r="M5" s="2927"/>
      <c r="N5" s="2927"/>
      <c r="O5" s="2927"/>
      <c r="P5" s="2927"/>
      <c r="Q5" s="2927"/>
      <c r="R5" s="2927"/>
      <c r="S5" s="2927"/>
      <c r="T5" s="2927"/>
      <c r="U5" s="2927"/>
      <c r="V5" s="2927"/>
      <c r="W5" s="2927"/>
      <c r="X5" s="2927"/>
      <c r="Y5" s="2927"/>
      <c r="Z5" s="2927"/>
      <c r="AA5" s="2927"/>
      <c r="AB5" s="2927"/>
      <c r="AC5" s="2927"/>
      <c r="AD5" s="2927"/>
      <c r="AE5" s="2927"/>
      <c r="AF5" s="2927"/>
      <c r="AG5" s="2927"/>
      <c r="AH5" s="2927"/>
      <c r="AI5" s="2927"/>
      <c r="AJ5" s="2927"/>
      <c r="AK5" s="2927"/>
      <c r="AL5" s="2927"/>
      <c r="AM5" s="2927"/>
      <c r="AN5" s="2927"/>
      <c r="AO5" s="2927"/>
      <c r="AP5" s="2927"/>
      <c r="AQ5" s="2927"/>
      <c r="AR5" s="2927"/>
      <c r="AS5" s="2927"/>
      <c r="AT5" s="2927"/>
      <c r="AU5" s="2927"/>
      <c r="AV5" s="2927"/>
      <c r="AW5" s="2927"/>
      <c r="AX5" s="2927"/>
      <c r="AY5" s="2927"/>
    </row>
    <row r="6" spans="1:53" s="12" customFormat="1" ht="42" customHeight="1">
      <c r="A6" s="13"/>
      <c r="B6" s="38" t="s">
        <v>42</v>
      </c>
      <c r="C6" s="2927" t="s">
        <v>813</v>
      </c>
      <c r="D6" s="2927"/>
      <c r="E6" s="2927"/>
      <c r="F6" s="2927"/>
      <c r="G6" s="2927"/>
      <c r="H6" s="2927"/>
      <c r="I6" s="2927"/>
      <c r="J6" s="2927"/>
      <c r="K6" s="2927"/>
      <c r="L6" s="2927"/>
      <c r="M6" s="2927"/>
      <c r="N6" s="2927"/>
      <c r="O6" s="2927"/>
      <c r="P6" s="2927"/>
      <c r="Q6" s="2927"/>
      <c r="R6" s="2927"/>
      <c r="S6" s="2927"/>
      <c r="T6" s="2927"/>
      <c r="U6" s="2927"/>
      <c r="V6" s="2927"/>
      <c r="W6" s="2927"/>
      <c r="X6" s="2927"/>
      <c r="Y6" s="2927"/>
      <c r="Z6" s="2927"/>
      <c r="AA6" s="2927"/>
      <c r="AB6" s="2927"/>
      <c r="AC6" s="2927"/>
      <c r="AD6" s="2927"/>
      <c r="AE6" s="2927"/>
      <c r="AF6" s="2927"/>
      <c r="AG6" s="2927"/>
      <c r="AH6" s="2927"/>
      <c r="AI6" s="2927"/>
      <c r="AJ6" s="2927"/>
      <c r="AK6" s="2927"/>
      <c r="AL6" s="2927"/>
      <c r="AM6" s="2927"/>
      <c r="AN6" s="2927"/>
      <c r="AO6" s="2927"/>
      <c r="AP6" s="2927"/>
      <c r="AQ6" s="2927"/>
      <c r="AR6" s="2927"/>
      <c r="AS6" s="2927"/>
      <c r="AT6" s="2927"/>
      <c r="AU6" s="2927"/>
      <c r="AV6" s="2927"/>
      <c r="AW6" s="2927"/>
      <c r="AX6" s="2927"/>
      <c r="AY6" s="2927"/>
    </row>
    <row r="7" spans="1:53" s="12" customFormat="1" ht="17.100000000000001" customHeight="1">
      <c r="A7" s="13"/>
      <c r="B7" s="38" t="s">
        <v>8</v>
      </c>
      <c r="C7" s="3004" t="s">
        <v>191</v>
      </c>
      <c r="D7" s="3004"/>
      <c r="E7" s="3004"/>
      <c r="F7" s="3004"/>
      <c r="G7" s="3004"/>
      <c r="H7" s="3004"/>
      <c r="I7" s="3004"/>
      <c r="J7" s="3004"/>
      <c r="K7" s="3004"/>
      <c r="L7" s="3004"/>
      <c r="M7" s="3004"/>
      <c r="N7" s="3004"/>
      <c r="O7" s="3004"/>
      <c r="P7" s="3004"/>
      <c r="Q7" s="3004"/>
      <c r="R7" s="3004"/>
      <c r="S7" s="3004"/>
      <c r="T7" s="3004"/>
      <c r="U7" s="3004"/>
      <c r="V7" s="3004"/>
      <c r="W7" s="3004"/>
      <c r="X7" s="3004"/>
      <c r="Y7" s="3004"/>
      <c r="Z7" s="3004"/>
      <c r="AA7" s="3004"/>
      <c r="AB7" s="3004"/>
      <c r="AC7" s="3004"/>
      <c r="AD7" s="3004"/>
      <c r="AE7" s="3004"/>
      <c r="AF7" s="3004"/>
      <c r="AG7" s="3004"/>
      <c r="AH7" s="3004"/>
      <c r="AI7" s="3004"/>
      <c r="AJ7" s="3004"/>
      <c r="AK7" s="3004"/>
      <c r="AL7" s="3004"/>
      <c r="AM7" s="3004"/>
      <c r="AN7" s="3004"/>
      <c r="AO7" s="3004"/>
      <c r="AP7" s="3004"/>
      <c r="AQ7" s="3004"/>
      <c r="AR7" s="3004"/>
      <c r="AS7" s="3004"/>
      <c r="AT7" s="3004"/>
      <c r="AU7" s="3004"/>
      <c r="AV7" s="3004"/>
      <c r="AW7" s="3004"/>
      <c r="AX7" s="3004"/>
      <c r="AY7" s="3004"/>
    </row>
    <row r="8" spans="1:53" s="12" customFormat="1" ht="17.100000000000001" customHeight="1">
      <c r="A8" s="13"/>
      <c r="B8" s="38" t="s">
        <v>8</v>
      </c>
      <c r="C8" s="3004" t="s">
        <v>1126</v>
      </c>
      <c r="D8" s="3004"/>
      <c r="E8" s="3004"/>
      <c r="F8" s="3004"/>
      <c r="G8" s="3004"/>
      <c r="H8" s="3004"/>
      <c r="I8" s="3004"/>
      <c r="J8" s="3004"/>
      <c r="K8" s="3004"/>
      <c r="L8" s="3004"/>
      <c r="M8" s="3004"/>
      <c r="N8" s="3004"/>
      <c r="O8" s="3004"/>
      <c r="P8" s="3004"/>
      <c r="Q8" s="3004"/>
      <c r="R8" s="3004"/>
      <c r="S8" s="3004"/>
      <c r="T8" s="3004"/>
      <c r="U8" s="3004"/>
      <c r="V8" s="3004"/>
      <c r="W8" s="3004"/>
      <c r="X8" s="3004"/>
      <c r="Y8" s="3004"/>
      <c r="Z8" s="3004"/>
      <c r="AA8" s="3004"/>
      <c r="AB8" s="3004"/>
      <c r="AC8" s="3004"/>
      <c r="AD8" s="3004"/>
      <c r="AE8" s="3004"/>
      <c r="AF8" s="3004"/>
      <c r="AG8" s="3004"/>
      <c r="AH8" s="3004"/>
      <c r="AI8" s="3004"/>
      <c r="AJ8" s="3004"/>
      <c r="AK8" s="3004"/>
      <c r="AL8" s="3004"/>
      <c r="AM8" s="3004"/>
      <c r="AN8" s="3004"/>
      <c r="AO8" s="3004"/>
      <c r="AP8" s="3004"/>
      <c r="AQ8" s="3004"/>
      <c r="AR8" s="3004"/>
      <c r="AS8" s="3004"/>
      <c r="AT8" s="3004"/>
      <c r="AU8" s="3004"/>
      <c r="AV8" s="3004"/>
      <c r="AW8" s="3004"/>
      <c r="AX8" s="3004"/>
      <c r="AY8" s="3004"/>
    </row>
    <row r="9" spans="1:53" s="12" customFormat="1" ht="32.1" customHeight="1">
      <c r="A9" s="13"/>
      <c r="B9" s="38" t="s">
        <v>8</v>
      </c>
      <c r="C9" s="2927" t="s">
        <v>192</v>
      </c>
      <c r="D9" s="2927"/>
      <c r="E9" s="2927"/>
      <c r="F9" s="2927"/>
      <c r="G9" s="2927"/>
      <c r="H9" s="2927"/>
      <c r="I9" s="2927"/>
      <c r="J9" s="2927"/>
      <c r="K9" s="2927"/>
      <c r="L9" s="2927"/>
      <c r="M9" s="2927"/>
      <c r="N9" s="2927"/>
      <c r="O9" s="2927"/>
      <c r="P9" s="2927"/>
      <c r="Q9" s="2927"/>
      <c r="R9" s="2927"/>
      <c r="S9" s="2927"/>
      <c r="T9" s="2927"/>
      <c r="U9" s="2927"/>
      <c r="V9" s="2927"/>
      <c r="W9" s="2927"/>
      <c r="X9" s="2927"/>
      <c r="Y9" s="2927"/>
      <c r="Z9" s="2927"/>
      <c r="AA9" s="2927"/>
      <c r="AB9" s="2927"/>
      <c r="AC9" s="2927"/>
      <c r="AD9" s="2927"/>
      <c r="AE9" s="2927"/>
      <c r="AF9" s="2927"/>
      <c r="AG9" s="2927"/>
      <c r="AH9" s="2927"/>
      <c r="AI9" s="2927"/>
      <c r="AJ9" s="2927"/>
      <c r="AK9" s="2927"/>
      <c r="AL9" s="2927"/>
      <c r="AM9" s="2927"/>
      <c r="AN9" s="2927"/>
      <c r="AO9" s="2927"/>
      <c r="AP9" s="2927"/>
      <c r="AQ9" s="2927"/>
      <c r="AR9" s="2927"/>
      <c r="AS9" s="2927"/>
      <c r="AT9" s="2927"/>
      <c r="AU9" s="2927"/>
      <c r="AV9" s="2927"/>
      <c r="AW9" s="2927"/>
      <c r="AX9" s="2927"/>
      <c r="AY9" s="2927"/>
    </row>
    <row r="10" spans="1:53" s="12" customFormat="1" ht="32.1" customHeight="1">
      <c r="A10" s="13"/>
      <c r="B10" s="38" t="s">
        <v>8</v>
      </c>
      <c r="C10" s="2927" t="s">
        <v>193</v>
      </c>
      <c r="D10" s="2927"/>
      <c r="E10" s="2927"/>
      <c r="F10" s="2927"/>
      <c r="G10" s="2927"/>
      <c r="H10" s="2927"/>
      <c r="I10" s="2927"/>
      <c r="J10" s="2927"/>
      <c r="K10" s="2927"/>
      <c r="L10" s="2927"/>
      <c r="M10" s="2927"/>
      <c r="N10" s="2927"/>
      <c r="O10" s="2927"/>
      <c r="P10" s="2927"/>
      <c r="Q10" s="2927"/>
      <c r="R10" s="2927"/>
      <c r="S10" s="2927"/>
      <c r="T10" s="2927"/>
      <c r="U10" s="2927"/>
      <c r="V10" s="2927"/>
      <c r="W10" s="2927"/>
      <c r="X10" s="2927"/>
      <c r="Y10" s="2927"/>
      <c r="Z10" s="2927"/>
      <c r="AA10" s="2927"/>
      <c r="AB10" s="2927"/>
      <c r="AC10" s="2927"/>
      <c r="AD10" s="2927"/>
      <c r="AE10" s="2927"/>
      <c r="AF10" s="2927"/>
      <c r="AG10" s="2927"/>
      <c r="AH10" s="2927"/>
      <c r="AI10" s="2927"/>
      <c r="AJ10" s="2927"/>
      <c r="AK10" s="2927"/>
      <c r="AL10" s="2927"/>
      <c r="AM10" s="2927"/>
      <c r="AN10" s="2927"/>
      <c r="AO10" s="2927"/>
      <c r="AP10" s="2927"/>
      <c r="AQ10" s="2927"/>
      <c r="AR10" s="2927"/>
      <c r="AS10" s="2927"/>
      <c r="AT10" s="2927"/>
      <c r="AU10" s="2927"/>
      <c r="AV10" s="2927"/>
      <c r="AW10" s="2927"/>
      <c r="AX10" s="2927"/>
      <c r="AY10" s="2927"/>
    </row>
    <row r="11" spans="1:53" s="12" customFormat="1" ht="32.1" customHeight="1">
      <c r="A11" s="13"/>
      <c r="B11" s="38" t="s">
        <v>8</v>
      </c>
      <c r="C11" s="2927" t="s">
        <v>199</v>
      </c>
      <c r="D11" s="2927"/>
      <c r="E11" s="2927"/>
      <c r="F11" s="2927"/>
      <c r="G11" s="2927"/>
      <c r="H11" s="2927"/>
      <c r="I11" s="2927"/>
      <c r="J11" s="2927"/>
      <c r="K11" s="2927"/>
      <c r="L11" s="2927"/>
      <c r="M11" s="2927"/>
      <c r="N11" s="2927"/>
      <c r="O11" s="2927"/>
      <c r="P11" s="2927"/>
      <c r="Q11" s="2927"/>
      <c r="R11" s="2927"/>
      <c r="S11" s="2927"/>
      <c r="T11" s="2927"/>
      <c r="U11" s="2927"/>
      <c r="V11" s="2927"/>
      <c r="W11" s="2927"/>
      <c r="X11" s="2927"/>
      <c r="Y11" s="2927"/>
      <c r="Z11" s="2927"/>
      <c r="AA11" s="2927"/>
      <c r="AB11" s="2927"/>
      <c r="AC11" s="2927"/>
      <c r="AD11" s="2927"/>
      <c r="AE11" s="2927"/>
      <c r="AF11" s="2927"/>
      <c r="AG11" s="2927"/>
      <c r="AH11" s="2927"/>
      <c r="AI11" s="2927"/>
      <c r="AJ11" s="2927"/>
      <c r="AK11" s="2927"/>
      <c r="AL11" s="2927"/>
      <c r="AM11" s="2927"/>
      <c r="AN11" s="2927"/>
      <c r="AO11" s="2927"/>
      <c r="AP11" s="2927"/>
      <c r="AQ11" s="2927"/>
      <c r="AR11" s="2927"/>
      <c r="AS11" s="2927"/>
      <c r="AT11" s="2927"/>
      <c r="AU11" s="2927"/>
      <c r="AV11" s="2927"/>
      <c r="AW11" s="2927"/>
      <c r="AX11" s="2927"/>
      <c r="AY11" s="2927"/>
    </row>
    <row r="12" spans="1:53" s="12" customFormat="1" ht="32.1" customHeight="1">
      <c r="A12" s="13"/>
      <c r="B12" s="38" t="s">
        <v>42</v>
      </c>
      <c r="C12" s="2997" t="s">
        <v>808</v>
      </c>
      <c r="D12" s="2997"/>
      <c r="E12" s="2997"/>
      <c r="F12" s="2997"/>
      <c r="G12" s="2997"/>
      <c r="H12" s="2997"/>
      <c r="I12" s="2997"/>
      <c r="J12" s="2997"/>
      <c r="K12" s="2997"/>
      <c r="L12" s="2997"/>
      <c r="M12" s="2997"/>
      <c r="N12" s="2997"/>
      <c r="O12" s="2997"/>
      <c r="P12" s="2997"/>
      <c r="Q12" s="2997"/>
      <c r="R12" s="2997"/>
      <c r="S12" s="2997"/>
      <c r="T12" s="2997"/>
      <c r="U12" s="2997"/>
      <c r="V12" s="2997"/>
      <c r="W12" s="2997"/>
      <c r="X12" s="2997"/>
      <c r="Y12" s="2997"/>
      <c r="Z12" s="2997"/>
      <c r="AA12" s="2997"/>
      <c r="AB12" s="2997"/>
      <c r="AC12" s="2997"/>
      <c r="AD12" s="2997"/>
      <c r="AE12" s="2997"/>
      <c r="AF12" s="2997"/>
      <c r="AG12" s="2997"/>
      <c r="AH12" s="2997"/>
      <c r="AI12" s="2997"/>
      <c r="AJ12" s="2997"/>
      <c r="AK12" s="2997"/>
      <c r="AL12" s="2997"/>
      <c r="AM12" s="2997"/>
      <c r="AN12" s="2997"/>
      <c r="AO12" s="2997"/>
      <c r="AP12" s="2997"/>
      <c r="AQ12" s="2997"/>
      <c r="AR12" s="2997"/>
      <c r="AS12" s="2997"/>
      <c r="AT12" s="2997"/>
      <c r="AU12" s="2997"/>
      <c r="AV12" s="2997"/>
      <c r="AW12" s="2997"/>
      <c r="AX12" s="2997"/>
      <c r="AY12" s="2997"/>
    </row>
    <row r="13" spans="1:53" s="12" customFormat="1" ht="17.100000000000001" customHeight="1"/>
    <row r="14" spans="1:53" s="12" customFormat="1" ht="17.100000000000001" customHeight="1">
      <c r="B14" s="2998" t="s">
        <v>806</v>
      </c>
      <c r="C14" s="2998"/>
      <c r="D14" s="2998"/>
      <c r="E14" s="2998"/>
      <c r="F14" s="2998"/>
      <c r="G14" s="2998"/>
      <c r="H14" s="2998"/>
      <c r="I14" s="2998"/>
      <c r="J14" s="2998"/>
      <c r="K14" s="2998"/>
      <c r="L14" s="2998"/>
      <c r="M14" s="2998"/>
      <c r="N14" s="2998"/>
      <c r="O14" s="2998"/>
      <c r="P14" s="2998"/>
      <c r="Q14" s="2998"/>
      <c r="AQ14" s="107"/>
      <c r="AR14" s="107"/>
      <c r="AS14" s="107"/>
      <c r="AT14" s="2970" t="s">
        <v>34</v>
      </c>
      <c r="AU14" s="2970"/>
      <c r="AV14" s="2970"/>
      <c r="AW14" s="2970"/>
      <c r="AX14" s="2970"/>
      <c r="AY14" s="2970"/>
    </row>
    <row r="15" spans="1:53" s="12" customFormat="1" ht="33.950000000000003" customHeight="1">
      <c r="B15" s="2971" t="s">
        <v>58</v>
      </c>
      <c r="C15" s="2972"/>
      <c r="D15" s="2972"/>
      <c r="E15" s="2972"/>
      <c r="F15" s="2972"/>
      <c r="G15" s="2972"/>
      <c r="H15" s="2972"/>
      <c r="I15" s="2972"/>
      <c r="J15" s="2972"/>
      <c r="K15" s="2972"/>
      <c r="L15" s="2972"/>
      <c r="M15" s="2972"/>
      <c r="N15" s="2972"/>
      <c r="O15" s="2972"/>
      <c r="P15" s="2972"/>
      <c r="Q15" s="2972"/>
      <c r="R15" s="2972"/>
      <c r="S15" s="2972"/>
      <c r="T15" s="2972"/>
      <c r="U15" s="2938" t="s">
        <v>196</v>
      </c>
      <c r="V15" s="2939"/>
      <c r="W15" s="2939"/>
      <c r="X15" s="2939"/>
      <c r="Y15" s="2939"/>
      <c r="Z15" s="2939"/>
      <c r="AA15" s="2939"/>
      <c r="AB15" s="2939"/>
      <c r="AC15" s="2939"/>
      <c r="AD15" s="2939"/>
      <c r="AE15" s="2938" t="s">
        <v>197</v>
      </c>
      <c r="AF15" s="2939"/>
      <c r="AG15" s="2939"/>
      <c r="AH15" s="2939"/>
      <c r="AI15" s="2939"/>
      <c r="AJ15" s="2939"/>
      <c r="AK15" s="2939"/>
      <c r="AL15" s="2939"/>
      <c r="AM15" s="2939"/>
      <c r="AN15" s="2939"/>
      <c r="AO15" s="2938" t="s">
        <v>198</v>
      </c>
      <c r="AP15" s="2939"/>
      <c r="AQ15" s="2939"/>
      <c r="AR15" s="2939"/>
      <c r="AS15" s="2939"/>
      <c r="AT15" s="2939"/>
      <c r="AU15" s="2939"/>
      <c r="AV15" s="2939"/>
      <c r="AW15" s="2939"/>
      <c r="AX15" s="2939"/>
      <c r="AY15" s="2942"/>
    </row>
    <row r="16" spans="1:53" s="12" customFormat="1" ht="17.100000000000001" customHeight="1">
      <c r="B16" s="2975" t="s">
        <v>194</v>
      </c>
      <c r="C16" s="2976"/>
      <c r="D16" s="2976"/>
      <c r="E16" s="2976"/>
      <c r="F16" s="2976"/>
      <c r="G16" s="2976"/>
      <c r="H16" s="2976"/>
      <c r="I16" s="2976"/>
      <c r="J16" s="2976"/>
      <c r="K16" s="2976"/>
      <c r="L16" s="2976"/>
      <c r="M16" s="2976"/>
      <c r="N16" s="2976"/>
      <c r="O16" s="2976"/>
      <c r="P16" s="2976"/>
      <c r="Q16" s="2976"/>
      <c r="R16" s="2976"/>
      <c r="S16" s="2976"/>
      <c r="T16" s="2976"/>
      <c r="U16" s="2932">
        <v>50000</v>
      </c>
      <c r="V16" s="2933"/>
      <c r="W16" s="2933"/>
      <c r="X16" s="2933"/>
      <c r="Y16" s="2933"/>
      <c r="Z16" s="2933"/>
      <c r="AA16" s="2940" t="s">
        <v>791</v>
      </c>
      <c r="AB16" s="2940"/>
      <c r="AC16" s="2940"/>
      <c r="AD16" s="2941"/>
      <c r="AE16" s="2933">
        <v>1000000</v>
      </c>
      <c r="AF16" s="2933"/>
      <c r="AG16" s="2933"/>
      <c r="AH16" s="2933"/>
      <c r="AI16" s="2933"/>
      <c r="AJ16" s="2933"/>
      <c r="AK16" s="2940" t="s">
        <v>791</v>
      </c>
      <c r="AL16" s="2940"/>
      <c r="AM16" s="2940"/>
      <c r="AN16" s="2941"/>
      <c r="AO16" s="2933">
        <v>150000</v>
      </c>
      <c r="AP16" s="2933"/>
      <c r="AQ16" s="2933"/>
      <c r="AR16" s="2933"/>
      <c r="AS16" s="2933"/>
      <c r="AT16" s="2933"/>
      <c r="AU16" s="2940" t="s">
        <v>791</v>
      </c>
      <c r="AV16" s="2940"/>
      <c r="AW16" s="2940"/>
      <c r="AX16" s="2940"/>
      <c r="AY16" s="2944"/>
    </row>
    <row r="17" spans="2:51" s="12" customFormat="1" ht="17.100000000000001" customHeight="1">
      <c r="B17" s="2973" t="s">
        <v>195</v>
      </c>
      <c r="C17" s="2974"/>
      <c r="D17" s="2974"/>
      <c r="E17" s="2974"/>
      <c r="F17" s="2974"/>
      <c r="G17" s="2974"/>
      <c r="H17" s="2974"/>
      <c r="I17" s="2974"/>
      <c r="J17" s="2974"/>
      <c r="K17" s="2974"/>
      <c r="L17" s="2974"/>
      <c r="M17" s="2974"/>
      <c r="N17" s="2974"/>
      <c r="O17" s="2974"/>
      <c r="P17" s="2974"/>
      <c r="Q17" s="2974"/>
      <c r="R17" s="2974"/>
      <c r="S17" s="2974"/>
      <c r="T17" s="2974"/>
      <c r="U17" s="2934">
        <v>50000</v>
      </c>
      <c r="V17" s="2935"/>
      <c r="W17" s="2935"/>
      <c r="X17" s="2935"/>
      <c r="Y17" s="2935"/>
      <c r="Z17" s="2935"/>
      <c r="AA17" s="2936" t="s">
        <v>791</v>
      </c>
      <c r="AB17" s="2936"/>
      <c r="AC17" s="2936"/>
      <c r="AD17" s="2937"/>
      <c r="AE17" s="2935">
        <v>800000</v>
      </c>
      <c r="AF17" s="2935"/>
      <c r="AG17" s="2935"/>
      <c r="AH17" s="2935"/>
      <c r="AI17" s="2935"/>
      <c r="AJ17" s="2935"/>
      <c r="AK17" s="2936" t="s">
        <v>791</v>
      </c>
      <c r="AL17" s="2936"/>
      <c r="AM17" s="2936"/>
      <c r="AN17" s="2937"/>
      <c r="AO17" s="2935">
        <v>100000</v>
      </c>
      <c r="AP17" s="2935"/>
      <c r="AQ17" s="2935"/>
      <c r="AR17" s="2935"/>
      <c r="AS17" s="2935"/>
      <c r="AT17" s="2935"/>
      <c r="AU17" s="2936" t="s">
        <v>791</v>
      </c>
      <c r="AV17" s="2936"/>
      <c r="AW17" s="2936"/>
      <c r="AX17" s="2936"/>
      <c r="AY17" s="2943"/>
    </row>
    <row r="18" spans="2:51" s="400" customFormat="1" ht="17.100000000000001" customHeight="1">
      <c r="B18" s="405" t="s">
        <v>1843</v>
      </c>
      <c r="C18" s="644"/>
      <c r="D18" s="644"/>
      <c r="E18" s="644"/>
      <c r="F18" s="644"/>
      <c r="G18" s="644"/>
      <c r="H18" s="644"/>
      <c r="I18" s="644"/>
      <c r="J18" s="644"/>
      <c r="K18" s="644"/>
      <c r="L18" s="644"/>
      <c r="M18" s="644"/>
      <c r="N18" s="644"/>
      <c r="O18" s="644"/>
      <c r="P18" s="644"/>
      <c r="Q18" s="644"/>
      <c r="R18" s="644"/>
      <c r="S18" s="644"/>
      <c r="T18" s="644"/>
      <c r="U18" s="643"/>
      <c r="V18" s="643"/>
      <c r="W18" s="643"/>
      <c r="X18" s="643"/>
      <c r="Y18" s="643"/>
      <c r="Z18" s="643"/>
      <c r="AA18" s="731"/>
      <c r="AB18" s="731"/>
      <c r="AC18" s="731"/>
      <c r="AD18" s="731"/>
      <c r="AE18" s="643"/>
      <c r="AF18" s="643"/>
      <c r="AG18" s="643"/>
      <c r="AH18" s="643"/>
      <c r="AI18" s="643"/>
      <c r="AJ18" s="643"/>
      <c r="AK18" s="731"/>
      <c r="AL18" s="731"/>
      <c r="AM18" s="731"/>
      <c r="AN18" s="731"/>
      <c r="AO18" s="643"/>
      <c r="AP18" s="643"/>
      <c r="AQ18" s="643"/>
      <c r="AR18" s="643"/>
      <c r="AS18" s="643"/>
      <c r="AT18" s="643"/>
      <c r="AU18" s="731"/>
      <c r="AV18" s="731"/>
      <c r="AW18" s="731"/>
      <c r="AX18" s="731"/>
      <c r="AY18" s="731"/>
    </row>
    <row r="19" spans="2:51" s="400" customFormat="1" ht="17.100000000000001" customHeight="1">
      <c r="B19" s="405" t="s">
        <v>1844</v>
      </c>
      <c r="C19" s="644"/>
      <c r="D19" s="644"/>
      <c r="E19" s="644"/>
      <c r="F19" s="644"/>
      <c r="G19" s="644"/>
      <c r="H19" s="644"/>
      <c r="I19" s="644"/>
      <c r="J19" s="644"/>
      <c r="K19" s="644"/>
      <c r="L19" s="644"/>
      <c r="M19" s="644"/>
      <c r="N19" s="644"/>
      <c r="O19" s="644"/>
      <c r="P19" s="644"/>
      <c r="Q19" s="644"/>
      <c r="R19" s="644"/>
      <c r="S19" s="644"/>
      <c r="T19" s="644"/>
      <c r="U19" s="643"/>
      <c r="V19" s="643"/>
      <c r="W19" s="643"/>
      <c r="X19" s="643"/>
      <c r="Y19" s="643"/>
      <c r="Z19" s="643"/>
      <c r="AA19" s="731"/>
      <c r="AB19" s="731"/>
      <c r="AC19" s="731"/>
      <c r="AD19" s="731"/>
      <c r="AE19" s="643"/>
      <c r="AF19" s="643"/>
      <c r="AG19" s="643"/>
      <c r="AH19" s="643"/>
      <c r="AI19" s="643"/>
      <c r="AJ19" s="643"/>
      <c r="AK19" s="731"/>
      <c r="AL19" s="731"/>
      <c r="AM19" s="731"/>
      <c r="AN19" s="731"/>
      <c r="AO19" s="643"/>
      <c r="AP19" s="643"/>
      <c r="AQ19" s="643"/>
      <c r="AR19" s="643"/>
      <c r="AS19" s="643"/>
      <c r="AT19" s="643"/>
      <c r="AU19" s="731"/>
      <c r="AV19" s="731"/>
      <c r="AW19" s="731"/>
      <c r="AX19" s="731"/>
      <c r="AY19" s="731"/>
    </row>
    <row r="20" spans="2:51" s="400" customFormat="1" ht="17.100000000000001" customHeight="1">
      <c r="B20" s="732" t="s">
        <v>1845</v>
      </c>
      <c r="C20" s="644"/>
      <c r="D20" s="644"/>
      <c r="E20" s="644"/>
      <c r="F20" s="644"/>
      <c r="G20" s="644"/>
      <c r="H20" s="644"/>
      <c r="I20" s="644"/>
      <c r="J20" s="644"/>
      <c r="K20" s="644"/>
      <c r="L20" s="644"/>
      <c r="M20" s="644"/>
      <c r="N20" s="644"/>
      <c r="O20" s="644"/>
      <c r="P20" s="644"/>
      <c r="Q20" s="644"/>
      <c r="R20" s="644"/>
      <c r="S20" s="644"/>
      <c r="T20" s="644"/>
      <c r="U20" s="643"/>
      <c r="V20" s="643"/>
      <c r="W20" s="643"/>
      <c r="X20" s="643"/>
      <c r="Y20" s="643"/>
      <c r="Z20" s="643"/>
      <c r="AA20" s="731"/>
      <c r="AB20" s="731"/>
      <c r="AC20" s="731"/>
      <c r="AD20" s="731"/>
      <c r="AE20" s="643"/>
      <c r="AF20" s="643"/>
      <c r="AG20" s="643"/>
      <c r="AH20" s="643"/>
      <c r="AI20" s="643"/>
      <c r="AJ20" s="643"/>
      <c r="AK20" s="731"/>
      <c r="AL20" s="731"/>
      <c r="AM20" s="731"/>
      <c r="AN20" s="731"/>
      <c r="AO20" s="643"/>
      <c r="AP20" s="643"/>
      <c r="AQ20" s="643"/>
      <c r="AR20" s="643"/>
      <c r="AS20" s="643"/>
      <c r="AT20" s="643"/>
      <c r="AU20" s="731"/>
      <c r="AV20" s="731"/>
      <c r="AW20" s="731"/>
      <c r="AX20" s="731"/>
      <c r="AY20" s="731"/>
    </row>
    <row r="21" spans="2:51" s="400" customFormat="1" ht="17.100000000000001" customHeight="1">
      <c r="B21" s="644"/>
      <c r="C21" s="644"/>
      <c r="D21" s="644"/>
      <c r="E21" s="644"/>
      <c r="F21" s="644"/>
      <c r="G21" s="644"/>
      <c r="H21" s="644"/>
      <c r="I21" s="644"/>
      <c r="J21" s="644"/>
      <c r="K21" s="644"/>
      <c r="L21" s="644"/>
      <c r="M21" s="644"/>
      <c r="N21" s="644"/>
      <c r="O21" s="644"/>
      <c r="P21" s="644"/>
      <c r="Q21" s="644"/>
      <c r="R21" s="644"/>
      <c r="S21" s="644"/>
      <c r="T21" s="644"/>
      <c r="U21" s="643"/>
      <c r="V21" s="643"/>
      <c r="W21" s="643"/>
      <c r="X21" s="643"/>
      <c r="Y21" s="643"/>
      <c r="Z21" s="643"/>
      <c r="AA21" s="731"/>
      <c r="AB21" s="731"/>
      <c r="AC21" s="731"/>
      <c r="AD21" s="731"/>
      <c r="AE21" s="643"/>
      <c r="AF21" s="643"/>
      <c r="AG21" s="643"/>
      <c r="AH21" s="643"/>
      <c r="AI21" s="643"/>
      <c r="AJ21" s="643"/>
      <c r="AK21" s="731"/>
      <c r="AL21" s="731"/>
      <c r="AM21" s="731"/>
      <c r="AN21" s="731"/>
      <c r="AO21" s="643"/>
      <c r="AP21" s="643"/>
      <c r="AQ21" s="643"/>
      <c r="AR21" s="643"/>
      <c r="AS21" s="643"/>
      <c r="AT21" s="643"/>
      <c r="AU21" s="731"/>
      <c r="AV21" s="731"/>
      <c r="AW21" s="731"/>
      <c r="AX21" s="731"/>
      <c r="AY21" s="731"/>
    </row>
    <row r="22" spans="2:51" s="12" customFormat="1" ht="17.100000000000001" customHeight="1">
      <c r="B22" s="2998" t="s">
        <v>809</v>
      </c>
      <c r="C22" s="2998"/>
      <c r="D22" s="2998"/>
      <c r="E22" s="2998"/>
      <c r="F22" s="2998"/>
      <c r="G22" s="2998"/>
      <c r="H22" s="2998"/>
      <c r="I22" s="2998"/>
      <c r="J22" s="2998"/>
      <c r="K22" s="78"/>
      <c r="L22" s="78"/>
      <c r="AJ22" s="108"/>
      <c r="AK22" s="108"/>
      <c r="AL22" s="108"/>
      <c r="AQ22" s="108"/>
      <c r="AR22" s="108"/>
      <c r="AS22" s="108"/>
      <c r="AT22" s="2970" t="s">
        <v>34</v>
      </c>
      <c r="AU22" s="2970"/>
      <c r="AV22" s="2970"/>
      <c r="AW22" s="2970"/>
      <c r="AX22" s="2970"/>
      <c r="AY22" s="2970"/>
    </row>
    <row r="23" spans="2:51" s="12" customFormat="1" ht="17.100000000000001" customHeight="1">
      <c r="B23" s="2971" t="s">
        <v>794</v>
      </c>
      <c r="C23" s="2972"/>
      <c r="D23" s="2972"/>
      <c r="E23" s="2972"/>
      <c r="F23" s="2972"/>
      <c r="G23" s="2972"/>
      <c r="H23" s="2972"/>
      <c r="I23" s="2939" t="s">
        <v>44</v>
      </c>
      <c r="J23" s="2939"/>
      <c r="K23" s="2939"/>
      <c r="L23" s="2939"/>
      <c r="M23" s="2939"/>
      <c r="N23" s="2939"/>
      <c r="O23" s="2939"/>
      <c r="P23" s="2939"/>
      <c r="Q23" s="2939"/>
      <c r="R23" s="2939"/>
      <c r="S23" s="2939" t="s">
        <v>45</v>
      </c>
      <c r="T23" s="2939"/>
      <c r="U23" s="2939"/>
      <c r="V23" s="2939"/>
      <c r="W23" s="2939"/>
      <c r="X23" s="2939"/>
      <c r="Y23" s="2939"/>
      <c r="Z23" s="2939"/>
      <c r="AA23" s="2939" t="s">
        <v>46</v>
      </c>
      <c r="AB23" s="2939"/>
      <c r="AC23" s="2939"/>
      <c r="AD23" s="2939"/>
      <c r="AE23" s="2939"/>
      <c r="AF23" s="2939"/>
      <c r="AG23" s="2939"/>
      <c r="AH23" s="2939"/>
      <c r="AI23" s="2939"/>
      <c r="AJ23" s="2939"/>
      <c r="AK23" s="2939"/>
      <c r="AL23" s="2939"/>
      <c r="AM23" s="2939"/>
      <c r="AN23" s="2939"/>
      <c r="AO23" s="2939"/>
      <c r="AP23" s="2939"/>
      <c r="AQ23" s="2939"/>
      <c r="AR23" s="2939"/>
      <c r="AS23" s="2939"/>
      <c r="AT23" s="2939"/>
      <c r="AU23" s="2939"/>
      <c r="AV23" s="2939"/>
      <c r="AW23" s="2939"/>
      <c r="AX23" s="2939"/>
      <c r="AY23" s="2942"/>
    </row>
    <row r="24" spans="2:51" s="12" customFormat="1" ht="17.100000000000001" customHeight="1">
      <c r="B24" s="2988" t="s">
        <v>795</v>
      </c>
      <c r="C24" s="2989"/>
      <c r="D24" s="2989"/>
      <c r="E24" s="2989"/>
      <c r="F24" s="2989"/>
      <c r="G24" s="2989"/>
      <c r="H24" s="2990"/>
      <c r="I24" s="2979" t="s">
        <v>1846</v>
      </c>
      <c r="J24" s="2980"/>
      <c r="K24" s="2980"/>
      <c r="L24" s="2980"/>
      <c r="M24" s="2980"/>
      <c r="N24" s="2980"/>
      <c r="O24" s="2980"/>
      <c r="P24" s="2980"/>
      <c r="Q24" s="2980"/>
      <c r="R24" s="2981"/>
      <c r="S24" s="2979" t="s">
        <v>1847</v>
      </c>
      <c r="T24" s="2980"/>
      <c r="U24" s="2980"/>
      <c r="V24" s="2980"/>
      <c r="W24" s="2980"/>
      <c r="X24" s="2980"/>
      <c r="Y24" s="2980"/>
      <c r="Z24" s="2981"/>
      <c r="AA24" s="39" t="s">
        <v>118</v>
      </c>
      <c r="AB24" s="3001" t="s">
        <v>63</v>
      </c>
      <c r="AC24" s="3002"/>
      <c r="AD24" s="3002"/>
      <c r="AE24" s="3002"/>
      <c r="AF24" s="3002"/>
      <c r="AG24" s="3002"/>
      <c r="AH24" s="3002"/>
      <c r="AI24" s="3002"/>
      <c r="AJ24" s="3002"/>
      <c r="AK24" s="3002"/>
      <c r="AL24" s="3002"/>
      <c r="AM24" s="3002"/>
      <c r="AN24" s="3002"/>
      <c r="AO24" s="3002"/>
      <c r="AP24" s="3002"/>
      <c r="AQ24" s="3002"/>
      <c r="AR24" s="3002"/>
      <c r="AS24" s="3002"/>
      <c r="AT24" s="3002"/>
      <c r="AU24" s="3002"/>
      <c r="AV24" s="3002"/>
      <c r="AW24" s="3002"/>
      <c r="AX24" s="3002"/>
      <c r="AY24" s="3003"/>
    </row>
    <row r="25" spans="2:51" s="12" customFormat="1" ht="17.100000000000001" customHeight="1">
      <c r="B25" s="2991"/>
      <c r="C25" s="2992"/>
      <c r="D25" s="2992"/>
      <c r="E25" s="2992"/>
      <c r="F25" s="2992"/>
      <c r="G25" s="2992"/>
      <c r="H25" s="2993"/>
      <c r="I25" s="2982"/>
      <c r="J25" s="2983"/>
      <c r="K25" s="2983"/>
      <c r="L25" s="2983"/>
      <c r="M25" s="2983"/>
      <c r="N25" s="2983"/>
      <c r="O25" s="2983"/>
      <c r="P25" s="2983"/>
      <c r="Q25" s="2983"/>
      <c r="R25" s="2984"/>
      <c r="S25" s="2982"/>
      <c r="T25" s="2983"/>
      <c r="U25" s="2983"/>
      <c r="V25" s="2983"/>
      <c r="W25" s="2983"/>
      <c r="X25" s="2983"/>
      <c r="Y25" s="2983"/>
      <c r="Z25" s="2984"/>
      <c r="AA25" s="40" t="s">
        <v>118</v>
      </c>
      <c r="AB25" s="3014" t="s">
        <v>792</v>
      </c>
      <c r="AC25" s="3014"/>
      <c r="AD25" s="3014"/>
      <c r="AE25" s="3014"/>
      <c r="AF25" s="3014"/>
      <c r="AG25" s="3014"/>
      <c r="AH25" s="3014"/>
      <c r="AI25" s="3014"/>
      <c r="AJ25" s="3014"/>
      <c r="AK25" s="3014"/>
      <c r="AL25" s="3014"/>
      <c r="AM25" s="3014"/>
      <c r="AN25" s="3014"/>
      <c r="AO25" s="3014"/>
      <c r="AP25" s="3014"/>
      <c r="AQ25" s="3014"/>
      <c r="AR25" s="3014"/>
      <c r="AS25" s="3014"/>
      <c r="AT25" s="3014"/>
      <c r="AU25" s="3014"/>
      <c r="AV25" s="3014"/>
      <c r="AW25" s="3014"/>
      <c r="AX25" s="3014"/>
      <c r="AY25" s="3015"/>
    </row>
    <row r="26" spans="2:51" s="12" customFormat="1" ht="17.100000000000001" customHeight="1">
      <c r="B26" s="2991"/>
      <c r="C26" s="2992"/>
      <c r="D26" s="2992"/>
      <c r="E26" s="2992"/>
      <c r="F26" s="2992"/>
      <c r="G26" s="2992"/>
      <c r="H26" s="2993"/>
      <c r="I26" s="2982"/>
      <c r="J26" s="2983"/>
      <c r="K26" s="2983"/>
      <c r="L26" s="2983"/>
      <c r="M26" s="2983"/>
      <c r="N26" s="2983"/>
      <c r="O26" s="2983"/>
      <c r="P26" s="2983"/>
      <c r="Q26" s="2983"/>
      <c r="R26" s="2984"/>
      <c r="S26" s="2982"/>
      <c r="T26" s="2983"/>
      <c r="U26" s="2983"/>
      <c r="V26" s="2983"/>
      <c r="W26" s="2983"/>
      <c r="X26" s="2983"/>
      <c r="Y26" s="2983"/>
      <c r="Z26" s="2984"/>
      <c r="AA26" s="40"/>
      <c r="AB26" s="3014"/>
      <c r="AC26" s="3014"/>
      <c r="AD26" s="3014"/>
      <c r="AE26" s="3014"/>
      <c r="AF26" s="3014"/>
      <c r="AG26" s="3014"/>
      <c r="AH26" s="3014"/>
      <c r="AI26" s="3014"/>
      <c r="AJ26" s="3014"/>
      <c r="AK26" s="3014"/>
      <c r="AL26" s="3014"/>
      <c r="AM26" s="3014"/>
      <c r="AN26" s="3014"/>
      <c r="AO26" s="3014"/>
      <c r="AP26" s="3014"/>
      <c r="AQ26" s="3014"/>
      <c r="AR26" s="3014"/>
      <c r="AS26" s="3014"/>
      <c r="AT26" s="3014"/>
      <c r="AU26" s="3014"/>
      <c r="AV26" s="3014"/>
      <c r="AW26" s="3014"/>
      <c r="AX26" s="3014"/>
      <c r="AY26" s="3015"/>
    </row>
    <row r="27" spans="2:51" s="12" customFormat="1" ht="17.100000000000001" customHeight="1">
      <c r="B27" s="2991"/>
      <c r="C27" s="2992"/>
      <c r="D27" s="2992"/>
      <c r="E27" s="2992"/>
      <c r="F27" s="2992"/>
      <c r="G27" s="2992"/>
      <c r="H27" s="2993"/>
      <c r="I27" s="2982"/>
      <c r="J27" s="2983"/>
      <c r="K27" s="2983"/>
      <c r="L27" s="2983"/>
      <c r="M27" s="2983"/>
      <c r="N27" s="2983"/>
      <c r="O27" s="2983"/>
      <c r="P27" s="2983"/>
      <c r="Q27" s="2983"/>
      <c r="R27" s="2984"/>
      <c r="S27" s="2982"/>
      <c r="T27" s="2983"/>
      <c r="U27" s="2983"/>
      <c r="V27" s="2983"/>
      <c r="W27" s="2983"/>
      <c r="X27" s="2983"/>
      <c r="Y27" s="2983"/>
      <c r="Z27" s="2984"/>
      <c r="AA27" s="40" t="s">
        <v>3</v>
      </c>
      <c r="AB27" s="3014" t="s">
        <v>184</v>
      </c>
      <c r="AC27" s="3014"/>
      <c r="AD27" s="3014"/>
      <c r="AE27" s="3014"/>
      <c r="AF27" s="3014"/>
      <c r="AG27" s="3014"/>
      <c r="AH27" s="3014"/>
      <c r="AI27" s="3014"/>
      <c r="AJ27" s="3014"/>
      <c r="AK27" s="3014"/>
      <c r="AL27" s="3014"/>
      <c r="AM27" s="3014"/>
      <c r="AN27" s="3014"/>
      <c r="AO27" s="3014"/>
      <c r="AP27" s="3014"/>
      <c r="AQ27" s="3014"/>
      <c r="AR27" s="3014"/>
      <c r="AS27" s="3014"/>
      <c r="AT27" s="3014"/>
      <c r="AU27" s="3014"/>
      <c r="AV27" s="3014"/>
      <c r="AW27" s="3014"/>
      <c r="AX27" s="3014"/>
      <c r="AY27" s="3015"/>
    </row>
    <row r="28" spans="2:51" s="12" customFormat="1" ht="17.100000000000001" customHeight="1">
      <c r="B28" s="2991"/>
      <c r="C28" s="2992"/>
      <c r="D28" s="2992"/>
      <c r="E28" s="2992"/>
      <c r="F28" s="2992"/>
      <c r="G28" s="2992"/>
      <c r="H28" s="2993"/>
      <c r="I28" s="2982"/>
      <c r="J28" s="2983"/>
      <c r="K28" s="2983"/>
      <c r="L28" s="2983"/>
      <c r="M28" s="2983"/>
      <c r="N28" s="2983"/>
      <c r="O28" s="2983"/>
      <c r="P28" s="2983"/>
      <c r="Q28" s="2983"/>
      <c r="R28" s="2984"/>
      <c r="S28" s="2982"/>
      <c r="T28" s="2983"/>
      <c r="U28" s="2983"/>
      <c r="V28" s="2983"/>
      <c r="W28" s="2983"/>
      <c r="X28" s="2983"/>
      <c r="Y28" s="2983"/>
      <c r="Z28" s="2984"/>
      <c r="AA28" s="40"/>
      <c r="AB28" s="3014"/>
      <c r="AC28" s="3014"/>
      <c r="AD28" s="3014"/>
      <c r="AE28" s="3014"/>
      <c r="AF28" s="3014"/>
      <c r="AG28" s="3014"/>
      <c r="AH28" s="3014"/>
      <c r="AI28" s="3014"/>
      <c r="AJ28" s="3014"/>
      <c r="AK28" s="3014"/>
      <c r="AL28" s="3014"/>
      <c r="AM28" s="3014"/>
      <c r="AN28" s="3014"/>
      <c r="AO28" s="3014"/>
      <c r="AP28" s="3014"/>
      <c r="AQ28" s="3014"/>
      <c r="AR28" s="3014"/>
      <c r="AS28" s="3014"/>
      <c r="AT28" s="3014"/>
      <c r="AU28" s="3014"/>
      <c r="AV28" s="3014"/>
      <c r="AW28" s="3014"/>
      <c r="AX28" s="3014"/>
      <c r="AY28" s="3015"/>
    </row>
    <row r="29" spans="2:51" s="12" customFormat="1" ht="17.100000000000001" customHeight="1">
      <c r="B29" s="2991"/>
      <c r="C29" s="2992"/>
      <c r="D29" s="2992"/>
      <c r="E29" s="2992"/>
      <c r="F29" s="2992"/>
      <c r="G29" s="2992"/>
      <c r="H29" s="2993"/>
      <c r="I29" s="2982"/>
      <c r="J29" s="2983"/>
      <c r="K29" s="2983"/>
      <c r="L29" s="2983"/>
      <c r="M29" s="2983"/>
      <c r="N29" s="2983"/>
      <c r="O29" s="2983"/>
      <c r="P29" s="2983"/>
      <c r="Q29" s="2983"/>
      <c r="R29" s="2984"/>
      <c r="S29" s="2982"/>
      <c r="T29" s="2983"/>
      <c r="U29" s="2983"/>
      <c r="V29" s="2983"/>
      <c r="W29" s="2983"/>
      <c r="X29" s="2983"/>
      <c r="Y29" s="2983"/>
      <c r="Z29" s="2984"/>
      <c r="AA29" s="40" t="s">
        <v>3</v>
      </c>
      <c r="AB29" s="3014" t="s">
        <v>793</v>
      </c>
      <c r="AC29" s="3014"/>
      <c r="AD29" s="3014"/>
      <c r="AE29" s="3014"/>
      <c r="AF29" s="3014"/>
      <c r="AG29" s="3014"/>
      <c r="AH29" s="3014"/>
      <c r="AI29" s="3014"/>
      <c r="AJ29" s="3014"/>
      <c r="AK29" s="3014"/>
      <c r="AL29" s="3014"/>
      <c r="AM29" s="3014"/>
      <c r="AN29" s="3014"/>
      <c r="AO29" s="3014"/>
      <c r="AP29" s="3014"/>
      <c r="AQ29" s="3014"/>
      <c r="AR29" s="3014"/>
      <c r="AS29" s="3014"/>
      <c r="AT29" s="3014"/>
      <c r="AU29" s="3014"/>
      <c r="AV29" s="3014"/>
      <c r="AW29" s="3014"/>
      <c r="AX29" s="3014"/>
      <c r="AY29" s="3015"/>
    </row>
    <row r="30" spans="2:51" s="12" customFormat="1" ht="17.100000000000001" customHeight="1">
      <c r="B30" s="2994"/>
      <c r="C30" s="2995"/>
      <c r="D30" s="2995"/>
      <c r="E30" s="2995"/>
      <c r="F30" s="2995"/>
      <c r="G30" s="2995"/>
      <c r="H30" s="2996"/>
      <c r="I30" s="2985"/>
      <c r="J30" s="2986"/>
      <c r="K30" s="2986"/>
      <c r="L30" s="2986"/>
      <c r="M30" s="2986"/>
      <c r="N30" s="2986"/>
      <c r="O30" s="2986"/>
      <c r="P30" s="2986"/>
      <c r="Q30" s="2986"/>
      <c r="R30" s="2987"/>
      <c r="S30" s="2985"/>
      <c r="T30" s="2986"/>
      <c r="U30" s="2986"/>
      <c r="V30" s="2986"/>
      <c r="W30" s="2986"/>
      <c r="X30" s="2986"/>
      <c r="Y30" s="2986"/>
      <c r="Z30" s="2987"/>
      <c r="AA30" s="109"/>
      <c r="AB30" s="3016"/>
      <c r="AC30" s="3016"/>
      <c r="AD30" s="3016"/>
      <c r="AE30" s="3016"/>
      <c r="AF30" s="3016"/>
      <c r="AG30" s="3016"/>
      <c r="AH30" s="3016"/>
      <c r="AI30" s="3016"/>
      <c r="AJ30" s="3016"/>
      <c r="AK30" s="3016"/>
      <c r="AL30" s="3016"/>
      <c r="AM30" s="3016"/>
      <c r="AN30" s="3016"/>
      <c r="AO30" s="3016"/>
      <c r="AP30" s="3016"/>
      <c r="AQ30" s="3016"/>
      <c r="AR30" s="3016"/>
      <c r="AS30" s="3016"/>
      <c r="AT30" s="3016"/>
      <c r="AU30" s="3016"/>
      <c r="AV30" s="3016"/>
      <c r="AW30" s="3016"/>
      <c r="AX30" s="3016"/>
      <c r="AY30" s="3017"/>
    </row>
    <row r="31" spans="2:51" s="12" customFormat="1" ht="17.100000000000001" customHeight="1"/>
    <row r="32" spans="2:51" s="12" customFormat="1" ht="17.100000000000001" customHeight="1">
      <c r="B32" s="2977" t="s">
        <v>810</v>
      </c>
      <c r="C32" s="2977"/>
      <c r="D32" s="2977"/>
      <c r="E32" s="2977"/>
      <c r="F32" s="2977"/>
      <c r="G32" s="2977"/>
      <c r="H32" s="2977"/>
      <c r="I32" s="2977"/>
      <c r="J32" s="2977"/>
      <c r="K32" s="78"/>
      <c r="L32" s="78"/>
      <c r="AQ32" s="27"/>
      <c r="AR32" s="27"/>
      <c r="AS32" s="27"/>
      <c r="AT32" s="2970" t="s">
        <v>34</v>
      </c>
      <c r="AU32" s="2970"/>
      <c r="AV32" s="2970"/>
      <c r="AW32" s="2970"/>
      <c r="AX32" s="2970"/>
      <c r="AY32" s="2970"/>
    </row>
    <row r="33" spans="2:51" s="12" customFormat="1" ht="17.100000000000001" customHeight="1">
      <c r="B33" s="2971" t="s">
        <v>49</v>
      </c>
      <c r="C33" s="2972"/>
      <c r="D33" s="2972"/>
      <c r="E33" s="2972"/>
      <c r="F33" s="2972"/>
      <c r="G33" s="2972"/>
      <c r="H33" s="2972"/>
      <c r="I33" s="2972"/>
      <c r="J33" s="2972" t="s">
        <v>50</v>
      </c>
      <c r="K33" s="2972"/>
      <c r="L33" s="2972"/>
      <c r="M33" s="2972"/>
      <c r="N33" s="2972"/>
      <c r="O33" s="2972"/>
      <c r="P33" s="2972"/>
      <c r="Q33" s="2972"/>
      <c r="R33" s="2972"/>
      <c r="S33" s="2972"/>
      <c r="T33" s="2972"/>
      <c r="U33" s="2999" t="s">
        <v>51</v>
      </c>
      <c r="V33" s="2999"/>
      <c r="W33" s="2999"/>
      <c r="X33" s="2999"/>
      <c r="Y33" s="2999"/>
      <c r="Z33" s="2999"/>
      <c r="AA33" s="2999"/>
      <c r="AB33" s="2999"/>
      <c r="AC33" s="2999"/>
      <c r="AD33" s="2999" t="s">
        <v>52</v>
      </c>
      <c r="AE33" s="2999"/>
      <c r="AF33" s="2999"/>
      <c r="AG33" s="2999"/>
      <c r="AH33" s="2999"/>
      <c r="AI33" s="2999"/>
      <c r="AJ33" s="2999"/>
      <c r="AK33" s="2999"/>
      <c r="AL33" s="2999"/>
      <c r="AM33" s="3005" t="s">
        <v>53</v>
      </c>
      <c r="AN33" s="3006"/>
      <c r="AO33" s="3006"/>
      <c r="AP33" s="3006"/>
      <c r="AQ33" s="3006"/>
      <c r="AR33" s="3006"/>
      <c r="AS33" s="3006"/>
      <c r="AT33" s="3006"/>
      <c r="AU33" s="3006"/>
      <c r="AV33" s="3006"/>
      <c r="AW33" s="3006"/>
      <c r="AX33" s="3006"/>
      <c r="AY33" s="3007"/>
    </row>
    <row r="34" spans="2:51" s="12" customFormat="1" ht="17.100000000000001" customHeight="1">
      <c r="B34" s="2975" t="s">
        <v>54</v>
      </c>
      <c r="C34" s="2976"/>
      <c r="D34" s="2976"/>
      <c r="E34" s="2976"/>
      <c r="F34" s="2976"/>
      <c r="G34" s="2976"/>
      <c r="H34" s="2976"/>
      <c r="I34" s="2976"/>
      <c r="J34" s="2976" t="s">
        <v>47</v>
      </c>
      <c r="K34" s="2976"/>
      <c r="L34" s="2976"/>
      <c r="M34" s="2976"/>
      <c r="N34" s="2976"/>
      <c r="O34" s="2976"/>
      <c r="P34" s="2976"/>
      <c r="Q34" s="2976"/>
      <c r="R34" s="2976"/>
      <c r="S34" s="2976"/>
      <c r="T34" s="2976"/>
      <c r="U34" s="3010">
        <v>300000</v>
      </c>
      <c r="V34" s="3010"/>
      <c r="W34" s="3010"/>
      <c r="X34" s="3010"/>
      <c r="Y34" s="3010"/>
      <c r="Z34" s="3010"/>
      <c r="AA34" s="3010"/>
      <c r="AB34" s="3010"/>
      <c r="AC34" s="3010"/>
      <c r="AD34" s="3010">
        <v>600000</v>
      </c>
      <c r="AE34" s="3010"/>
      <c r="AF34" s="3010"/>
      <c r="AG34" s="3010"/>
      <c r="AH34" s="3010"/>
      <c r="AI34" s="3010"/>
      <c r="AJ34" s="3010"/>
      <c r="AK34" s="3010"/>
      <c r="AL34" s="3010"/>
      <c r="AM34" s="2949" t="s">
        <v>55</v>
      </c>
      <c r="AN34" s="2950"/>
      <c r="AO34" s="2950"/>
      <c r="AP34" s="2950"/>
      <c r="AQ34" s="2950"/>
      <c r="AR34" s="2951"/>
      <c r="AS34" s="2932">
        <v>100000</v>
      </c>
      <c r="AT34" s="2933"/>
      <c r="AU34" s="2933"/>
      <c r="AV34" s="2933"/>
      <c r="AW34" s="2933"/>
      <c r="AX34" s="2933"/>
      <c r="AY34" s="3009"/>
    </row>
    <row r="35" spans="2:51" s="12" customFormat="1" ht="17.100000000000001" customHeight="1">
      <c r="B35" s="2975"/>
      <c r="C35" s="2976"/>
      <c r="D35" s="2976"/>
      <c r="E35" s="2976"/>
      <c r="F35" s="2976"/>
      <c r="G35" s="2976"/>
      <c r="H35" s="2976"/>
      <c r="I35" s="2976"/>
      <c r="J35" s="2976" t="s">
        <v>48</v>
      </c>
      <c r="K35" s="2976"/>
      <c r="L35" s="2976"/>
      <c r="M35" s="2976"/>
      <c r="N35" s="2976"/>
      <c r="O35" s="2976"/>
      <c r="P35" s="2976"/>
      <c r="Q35" s="2976"/>
      <c r="R35" s="2976"/>
      <c r="S35" s="2976"/>
      <c r="T35" s="2976"/>
      <c r="U35" s="3010">
        <v>300000</v>
      </c>
      <c r="V35" s="3010"/>
      <c r="W35" s="3010"/>
      <c r="X35" s="3010"/>
      <c r="Y35" s="3010"/>
      <c r="Z35" s="3010"/>
      <c r="AA35" s="3010"/>
      <c r="AB35" s="3010"/>
      <c r="AC35" s="3010"/>
      <c r="AD35" s="3010">
        <v>600000</v>
      </c>
      <c r="AE35" s="3010"/>
      <c r="AF35" s="3010"/>
      <c r="AG35" s="3010"/>
      <c r="AH35" s="3010"/>
      <c r="AI35" s="3010"/>
      <c r="AJ35" s="3010"/>
      <c r="AK35" s="3010"/>
      <c r="AL35" s="3010"/>
      <c r="AM35" s="2949" t="s">
        <v>55</v>
      </c>
      <c r="AN35" s="2950"/>
      <c r="AO35" s="2950"/>
      <c r="AP35" s="2950"/>
      <c r="AQ35" s="2950"/>
      <c r="AR35" s="2951"/>
      <c r="AS35" s="2932">
        <v>100000</v>
      </c>
      <c r="AT35" s="2933"/>
      <c r="AU35" s="2933"/>
      <c r="AV35" s="2933"/>
      <c r="AW35" s="2933"/>
      <c r="AX35" s="2933"/>
      <c r="AY35" s="3009"/>
    </row>
    <row r="36" spans="2:51" s="12" customFormat="1" ht="17.100000000000001" customHeight="1">
      <c r="B36" s="2973"/>
      <c r="C36" s="2974"/>
      <c r="D36" s="2974"/>
      <c r="E36" s="2974"/>
      <c r="F36" s="2974"/>
      <c r="G36" s="2974"/>
      <c r="H36" s="2974"/>
      <c r="I36" s="2974"/>
      <c r="J36" s="2974" t="s">
        <v>56</v>
      </c>
      <c r="K36" s="2974"/>
      <c r="L36" s="2974"/>
      <c r="M36" s="2974"/>
      <c r="N36" s="2974"/>
      <c r="O36" s="2974"/>
      <c r="P36" s="2974"/>
      <c r="Q36" s="2974"/>
      <c r="R36" s="2974"/>
      <c r="S36" s="2974"/>
      <c r="T36" s="2974"/>
      <c r="U36" s="2955">
        <v>300000</v>
      </c>
      <c r="V36" s="2955"/>
      <c r="W36" s="2955"/>
      <c r="X36" s="2955"/>
      <c r="Y36" s="2955"/>
      <c r="Z36" s="2955"/>
      <c r="AA36" s="2955"/>
      <c r="AB36" s="2955"/>
      <c r="AC36" s="2955"/>
      <c r="AD36" s="2955">
        <v>600000</v>
      </c>
      <c r="AE36" s="2955"/>
      <c r="AF36" s="2955"/>
      <c r="AG36" s="2955"/>
      <c r="AH36" s="2955"/>
      <c r="AI36" s="2955"/>
      <c r="AJ36" s="2955"/>
      <c r="AK36" s="2955"/>
      <c r="AL36" s="2955"/>
      <c r="AM36" s="2946" t="s">
        <v>55</v>
      </c>
      <c r="AN36" s="2947"/>
      <c r="AO36" s="2947"/>
      <c r="AP36" s="2947"/>
      <c r="AQ36" s="2947"/>
      <c r="AR36" s="2948"/>
      <c r="AS36" s="2934">
        <v>100000</v>
      </c>
      <c r="AT36" s="2935"/>
      <c r="AU36" s="2935"/>
      <c r="AV36" s="2935"/>
      <c r="AW36" s="2935"/>
      <c r="AX36" s="2935"/>
      <c r="AY36" s="2945"/>
    </row>
    <row r="37" spans="2:51" s="12" customFormat="1" ht="17.100000000000001" customHeight="1">
      <c r="B37" s="3018" t="s">
        <v>57</v>
      </c>
      <c r="C37" s="2978"/>
      <c r="D37" s="2978"/>
      <c r="E37" s="2978"/>
      <c r="F37" s="2978"/>
      <c r="G37" s="2978"/>
      <c r="H37" s="2978"/>
      <c r="I37" s="2978"/>
      <c r="J37" s="2978" t="s">
        <v>47</v>
      </c>
      <c r="K37" s="2978"/>
      <c r="L37" s="2978"/>
      <c r="M37" s="2978"/>
      <c r="N37" s="2978"/>
      <c r="O37" s="2978"/>
      <c r="P37" s="2978"/>
      <c r="Q37" s="2978"/>
      <c r="R37" s="2978"/>
      <c r="S37" s="2978"/>
      <c r="T37" s="2978"/>
      <c r="U37" s="2956">
        <v>500000</v>
      </c>
      <c r="V37" s="2956"/>
      <c r="W37" s="2956"/>
      <c r="X37" s="2956"/>
      <c r="Y37" s="2956"/>
      <c r="Z37" s="2956"/>
      <c r="AA37" s="2956"/>
      <c r="AB37" s="2956"/>
      <c r="AC37" s="2956"/>
      <c r="AD37" s="2956">
        <v>700000</v>
      </c>
      <c r="AE37" s="2956"/>
      <c r="AF37" s="2956"/>
      <c r="AG37" s="2956"/>
      <c r="AH37" s="2956"/>
      <c r="AI37" s="2956"/>
      <c r="AJ37" s="2956"/>
      <c r="AK37" s="2956"/>
      <c r="AL37" s="2956"/>
      <c r="AM37" s="2952" t="s">
        <v>55</v>
      </c>
      <c r="AN37" s="2953"/>
      <c r="AO37" s="2953"/>
      <c r="AP37" s="2953"/>
      <c r="AQ37" s="2953"/>
      <c r="AR37" s="2954"/>
      <c r="AS37" s="3011">
        <v>100000</v>
      </c>
      <c r="AT37" s="3012"/>
      <c r="AU37" s="3012"/>
      <c r="AV37" s="3012"/>
      <c r="AW37" s="3012"/>
      <c r="AX37" s="3012"/>
      <c r="AY37" s="3013"/>
    </row>
    <row r="38" spans="2:51" s="12" customFormat="1" ht="17.100000000000001" customHeight="1">
      <c r="B38" s="2975"/>
      <c r="C38" s="2976"/>
      <c r="D38" s="2976"/>
      <c r="E38" s="2976"/>
      <c r="F38" s="2976"/>
      <c r="G38" s="2976"/>
      <c r="H38" s="2976"/>
      <c r="I38" s="2976"/>
      <c r="J38" s="2976" t="s">
        <v>48</v>
      </c>
      <c r="K38" s="2976"/>
      <c r="L38" s="2976"/>
      <c r="M38" s="2976"/>
      <c r="N38" s="2976"/>
      <c r="O38" s="2976"/>
      <c r="P38" s="2976"/>
      <c r="Q38" s="2976"/>
      <c r="R38" s="2976"/>
      <c r="S38" s="2976"/>
      <c r="T38" s="2976"/>
      <c r="U38" s="3010">
        <v>500000</v>
      </c>
      <c r="V38" s="3010"/>
      <c r="W38" s="3010"/>
      <c r="X38" s="3010"/>
      <c r="Y38" s="3010"/>
      <c r="Z38" s="3010"/>
      <c r="AA38" s="3010"/>
      <c r="AB38" s="3010"/>
      <c r="AC38" s="3010"/>
      <c r="AD38" s="3010">
        <v>600000</v>
      </c>
      <c r="AE38" s="3010"/>
      <c r="AF38" s="3010"/>
      <c r="AG38" s="3010"/>
      <c r="AH38" s="3010"/>
      <c r="AI38" s="3010"/>
      <c r="AJ38" s="3010"/>
      <c r="AK38" s="3010"/>
      <c r="AL38" s="3010"/>
      <c r="AM38" s="2949" t="s">
        <v>55</v>
      </c>
      <c r="AN38" s="2950"/>
      <c r="AO38" s="2950"/>
      <c r="AP38" s="2950"/>
      <c r="AQ38" s="2950"/>
      <c r="AR38" s="2951"/>
      <c r="AS38" s="2932">
        <v>100000</v>
      </c>
      <c r="AT38" s="2933"/>
      <c r="AU38" s="2933"/>
      <c r="AV38" s="2933"/>
      <c r="AW38" s="2933"/>
      <c r="AX38" s="2933"/>
      <c r="AY38" s="3009"/>
    </row>
    <row r="39" spans="2:51" s="12" customFormat="1" ht="17.100000000000001" customHeight="1">
      <c r="B39" s="2973"/>
      <c r="C39" s="2974"/>
      <c r="D39" s="2974"/>
      <c r="E39" s="2974"/>
      <c r="F39" s="2974"/>
      <c r="G39" s="2974"/>
      <c r="H39" s="2974"/>
      <c r="I39" s="2974"/>
      <c r="J39" s="2974" t="s">
        <v>56</v>
      </c>
      <c r="K39" s="2974"/>
      <c r="L39" s="2974"/>
      <c r="M39" s="2974"/>
      <c r="N39" s="2974"/>
      <c r="O39" s="2974"/>
      <c r="P39" s="2974"/>
      <c r="Q39" s="2974"/>
      <c r="R39" s="2974"/>
      <c r="S39" s="2974"/>
      <c r="T39" s="2974"/>
      <c r="U39" s="2955">
        <v>500000</v>
      </c>
      <c r="V39" s="2955"/>
      <c r="W39" s="2955"/>
      <c r="X39" s="2955"/>
      <c r="Y39" s="2955"/>
      <c r="Z39" s="2955"/>
      <c r="AA39" s="2955"/>
      <c r="AB39" s="2955"/>
      <c r="AC39" s="2955"/>
      <c r="AD39" s="2955">
        <v>600000</v>
      </c>
      <c r="AE39" s="2955"/>
      <c r="AF39" s="2955"/>
      <c r="AG39" s="2955"/>
      <c r="AH39" s="2955"/>
      <c r="AI39" s="2955"/>
      <c r="AJ39" s="2955"/>
      <c r="AK39" s="2955"/>
      <c r="AL39" s="2955"/>
      <c r="AM39" s="2946" t="s">
        <v>55</v>
      </c>
      <c r="AN39" s="2947"/>
      <c r="AO39" s="2947"/>
      <c r="AP39" s="2947"/>
      <c r="AQ39" s="2947"/>
      <c r="AR39" s="2948"/>
      <c r="AS39" s="2934">
        <v>100000</v>
      </c>
      <c r="AT39" s="2935"/>
      <c r="AU39" s="2935"/>
      <c r="AV39" s="2935"/>
      <c r="AW39" s="2935"/>
      <c r="AX39" s="2935"/>
      <c r="AY39" s="2945"/>
    </row>
    <row r="40" spans="2:51" s="12" customFormat="1" ht="17.100000000000001" customHeight="1"/>
    <row r="41" spans="2:51" s="12" customFormat="1" ht="17.100000000000001" customHeight="1">
      <c r="B41" s="2998" t="s">
        <v>811</v>
      </c>
      <c r="C41" s="2998"/>
      <c r="D41" s="2998"/>
      <c r="E41" s="2998"/>
      <c r="F41" s="2998"/>
      <c r="G41" s="2998"/>
      <c r="H41" s="2998"/>
      <c r="I41" s="2998"/>
      <c r="J41" s="2998"/>
      <c r="K41" s="78"/>
      <c r="L41" s="78"/>
      <c r="AQ41" s="107"/>
      <c r="AR41" s="107"/>
      <c r="AS41" s="107"/>
      <c r="AT41" s="2970" t="s">
        <v>34</v>
      </c>
      <c r="AU41" s="2970"/>
      <c r="AV41" s="2970"/>
      <c r="AW41" s="2970"/>
      <c r="AX41" s="2970"/>
      <c r="AY41" s="2970"/>
    </row>
    <row r="42" spans="2:51" s="12" customFormat="1" ht="17.100000000000001" customHeight="1">
      <c r="B42" s="3019" t="s">
        <v>58</v>
      </c>
      <c r="C42" s="3008"/>
      <c r="D42" s="3008"/>
      <c r="E42" s="3008"/>
      <c r="F42" s="3008"/>
      <c r="G42" s="3008"/>
      <c r="H42" s="3008"/>
      <c r="I42" s="3008"/>
      <c r="J42" s="3008"/>
      <c r="K42" s="3008"/>
      <c r="L42" s="3008"/>
      <c r="M42" s="3008"/>
      <c r="N42" s="3008"/>
      <c r="O42" s="3008"/>
      <c r="P42" s="3008"/>
      <c r="Q42" s="3008"/>
      <c r="R42" s="3008"/>
      <c r="S42" s="3008"/>
      <c r="T42" s="3008"/>
      <c r="U42" s="3008" t="s">
        <v>185</v>
      </c>
      <c r="V42" s="3008"/>
      <c r="W42" s="3008"/>
      <c r="X42" s="3008"/>
      <c r="Y42" s="3008"/>
      <c r="Z42" s="3008"/>
      <c r="AA42" s="3008"/>
      <c r="AB42" s="3008"/>
      <c r="AC42" s="3008"/>
      <c r="AD42" s="3008"/>
      <c r="AE42" s="3008"/>
      <c r="AF42" s="3008"/>
      <c r="AG42" s="3008"/>
      <c r="AH42" s="3008"/>
      <c r="AI42" s="3008"/>
      <c r="AJ42" s="3008"/>
      <c r="AK42" s="3008"/>
      <c r="AL42" s="3008"/>
      <c r="AM42" s="3008" t="s">
        <v>185</v>
      </c>
      <c r="AN42" s="3008"/>
      <c r="AO42" s="3008"/>
      <c r="AP42" s="3008"/>
      <c r="AQ42" s="3008"/>
      <c r="AR42" s="3008"/>
      <c r="AS42" s="3008"/>
      <c r="AT42" s="3008"/>
      <c r="AU42" s="3008"/>
      <c r="AV42" s="3008"/>
      <c r="AW42" s="3008"/>
      <c r="AX42" s="3008"/>
      <c r="AY42" s="3020"/>
    </row>
    <row r="43" spans="2:51" s="12" customFormat="1" ht="17.100000000000001" customHeight="1">
      <c r="B43" s="2965" t="s">
        <v>59</v>
      </c>
      <c r="C43" s="2966"/>
      <c r="D43" s="2966"/>
      <c r="E43" s="2966"/>
      <c r="F43" s="2966"/>
      <c r="G43" s="2966"/>
      <c r="H43" s="2966"/>
      <c r="I43" s="2966"/>
      <c r="J43" s="2966"/>
      <c r="K43" s="2966"/>
      <c r="L43" s="2966"/>
      <c r="M43" s="2966"/>
      <c r="N43" s="2966"/>
      <c r="O43" s="2966"/>
      <c r="P43" s="2966"/>
      <c r="Q43" s="2966"/>
      <c r="R43" s="2966"/>
      <c r="S43" s="2966"/>
      <c r="T43" s="2966"/>
      <c r="U43" s="2957" t="s">
        <v>186</v>
      </c>
      <c r="V43" s="2957"/>
      <c r="W43" s="2957"/>
      <c r="X43" s="2957"/>
      <c r="Y43" s="2957"/>
      <c r="Z43" s="2957"/>
      <c r="AA43" s="2957"/>
      <c r="AB43" s="2957"/>
      <c r="AC43" s="2957"/>
      <c r="AD43" s="2967">
        <v>300000</v>
      </c>
      <c r="AE43" s="2967"/>
      <c r="AF43" s="2967"/>
      <c r="AG43" s="2967"/>
      <c r="AH43" s="2967"/>
      <c r="AI43" s="2967"/>
      <c r="AJ43" s="2967"/>
      <c r="AK43" s="2967"/>
      <c r="AL43" s="2967"/>
      <c r="AM43" s="2959" t="s">
        <v>187</v>
      </c>
      <c r="AN43" s="2959"/>
      <c r="AO43" s="2959"/>
      <c r="AP43" s="2959"/>
      <c r="AQ43" s="2959"/>
      <c r="AR43" s="2959"/>
      <c r="AS43" s="2959"/>
      <c r="AT43" s="2959"/>
      <c r="AU43" s="2959"/>
      <c r="AV43" s="2959"/>
      <c r="AW43" s="2959"/>
      <c r="AX43" s="2959"/>
      <c r="AY43" s="2960"/>
    </row>
    <row r="44" spans="2:51" s="12" customFormat="1" ht="17.100000000000001" customHeight="1">
      <c r="B44" s="2965" t="s">
        <v>60</v>
      </c>
      <c r="C44" s="2966"/>
      <c r="D44" s="2966"/>
      <c r="E44" s="2966"/>
      <c r="F44" s="2966"/>
      <c r="G44" s="2966"/>
      <c r="H44" s="2966"/>
      <c r="I44" s="2966"/>
      <c r="J44" s="2966"/>
      <c r="K44" s="2966"/>
      <c r="L44" s="2966"/>
      <c r="M44" s="2966"/>
      <c r="N44" s="2966"/>
      <c r="O44" s="2966"/>
      <c r="P44" s="2966"/>
      <c r="Q44" s="2966"/>
      <c r="R44" s="2966"/>
      <c r="S44" s="2966"/>
      <c r="T44" s="2966"/>
      <c r="U44" s="2957" t="s">
        <v>186</v>
      </c>
      <c r="V44" s="2957"/>
      <c r="W44" s="2957"/>
      <c r="X44" s="2957"/>
      <c r="Y44" s="2957"/>
      <c r="Z44" s="2957"/>
      <c r="AA44" s="2957"/>
      <c r="AB44" s="2957"/>
      <c r="AC44" s="2957"/>
      <c r="AD44" s="2967">
        <v>350000</v>
      </c>
      <c r="AE44" s="2967"/>
      <c r="AF44" s="2967"/>
      <c r="AG44" s="2967"/>
      <c r="AH44" s="2967"/>
      <c r="AI44" s="2967"/>
      <c r="AJ44" s="2967"/>
      <c r="AK44" s="2967"/>
      <c r="AL44" s="2967"/>
      <c r="AM44" s="2959"/>
      <c r="AN44" s="2959"/>
      <c r="AO44" s="2959"/>
      <c r="AP44" s="2959"/>
      <c r="AQ44" s="2959"/>
      <c r="AR44" s="2959"/>
      <c r="AS44" s="2959"/>
      <c r="AT44" s="2959"/>
      <c r="AU44" s="2959"/>
      <c r="AV44" s="2959"/>
      <c r="AW44" s="2959"/>
      <c r="AX44" s="2959"/>
      <c r="AY44" s="2960"/>
    </row>
    <row r="45" spans="2:51" s="12" customFormat="1" ht="17.100000000000001" customHeight="1">
      <c r="B45" s="2965" t="s">
        <v>61</v>
      </c>
      <c r="C45" s="2966"/>
      <c r="D45" s="2966"/>
      <c r="E45" s="2966"/>
      <c r="F45" s="2966"/>
      <c r="G45" s="2966"/>
      <c r="H45" s="2966"/>
      <c r="I45" s="2966"/>
      <c r="J45" s="2966"/>
      <c r="K45" s="2966"/>
      <c r="L45" s="2966"/>
      <c r="M45" s="2966"/>
      <c r="N45" s="2966"/>
      <c r="O45" s="2966"/>
      <c r="P45" s="2966"/>
      <c r="Q45" s="2966"/>
      <c r="R45" s="2966"/>
      <c r="S45" s="2966"/>
      <c r="T45" s="2966"/>
      <c r="U45" s="2957" t="s">
        <v>186</v>
      </c>
      <c r="V45" s="2957"/>
      <c r="W45" s="2957"/>
      <c r="X45" s="2957"/>
      <c r="Y45" s="2957"/>
      <c r="Z45" s="2957"/>
      <c r="AA45" s="2957"/>
      <c r="AB45" s="2957"/>
      <c r="AC45" s="2957"/>
      <c r="AD45" s="2967">
        <v>350000</v>
      </c>
      <c r="AE45" s="2967"/>
      <c r="AF45" s="2967"/>
      <c r="AG45" s="2967"/>
      <c r="AH45" s="2967"/>
      <c r="AI45" s="2967"/>
      <c r="AJ45" s="2967"/>
      <c r="AK45" s="2967"/>
      <c r="AL45" s="2967"/>
      <c r="AM45" s="2959"/>
      <c r="AN45" s="2959"/>
      <c r="AO45" s="2959"/>
      <c r="AP45" s="2959"/>
      <c r="AQ45" s="2959"/>
      <c r="AR45" s="2959"/>
      <c r="AS45" s="2959"/>
      <c r="AT45" s="2959"/>
      <c r="AU45" s="2959"/>
      <c r="AV45" s="2959"/>
      <c r="AW45" s="2959"/>
      <c r="AX45" s="2959"/>
      <c r="AY45" s="2960"/>
    </row>
    <row r="46" spans="2:51" s="12" customFormat="1" ht="17.100000000000001" customHeight="1">
      <c r="B46" s="2965" t="s">
        <v>43</v>
      </c>
      <c r="C46" s="2966"/>
      <c r="D46" s="2966"/>
      <c r="E46" s="2966"/>
      <c r="F46" s="2966"/>
      <c r="G46" s="2966"/>
      <c r="H46" s="2966"/>
      <c r="I46" s="2966"/>
      <c r="J46" s="2966"/>
      <c r="K46" s="2966"/>
      <c r="L46" s="2966"/>
      <c r="M46" s="2966"/>
      <c r="N46" s="2966"/>
      <c r="O46" s="2966"/>
      <c r="P46" s="2966"/>
      <c r="Q46" s="2966"/>
      <c r="R46" s="2966"/>
      <c r="S46" s="2966"/>
      <c r="T46" s="2966"/>
      <c r="U46" s="2957" t="s">
        <v>186</v>
      </c>
      <c r="V46" s="2957"/>
      <c r="W46" s="2957"/>
      <c r="X46" s="2957"/>
      <c r="Y46" s="2957"/>
      <c r="Z46" s="2957"/>
      <c r="AA46" s="2957"/>
      <c r="AB46" s="2957"/>
      <c r="AC46" s="2957"/>
      <c r="AD46" s="2967">
        <v>400000</v>
      </c>
      <c r="AE46" s="2967"/>
      <c r="AF46" s="2967"/>
      <c r="AG46" s="2967"/>
      <c r="AH46" s="2967"/>
      <c r="AI46" s="2967"/>
      <c r="AJ46" s="2967"/>
      <c r="AK46" s="2967"/>
      <c r="AL46" s="2967"/>
      <c r="AM46" s="2959"/>
      <c r="AN46" s="2959"/>
      <c r="AO46" s="2959"/>
      <c r="AP46" s="2959"/>
      <c r="AQ46" s="2959"/>
      <c r="AR46" s="2959"/>
      <c r="AS46" s="2959"/>
      <c r="AT46" s="2959"/>
      <c r="AU46" s="2959"/>
      <c r="AV46" s="2959"/>
      <c r="AW46" s="2959"/>
      <c r="AX46" s="2959"/>
      <c r="AY46" s="2960"/>
    </row>
    <row r="47" spans="2:51" s="12" customFormat="1" ht="17.100000000000001" customHeight="1">
      <c r="B47" s="2963" t="s">
        <v>62</v>
      </c>
      <c r="C47" s="2964"/>
      <c r="D47" s="2964"/>
      <c r="E47" s="2964"/>
      <c r="F47" s="2964"/>
      <c r="G47" s="2964"/>
      <c r="H47" s="2964"/>
      <c r="I47" s="2964"/>
      <c r="J47" s="2964"/>
      <c r="K47" s="2964"/>
      <c r="L47" s="2964"/>
      <c r="M47" s="2964"/>
      <c r="N47" s="2964"/>
      <c r="O47" s="2964"/>
      <c r="P47" s="2964"/>
      <c r="Q47" s="2964"/>
      <c r="R47" s="2964"/>
      <c r="S47" s="2964"/>
      <c r="T47" s="2964"/>
      <c r="U47" s="2968" t="s">
        <v>186</v>
      </c>
      <c r="V47" s="2968"/>
      <c r="W47" s="2968"/>
      <c r="X47" s="2968"/>
      <c r="Y47" s="2968"/>
      <c r="Z47" s="2968"/>
      <c r="AA47" s="2968"/>
      <c r="AB47" s="2968"/>
      <c r="AC47" s="2968"/>
      <c r="AD47" s="2969">
        <v>200000</v>
      </c>
      <c r="AE47" s="2969"/>
      <c r="AF47" s="2969"/>
      <c r="AG47" s="2969"/>
      <c r="AH47" s="2969"/>
      <c r="AI47" s="2969"/>
      <c r="AJ47" s="2969"/>
      <c r="AK47" s="2969"/>
      <c r="AL47" s="2969"/>
      <c r="AM47" s="2961"/>
      <c r="AN47" s="2961"/>
      <c r="AO47" s="2961"/>
      <c r="AP47" s="2961"/>
      <c r="AQ47" s="2961"/>
      <c r="AR47" s="2961"/>
      <c r="AS47" s="2961"/>
      <c r="AT47" s="2961"/>
      <c r="AU47" s="2961"/>
      <c r="AV47" s="2961"/>
      <c r="AW47" s="2961"/>
      <c r="AX47" s="2961"/>
      <c r="AY47" s="2962"/>
    </row>
    <row r="48" spans="2:51" s="12" customFormat="1" ht="17.100000000000001" customHeight="1"/>
    <row r="49" spans="1:51" ht="17.25">
      <c r="A49" s="1214" t="s">
        <v>77</v>
      </c>
      <c r="B49" s="1214"/>
      <c r="C49" s="1214"/>
      <c r="D49" s="1214"/>
      <c r="E49" s="1214"/>
      <c r="F49" s="1214"/>
      <c r="G49" s="1214"/>
      <c r="H49" s="1214"/>
      <c r="I49" s="1214"/>
      <c r="J49" s="1214"/>
      <c r="K49" s="1214"/>
      <c r="L49" s="1214"/>
      <c r="M49" s="1214"/>
      <c r="N49" s="1214"/>
      <c r="O49" s="1214"/>
      <c r="P49" s="1214"/>
      <c r="Q49" s="1214"/>
      <c r="R49" s="1214"/>
      <c r="S49" s="1214"/>
      <c r="T49" s="1214"/>
      <c r="U49" s="1214"/>
      <c r="V49" s="1214"/>
      <c r="W49" s="1214"/>
      <c r="X49" s="1214"/>
      <c r="Y49" s="1214"/>
      <c r="Z49" s="1214"/>
      <c r="AA49" s="1214"/>
      <c r="AB49" s="1214"/>
      <c r="AC49" s="1214"/>
      <c r="AD49" s="1214"/>
      <c r="AE49" s="1214"/>
      <c r="AF49" s="1214"/>
      <c r="AG49" s="1214"/>
      <c r="AH49" s="1214"/>
      <c r="AI49" s="1214"/>
      <c r="AJ49" s="1214"/>
      <c r="AK49" s="1214"/>
      <c r="AL49" s="1214"/>
      <c r="AM49" s="1214"/>
      <c r="AN49" s="1214"/>
      <c r="AO49" s="1214"/>
      <c r="AP49" s="1214"/>
      <c r="AQ49" s="1214"/>
      <c r="AR49" s="1214"/>
      <c r="AS49" s="1214"/>
      <c r="AT49" s="1214"/>
      <c r="AU49" s="1214"/>
      <c r="AV49" s="1214"/>
    </row>
    <row r="50" spans="1:51" ht="17.25">
      <c r="A50" s="398"/>
      <c r="B50" s="2929" t="s">
        <v>1162</v>
      </c>
      <c r="C50" s="2929"/>
      <c r="D50" s="2929"/>
      <c r="E50" s="2929"/>
      <c r="F50" s="2929"/>
      <c r="G50" s="2929"/>
      <c r="H50" s="2929"/>
      <c r="I50" s="2929"/>
      <c r="J50" s="2929"/>
      <c r="K50" s="2929"/>
      <c r="L50" s="2929"/>
      <c r="M50" s="2929"/>
      <c r="N50" s="2929"/>
      <c r="O50" s="2929"/>
      <c r="P50" s="2929"/>
      <c r="Q50" s="2929"/>
      <c r="R50" s="2929"/>
      <c r="S50" s="2929"/>
      <c r="T50" s="2929"/>
      <c r="U50" s="2929"/>
      <c r="V50" s="2929"/>
      <c r="W50" s="2929"/>
      <c r="X50" s="2929"/>
      <c r="Y50" s="2929"/>
      <c r="Z50" s="2929"/>
      <c r="AA50" s="2929"/>
      <c r="AB50" s="2929"/>
      <c r="AC50" s="2929"/>
      <c r="AD50" s="2929"/>
      <c r="AE50" s="2929"/>
      <c r="AF50" s="2929"/>
      <c r="AG50" s="2929"/>
      <c r="AH50" s="2929"/>
      <c r="AI50" s="2929"/>
      <c r="AJ50" s="2929"/>
      <c r="AK50" s="2929"/>
      <c r="AL50" s="2929"/>
      <c r="AM50" s="2929"/>
      <c r="AN50" s="2929"/>
      <c r="AO50" s="2929"/>
      <c r="AP50" s="2929"/>
      <c r="AQ50" s="2929"/>
      <c r="AR50" s="2929"/>
      <c r="AS50" s="2929"/>
      <c r="AT50" s="2929"/>
      <c r="AU50" s="2929"/>
      <c r="AV50" s="2929"/>
      <c r="AW50" s="2929"/>
      <c r="AX50" s="2929"/>
      <c r="AY50" s="2929"/>
    </row>
    <row r="51" spans="1:51" s="12" customFormat="1" ht="33.950000000000003" customHeight="1">
      <c r="A51" s="13"/>
      <c r="B51" s="38" t="s">
        <v>41</v>
      </c>
      <c r="C51" s="2927" t="s">
        <v>1145</v>
      </c>
      <c r="D51" s="2927"/>
      <c r="E51" s="2927"/>
      <c r="F51" s="2927"/>
      <c r="G51" s="2927"/>
      <c r="H51" s="2927"/>
      <c r="I51" s="2927"/>
      <c r="J51" s="2927"/>
      <c r="K51" s="2927"/>
      <c r="L51" s="2927"/>
      <c r="M51" s="2927"/>
      <c r="N51" s="2927"/>
      <c r="O51" s="2927"/>
      <c r="P51" s="2927"/>
      <c r="Q51" s="2927"/>
      <c r="R51" s="2927"/>
      <c r="S51" s="2927"/>
      <c r="T51" s="2927"/>
      <c r="U51" s="2927"/>
      <c r="V51" s="2927"/>
      <c r="W51" s="2927"/>
      <c r="X51" s="2927"/>
      <c r="Y51" s="2927"/>
      <c r="Z51" s="2927"/>
      <c r="AA51" s="2927"/>
      <c r="AB51" s="2927"/>
      <c r="AC51" s="2927"/>
      <c r="AD51" s="2927"/>
      <c r="AE51" s="2927"/>
      <c r="AF51" s="2927"/>
      <c r="AG51" s="2927"/>
      <c r="AH51" s="2927"/>
      <c r="AI51" s="2927"/>
      <c r="AJ51" s="2927"/>
      <c r="AK51" s="2927"/>
      <c r="AL51" s="2927"/>
      <c r="AM51" s="2927"/>
      <c r="AN51" s="2927"/>
      <c r="AO51" s="2927"/>
      <c r="AP51" s="2927"/>
      <c r="AQ51" s="2927"/>
      <c r="AR51" s="2927"/>
      <c r="AS51" s="2927"/>
      <c r="AT51" s="2927"/>
      <c r="AU51" s="2927"/>
      <c r="AV51" s="2927"/>
      <c r="AW51" s="2927"/>
      <c r="AX51" s="2927"/>
      <c r="AY51" s="2927"/>
    </row>
    <row r="52" spans="1:51" s="400" customFormat="1" ht="33.950000000000003" customHeight="1">
      <c r="A52" s="401"/>
      <c r="B52" s="38" t="s">
        <v>8</v>
      </c>
      <c r="C52" s="2927" t="s">
        <v>1146</v>
      </c>
      <c r="D52" s="2927"/>
      <c r="E52" s="2927"/>
      <c r="F52" s="2927"/>
      <c r="G52" s="2927"/>
      <c r="H52" s="2927"/>
      <c r="I52" s="2927"/>
      <c r="J52" s="2927"/>
      <c r="K52" s="2927"/>
      <c r="L52" s="2927"/>
      <c r="M52" s="2927"/>
      <c r="N52" s="2927"/>
      <c r="O52" s="2927"/>
      <c r="P52" s="2927"/>
      <c r="Q52" s="2927"/>
      <c r="R52" s="2927"/>
      <c r="S52" s="2927"/>
      <c r="T52" s="2927"/>
      <c r="U52" s="2927"/>
      <c r="V52" s="2927"/>
      <c r="W52" s="2927"/>
      <c r="X52" s="2927"/>
      <c r="Y52" s="2927"/>
      <c r="Z52" s="2927"/>
      <c r="AA52" s="2927"/>
      <c r="AB52" s="2927"/>
      <c r="AC52" s="2927"/>
      <c r="AD52" s="2927"/>
      <c r="AE52" s="2927"/>
      <c r="AF52" s="2927"/>
      <c r="AG52" s="2927"/>
      <c r="AH52" s="2927"/>
      <c r="AI52" s="2927"/>
      <c r="AJ52" s="2927"/>
      <c r="AK52" s="2927"/>
      <c r="AL52" s="2927"/>
      <c r="AM52" s="2927"/>
      <c r="AN52" s="2927"/>
      <c r="AO52" s="2927"/>
      <c r="AP52" s="2927"/>
      <c r="AQ52" s="2927"/>
      <c r="AR52" s="2927"/>
      <c r="AS52" s="2927"/>
      <c r="AT52" s="2927"/>
      <c r="AU52" s="2927"/>
      <c r="AV52" s="2927"/>
      <c r="AW52" s="2927"/>
      <c r="AX52" s="2927"/>
      <c r="AY52" s="2927"/>
    </row>
    <row r="53" spans="1:51" s="400" customFormat="1" ht="20.100000000000001" customHeight="1">
      <c r="A53" s="405"/>
      <c r="B53" s="38" t="s">
        <v>8</v>
      </c>
      <c r="C53" s="2928" t="s">
        <v>1848</v>
      </c>
      <c r="D53" s="2928"/>
      <c r="E53" s="2928"/>
      <c r="F53" s="2928"/>
      <c r="G53" s="2928"/>
      <c r="H53" s="2928"/>
      <c r="I53" s="2928"/>
      <c r="J53" s="2928"/>
      <c r="K53" s="2928"/>
      <c r="L53" s="2928"/>
      <c r="M53" s="2928"/>
      <c r="N53" s="2928"/>
      <c r="O53" s="2928"/>
      <c r="P53" s="2928"/>
      <c r="Q53" s="2928"/>
      <c r="R53" s="2928"/>
      <c r="S53" s="2928"/>
      <c r="T53" s="2928"/>
      <c r="U53" s="2928"/>
      <c r="V53" s="2928"/>
      <c r="W53" s="2928"/>
      <c r="X53" s="2928"/>
      <c r="Y53" s="2928"/>
      <c r="Z53" s="2928"/>
      <c r="AA53" s="2928"/>
      <c r="AB53" s="2928"/>
      <c r="AC53" s="2928"/>
      <c r="AD53" s="2928"/>
      <c r="AE53" s="2928"/>
      <c r="AF53" s="2928"/>
      <c r="AG53" s="2928"/>
      <c r="AH53" s="2928"/>
      <c r="AI53" s="2928"/>
      <c r="AJ53" s="2928"/>
      <c r="AK53" s="2928"/>
      <c r="AL53" s="2928"/>
      <c r="AM53" s="2928"/>
      <c r="AN53" s="2928"/>
      <c r="AO53" s="2928"/>
      <c r="AP53" s="2928"/>
      <c r="AQ53" s="2928"/>
      <c r="AR53" s="2928"/>
      <c r="AS53" s="2928"/>
      <c r="AT53" s="2928"/>
      <c r="AU53" s="2928"/>
      <c r="AV53" s="2928"/>
      <c r="AW53" s="2928"/>
      <c r="AX53" s="2928"/>
      <c r="AY53" s="2928"/>
    </row>
    <row r="54" spans="1:51" s="12" customFormat="1" ht="33.950000000000003" customHeight="1">
      <c r="A54" s="13"/>
      <c r="B54" s="38" t="s">
        <v>8</v>
      </c>
      <c r="C54" s="2928" t="s">
        <v>1147</v>
      </c>
      <c r="D54" s="2928"/>
      <c r="E54" s="2928"/>
      <c r="F54" s="2928"/>
      <c r="G54" s="2928"/>
      <c r="H54" s="2928"/>
      <c r="I54" s="2928"/>
      <c r="J54" s="2928"/>
      <c r="K54" s="2928"/>
      <c r="L54" s="2928"/>
      <c r="M54" s="2928"/>
      <c r="N54" s="2928"/>
      <c r="O54" s="2928"/>
      <c r="P54" s="2928"/>
      <c r="Q54" s="2928"/>
      <c r="R54" s="2928"/>
      <c r="S54" s="2928"/>
      <c r="T54" s="2928"/>
      <c r="U54" s="2928"/>
      <c r="V54" s="2928"/>
      <c r="W54" s="2928"/>
      <c r="X54" s="2928"/>
      <c r="Y54" s="2928"/>
      <c r="Z54" s="2928"/>
      <c r="AA54" s="2928"/>
      <c r="AB54" s="2928"/>
      <c r="AC54" s="2928"/>
      <c r="AD54" s="2928"/>
      <c r="AE54" s="2928"/>
      <c r="AF54" s="2928"/>
      <c r="AG54" s="2928"/>
      <c r="AH54" s="2928"/>
      <c r="AI54" s="2928"/>
      <c r="AJ54" s="2928"/>
      <c r="AK54" s="2928"/>
      <c r="AL54" s="2928"/>
      <c r="AM54" s="2928"/>
      <c r="AN54" s="2928"/>
      <c r="AO54" s="2928"/>
      <c r="AP54" s="2928"/>
      <c r="AQ54" s="2928"/>
      <c r="AR54" s="2928"/>
      <c r="AS54" s="2928"/>
      <c r="AT54" s="2928"/>
      <c r="AU54" s="2928"/>
      <c r="AV54" s="2928"/>
      <c r="AW54" s="2928"/>
      <c r="AX54" s="2928"/>
      <c r="AY54" s="2928"/>
    </row>
    <row r="55" spans="1:51" s="12" customFormat="1" ht="20.100000000000001" customHeight="1">
      <c r="A55" s="13"/>
      <c r="B55" s="38" t="s">
        <v>8</v>
      </c>
      <c r="C55" s="2928" t="s">
        <v>1148</v>
      </c>
      <c r="D55" s="2928"/>
      <c r="E55" s="2928"/>
      <c r="F55" s="2928"/>
      <c r="G55" s="2928"/>
      <c r="H55" s="2928"/>
      <c r="I55" s="2928"/>
      <c r="J55" s="2928"/>
      <c r="K55" s="2928"/>
      <c r="L55" s="2928"/>
      <c r="M55" s="2928"/>
      <c r="N55" s="2928"/>
      <c r="O55" s="2928"/>
      <c r="P55" s="2928"/>
      <c r="Q55" s="2928"/>
      <c r="R55" s="2928"/>
      <c r="S55" s="2928"/>
      <c r="T55" s="2928"/>
      <c r="U55" s="2928"/>
      <c r="V55" s="2928"/>
      <c r="W55" s="2928"/>
      <c r="X55" s="2928"/>
      <c r="Y55" s="2928"/>
      <c r="Z55" s="2928"/>
      <c r="AA55" s="2928"/>
      <c r="AB55" s="2928"/>
      <c r="AC55" s="2928"/>
      <c r="AD55" s="2928"/>
      <c r="AE55" s="2928"/>
      <c r="AF55" s="2928"/>
      <c r="AG55" s="2928"/>
      <c r="AH55" s="2928"/>
      <c r="AI55" s="2928"/>
      <c r="AJ55" s="2928"/>
      <c r="AK55" s="2928"/>
      <c r="AL55" s="2928"/>
      <c r="AM55" s="2928"/>
      <c r="AN55" s="2928"/>
      <c r="AO55" s="2928"/>
      <c r="AP55" s="2928"/>
      <c r="AQ55" s="2928"/>
      <c r="AR55" s="2928"/>
      <c r="AS55" s="2928"/>
      <c r="AT55" s="2928"/>
      <c r="AU55" s="2928"/>
      <c r="AV55" s="2928"/>
      <c r="AW55" s="2928"/>
      <c r="AX55" s="2928"/>
      <c r="AY55" s="2928"/>
    </row>
    <row r="56" spans="1:51" s="400" customFormat="1" ht="17.100000000000001" customHeight="1">
      <c r="B56" s="400" t="s">
        <v>1149</v>
      </c>
      <c r="C56" s="400" t="s">
        <v>1150</v>
      </c>
    </row>
    <row r="57" spans="1:51" s="400" customFormat="1" ht="13.5">
      <c r="B57" s="2931" t="s">
        <v>1151</v>
      </c>
      <c r="C57" s="2931"/>
      <c r="D57" s="2931"/>
      <c r="E57" s="2931"/>
      <c r="F57" s="2931"/>
      <c r="G57" s="2931"/>
      <c r="H57" s="2931"/>
      <c r="I57" s="2931"/>
      <c r="J57" s="2931"/>
      <c r="K57" s="2931"/>
      <c r="L57" s="2931"/>
      <c r="M57" s="2931"/>
      <c r="N57" s="2931"/>
      <c r="O57" s="2931"/>
      <c r="P57" s="2931"/>
      <c r="Q57" s="2931"/>
      <c r="R57" s="2931"/>
      <c r="S57" s="2931"/>
      <c r="T57" s="2931"/>
      <c r="U57" s="2931"/>
      <c r="V57" s="2931"/>
      <c r="W57" s="2931"/>
      <c r="X57" s="2931"/>
      <c r="Y57" s="2931"/>
      <c r="Z57" s="2931"/>
      <c r="AA57" s="2931"/>
      <c r="AB57" s="2931"/>
      <c r="AC57" s="2931"/>
      <c r="AD57" s="2931"/>
      <c r="AE57" s="2931"/>
      <c r="AF57" s="2931"/>
      <c r="AG57" s="2931"/>
      <c r="AH57" s="2931"/>
      <c r="AI57" s="2931"/>
      <c r="AJ57" s="2931"/>
      <c r="AK57" s="2931"/>
      <c r="AL57" s="2931"/>
      <c r="AM57" s="2931"/>
      <c r="AN57" s="2931"/>
      <c r="AO57" s="2931"/>
      <c r="AP57" s="2931"/>
      <c r="AQ57" s="2931"/>
      <c r="AR57" s="2931"/>
      <c r="AS57" s="2931"/>
      <c r="AT57" s="2931"/>
      <c r="AU57" s="2931"/>
      <c r="AV57" s="2931"/>
      <c r="AW57" s="2931"/>
      <c r="AX57" s="2931"/>
      <c r="AY57" s="2931"/>
    </row>
    <row r="58" spans="1:51" s="400" customFormat="1" ht="13.5">
      <c r="B58" s="1475" t="s">
        <v>1152</v>
      </c>
      <c r="C58" s="1475"/>
      <c r="D58" s="1475"/>
      <c r="E58" s="1475"/>
      <c r="F58" s="1475"/>
      <c r="G58" s="1475"/>
      <c r="H58" s="1475"/>
      <c r="I58" s="1475"/>
      <c r="J58" s="1475"/>
      <c r="K58" s="1475"/>
      <c r="L58" s="1475"/>
      <c r="M58" s="1475"/>
      <c r="N58" s="1475"/>
      <c r="O58" s="1475" t="s">
        <v>1153</v>
      </c>
      <c r="P58" s="1475"/>
      <c r="Q58" s="1475"/>
      <c r="R58" s="1475"/>
      <c r="S58" s="1475"/>
      <c r="T58" s="1475"/>
      <c r="U58" s="1475"/>
      <c r="V58" s="1475"/>
      <c r="W58" s="1475"/>
      <c r="X58" s="1475"/>
      <c r="Y58" s="1475"/>
      <c r="Z58" s="1475"/>
      <c r="AA58" s="1475"/>
      <c r="AB58" s="1475"/>
      <c r="AC58" s="1475"/>
      <c r="AD58" s="1475"/>
      <c r="AE58" s="1475"/>
      <c r="AF58" s="1475"/>
      <c r="AG58" s="1475"/>
      <c r="AH58" s="1475"/>
      <c r="AI58" s="1475"/>
      <c r="AJ58" s="1475"/>
      <c r="AK58" s="1475"/>
      <c r="AL58" s="1475"/>
      <c r="AM58" s="1475"/>
      <c r="AN58" s="1475"/>
      <c r="AO58" s="1475"/>
      <c r="AP58" s="1475"/>
      <c r="AQ58" s="1475"/>
      <c r="AR58" s="1475"/>
      <c r="AS58" s="1475"/>
      <c r="AT58" s="1475"/>
      <c r="AU58" s="1475"/>
      <c r="AV58" s="1475"/>
      <c r="AW58" s="1475"/>
      <c r="AX58" s="1475"/>
      <c r="AY58" s="1475"/>
    </row>
    <row r="59" spans="1:51" s="400" customFormat="1" ht="13.5">
      <c r="B59" s="1475" t="s">
        <v>1154</v>
      </c>
      <c r="C59" s="1475"/>
      <c r="D59" s="1475"/>
      <c r="E59" s="1475"/>
      <c r="F59" s="1475"/>
      <c r="G59" s="1475"/>
      <c r="H59" s="1475"/>
      <c r="I59" s="1475"/>
      <c r="J59" s="1475"/>
      <c r="K59" s="1475"/>
      <c r="L59" s="1475"/>
      <c r="M59" s="1475"/>
      <c r="N59" s="1475"/>
      <c r="O59" s="2930" t="s">
        <v>1158</v>
      </c>
      <c r="P59" s="2930"/>
      <c r="Q59" s="2930"/>
      <c r="R59" s="2930"/>
      <c r="S59" s="2930"/>
      <c r="T59" s="2930"/>
      <c r="U59" s="2930"/>
      <c r="V59" s="2930"/>
      <c r="W59" s="2930"/>
      <c r="X59" s="2930"/>
      <c r="Y59" s="2930"/>
      <c r="Z59" s="2930"/>
      <c r="AA59" s="2930"/>
      <c r="AB59" s="2930"/>
      <c r="AC59" s="2930"/>
      <c r="AD59" s="2930"/>
      <c r="AE59" s="2930"/>
      <c r="AF59" s="2930"/>
      <c r="AG59" s="2930"/>
      <c r="AH59" s="2930"/>
      <c r="AI59" s="2930"/>
      <c r="AJ59" s="2930"/>
      <c r="AK59" s="2930"/>
      <c r="AL59" s="2930"/>
      <c r="AM59" s="2930"/>
      <c r="AN59" s="2930"/>
      <c r="AO59" s="2930"/>
      <c r="AP59" s="2930"/>
      <c r="AQ59" s="2930"/>
      <c r="AR59" s="2930"/>
      <c r="AS59" s="2930"/>
      <c r="AT59" s="2930"/>
      <c r="AU59" s="2930"/>
      <c r="AV59" s="2930"/>
      <c r="AW59" s="2930"/>
      <c r="AX59" s="2930"/>
      <c r="AY59" s="2930"/>
    </row>
    <row r="60" spans="1:51" s="400" customFormat="1" ht="13.5">
      <c r="B60" s="1475" t="s">
        <v>1155</v>
      </c>
      <c r="C60" s="1475"/>
      <c r="D60" s="1475"/>
      <c r="E60" s="1475"/>
      <c r="F60" s="1475"/>
      <c r="G60" s="1475"/>
      <c r="H60" s="1475"/>
      <c r="I60" s="1475"/>
      <c r="J60" s="1475"/>
      <c r="K60" s="1475"/>
      <c r="L60" s="1475"/>
      <c r="M60" s="1475"/>
      <c r="N60" s="1475"/>
      <c r="O60" s="2930" t="s">
        <v>1159</v>
      </c>
      <c r="P60" s="2930"/>
      <c r="Q60" s="2930"/>
      <c r="R60" s="2930"/>
      <c r="S60" s="2930"/>
      <c r="T60" s="2930"/>
      <c r="U60" s="2930"/>
      <c r="V60" s="2930"/>
      <c r="W60" s="2930"/>
      <c r="X60" s="2930"/>
      <c r="Y60" s="2930"/>
      <c r="Z60" s="2930"/>
      <c r="AA60" s="2930"/>
      <c r="AB60" s="2930"/>
      <c r="AC60" s="2930"/>
      <c r="AD60" s="2930"/>
      <c r="AE60" s="2930"/>
      <c r="AF60" s="2930"/>
      <c r="AG60" s="2930"/>
      <c r="AH60" s="2930"/>
      <c r="AI60" s="2930"/>
      <c r="AJ60" s="2930"/>
      <c r="AK60" s="2930"/>
      <c r="AL60" s="2930"/>
      <c r="AM60" s="2930"/>
      <c r="AN60" s="2930"/>
      <c r="AO60" s="2930"/>
      <c r="AP60" s="2930"/>
      <c r="AQ60" s="2930"/>
      <c r="AR60" s="2930"/>
      <c r="AS60" s="2930"/>
      <c r="AT60" s="2930"/>
      <c r="AU60" s="2930"/>
      <c r="AV60" s="2930"/>
      <c r="AW60" s="2930"/>
      <c r="AX60" s="2930"/>
      <c r="AY60" s="2930"/>
    </row>
    <row r="61" spans="1:51" s="400" customFormat="1" ht="13.5">
      <c r="B61" s="1475" t="s">
        <v>1156</v>
      </c>
      <c r="C61" s="1475"/>
      <c r="D61" s="1475"/>
      <c r="E61" s="1475"/>
      <c r="F61" s="1475"/>
      <c r="G61" s="1475"/>
      <c r="H61" s="1475"/>
      <c r="I61" s="1475"/>
      <c r="J61" s="1475"/>
      <c r="K61" s="1475"/>
      <c r="L61" s="1475"/>
      <c r="M61" s="1475"/>
      <c r="N61" s="1475"/>
      <c r="O61" s="2930" t="s">
        <v>1160</v>
      </c>
      <c r="P61" s="2930"/>
      <c r="Q61" s="2930"/>
      <c r="R61" s="2930"/>
      <c r="S61" s="2930"/>
      <c r="T61" s="2930"/>
      <c r="U61" s="2930"/>
      <c r="V61" s="2930"/>
      <c r="W61" s="2930"/>
      <c r="X61" s="2930"/>
      <c r="Y61" s="2930"/>
      <c r="Z61" s="2930"/>
      <c r="AA61" s="2930"/>
      <c r="AB61" s="2930"/>
      <c r="AC61" s="2930"/>
      <c r="AD61" s="2930"/>
      <c r="AE61" s="2930"/>
      <c r="AF61" s="2930"/>
      <c r="AG61" s="2930"/>
      <c r="AH61" s="2930"/>
      <c r="AI61" s="2930"/>
      <c r="AJ61" s="2930"/>
      <c r="AK61" s="2930"/>
      <c r="AL61" s="2930"/>
      <c r="AM61" s="2930"/>
      <c r="AN61" s="2930"/>
      <c r="AO61" s="2930"/>
      <c r="AP61" s="2930"/>
      <c r="AQ61" s="2930"/>
      <c r="AR61" s="2930"/>
      <c r="AS61" s="2930"/>
      <c r="AT61" s="2930"/>
      <c r="AU61" s="2930"/>
      <c r="AV61" s="2930"/>
      <c r="AW61" s="2930"/>
      <c r="AX61" s="2930"/>
      <c r="AY61" s="2930"/>
    </row>
    <row r="62" spans="1:51" s="400" customFormat="1" ht="13.5">
      <c r="B62" s="1475" t="s">
        <v>1157</v>
      </c>
      <c r="C62" s="1475"/>
      <c r="D62" s="1475"/>
      <c r="E62" s="1475"/>
      <c r="F62" s="1475"/>
      <c r="G62" s="1475"/>
      <c r="H62" s="1475"/>
      <c r="I62" s="1475"/>
      <c r="J62" s="1475"/>
      <c r="K62" s="1475"/>
      <c r="L62" s="1475"/>
      <c r="M62" s="1475"/>
      <c r="N62" s="1475"/>
      <c r="O62" s="2930" t="s">
        <v>1161</v>
      </c>
      <c r="P62" s="2930"/>
      <c r="Q62" s="2930"/>
      <c r="R62" s="2930"/>
      <c r="S62" s="2930"/>
      <c r="T62" s="2930"/>
      <c r="U62" s="2930"/>
      <c r="V62" s="2930"/>
      <c r="W62" s="2930"/>
      <c r="X62" s="2930"/>
      <c r="Y62" s="2930"/>
      <c r="Z62" s="2930"/>
      <c r="AA62" s="2930"/>
      <c r="AB62" s="2930"/>
      <c r="AC62" s="2930"/>
      <c r="AD62" s="2930"/>
      <c r="AE62" s="2930"/>
      <c r="AF62" s="2930"/>
      <c r="AG62" s="2930"/>
      <c r="AH62" s="2930"/>
      <c r="AI62" s="2930"/>
      <c r="AJ62" s="2930"/>
      <c r="AK62" s="2930"/>
      <c r="AL62" s="2930"/>
      <c r="AM62" s="2930"/>
      <c r="AN62" s="2930"/>
      <c r="AO62" s="2930"/>
      <c r="AP62" s="2930"/>
      <c r="AQ62" s="2930"/>
      <c r="AR62" s="2930"/>
      <c r="AS62" s="2930"/>
      <c r="AT62" s="2930"/>
      <c r="AU62" s="2930"/>
      <c r="AV62" s="2930"/>
      <c r="AW62" s="2930"/>
      <c r="AX62" s="2930"/>
      <c r="AY62" s="2930"/>
    </row>
    <row r="63" spans="1:51" ht="17.25">
      <c r="A63" s="398"/>
      <c r="B63" s="2929" t="s">
        <v>1163</v>
      </c>
      <c r="C63" s="2929"/>
      <c r="D63" s="2929"/>
      <c r="E63" s="2929"/>
      <c r="F63" s="2929"/>
      <c r="G63" s="2929"/>
      <c r="H63" s="2929"/>
      <c r="I63" s="2929"/>
      <c r="J63" s="2929"/>
      <c r="K63" s="2929"/>
      <c r="L63" s="2929"/>
      <c r="M63" s="2929"/>
      <c r="N63" s="2929"/>
      <c r="O63" s="2929"/>
      <c r="P63" s="2929"/>
      <c r="Q63" s="2929"/>
      <c r="R63" s="2929"/>
      <c r="S63" s="2929"/>
      <c r="T63" s="2929"/>
      <c r="U63" s="2929"/>
      <c r="V63" s="2929"/>
      <c r="W63" s="2929"/>
      <c r="X63" s="2929"/>
      <c r="Y63" s="2929"/>
      <c r="Z63" s="2929"/>
      <c r="AA63" s="2929"/>
      <c r="AB63" s="2929"/>
      <c r="AC63" s="2929"/>
      <c r="AD63" s="2929"/>
      <c r="AE63" s="2929"/>
      <c r="AF63" s="2929"/>
      <c r="AG63" s="2929"/>
      <c r="AH63" s="2929"/>
      <c r="AI63" s="2929"/>
      <c r="AJ63" s="2929"/>
      <c r="AK63" s="2929"/>
      <c r="AL63" s="2929"/>
      <c r="AM63" s="2929"/>
      <c r="AN63" s="2929"/>
      <c r="AO63" s="2929"/>
      <c r="AP63" s="2929"/>
      <c r="AQ63" s="2929"/>
      <c r="AR63" s="2929"/>
      <c r="AS63" s="2929"/>
      <c r="AT63" s="2929"/>
      <c r="AU63" s="2929"/>
      <c r="AV63" s="2929"/>
      <c r="AW63" s="2929"/>
      <c r="AX63" s="2929"/>
      <c r="AY63" s="2929"/>
    </row>
    <row r="64" spans="1:51" s="400" customFormat="1" ht="60.75" customHeight="1">
      <c r="A64" s="401"/>
      <c r="B64" s="38" t="s">
        <v>8</v>
      </c>
      <c r="C64" s="2927" t="s">
        <v>1164</v>
      </c>
      <c r="D64" s="2927"/>
      <c r="E64" s="2927"/>
      <c r="F64" s="2927"/>
      <c r="G64" s="2927"/>
      <c r="H64" s="2927"/>
      <c r="I64" s="2927"/>
      <c r="J64" s="2927"/>
      <c r="K64" s="2927"/>
      <c r="L64" s="2927"/>
      <c r="M64" s="2927"/>
      <c r="N64" s="2927"/>
      <c r="O64" s="2927"/>
      <c r="P64" s="2927"/>
      <c r="Q64" s="2927"/>
      <c r="R64" s="2927"/>
      <c r="S64" s="2927"/>
      <c r="T64" s="2927"/>
      <c r="U64" s="2927"/>
      <c r="V64" s="2927"/>
      <c r="W64" s="2927"/>
      <c r="X64" s="2927"/>
      <c r="Y64" s="2927"/>
      <c r="Z64" s="2927"/>
      <c r="AA64" s="2927"/>
      <c r="AB64" s="2927"/>
      <c r="AC64" s="2927"/>
      <c r="AD64" s="2927"/>
      <c r="AE64" s="2927"/>
      <c r="AF64" s="2927"/>
      <c r="AG64" s="2927"/>
      <c r="AH64" s="2927"/>
      <c r="AI64" s="2927"/>
      <c r="AJ64" s="2927"/>
      <c r="AK64" s="2927"/>
      <c r="AL64" s="2927"/>
      <c r="AM64" s="2927"/>
      <c r="AN64" s="2927"/>
      <c r="AO64" s="2927"/>
      <c r="AP64" s="2927"/>
      <c r="AQ64" s="2927"/>
      <c r="AR64" s="2927"/>
      <c r="AS64" s="2927"/>
      <c r="AT64" s="2927"/>
      <c r="AU64" s="2927"/>
      <c r="AV64" s="2927"/>
      <c r="AW64" s="2927"/>
      <c r="AX64" s="2927"/>
      <c r="AY64" s="2927"/>
    </row>
    <row r="65" spans="1:51" s="400" customFormat="1" ht="33.950000000000003" customHeight="1">
      <c r="A65" s="401"/>
      <c r="B65" s="38" t="s">
        <v>8</v>
      </c>
      <c r="C65" s="2927" t="s">
        <v>1849</v>
      </c>
      <c r="D65" s="2927"/>
      <c r="E65" s="2927"/>
      <c r="F65" s="2927"/>
      <c r="G65" s="2927"/>
      <c r="H65" s="2927"/>
      <c r="I65" s="2927"/>
      <c r="J65" s="2927"/>
      <c r="K65" s="2927"/>
      <c r="L65" s="2927"/>
      <c r="M65" s="2927"/>
      <c r="N65" s="2927"/>
      <c r="O65" s="2927"/>
      <c r="P65" s="2927"/>
      <c r="Q65" s="2927"/>
      <c r="R65" s="2927"/>
      <c r="S65" s="2927"/>
      <c r="T65" s="2927"/>
      <c r="U65" s="2927"/>
      <c r="V65" s="2927"/>
      <c r="W65" s="2927"/>
      <c r="X65" s="2927"/>
      <c r="Y65" s="2927"/>
      <c r="Z65" s="2927"/>
      <c r="AA65" s="2927"/>
      <c r="AB65" s="2927"/>
      <c r="AC65" s="2927"/>
      <c r="AD65" s="2927"/>
      <c r="AE65" s="2927"/>
      <c r="AF65" s="2927"/>
      <c r="AG65" s="2927"/>
      <c r="AH65" s="2927"/>
      <c r="AI65" s="2927"/>
      <c r="AJ65" s="2927"/>
      <c r="AK65" s="2927"/>
      <c r="AL65" s="2927"/>
      <c r="AM65" s="2927"/>
      <c r="AN65" s="2927"/>
      <c r="AO65" s="2927"/>
      <c r="AP65" s="2927"/>
      <c r="AQ65" s="2927"/>
      <c r="AR65" s="2927"/>
      <c r="AS65" s="2927"/>
      <c r="AT65" s="2927"/>
      <c r="AU65" s="2927"/>
      <c r="AV65" s="2927"/>
      <c r="AW65" s="2927"/>
      <c r="AX65" s="2927"/>
      <c r="AY65" s="2927"/>
    </row>
    <row r="66" spans="1:51" s="400" customFormat="1" ht="33.950000000000003" customHeight="1">
      <c r="A66" s="401"/>
      <c r="B66" s="38" t="s">
        <v>8</v>
      </c>
      <c r="C66" s="2928" t="s">
        <v>1165</v>
      </c>
      <c r="D66" s="2928"/>
      <c r="E66" s="2928"/>
      <c r="F66" s="2928"/>
      <c r="G66" s="2928"/>
      <c r="H66" s="2928"/>
      <c r="I66" s="2928"/>
      <c r="J66" s="2928"/>
      <c r="K66" s="2928"/>
      <c r="L66" s="2928"/>
      <c r="M66" s="2928"/>
      <c r="N66" s="2928"/>
      <c r="O66" s="2928"/>
      <c r="P66" s="2928"/>
      <c r="Q66" s="2928"/>
      <c r="R66" s="2928"/>
      <c r="S66" s="2928"/>
      <c r="T66" s="2928"/>
      <c r="U66" s="2928"/>
      <c r="V66" s="2928"/>
      <c r="W66" s="2928"/>
      <c r="X66" s="2928"/>
      <c r="Y66" s="2928"/>
      <c r="Z66" s="2928"/>
      <c r="AA66" s="2928"/>
      <c r="AB66" s="2928"/>
      <c r="AC66" s="2928"/>
      <c r="AD66" s="2928"/>
      <c r="AE66" s="2928"/>
      <c r="AF66" s="2928"/>
      <c r="AG66" s="2928"/>
      <c r="AH66" s="2928"/>
      <c r="AI66" s="2928"/>
      <c r="AJ66" s="2928"/>
      <c r="AK66" s="2928"/>
      <c r="AL66" s="2928"/>
      <c r="AM66" s="2928"/>
      <c r="AN66" s="2928"/>
      <c r="AO66" s="2928"/>
      <c r="AP66" s="2928"/>
      <c r="AQ66" s="2928"/>
      <c r="AR66" s="2928"/>
      <c r="AS66" s="2928"/>
      <c r="AT66" s="2928"/>
      <c r="AU66" s="2928"/>
      <c r="AV66" s="2928"/>
      <c r="AW66" s="2928"/>
      <c r="AX66" s="2928"/>
      <c r="AY66" s="2928"/>
    </row>
    <row r="67" spans="1:51" s="400" customFormat="1" ht="13.5"/>
    <row r="68" spans="1:51" s="400" customFormat="1" ht="13.5"/>
    <row r="69" spans="1:51" s="400" customFormat="1" ht="13.5"/>
    <row r="70" spans="1:51" s="400" customFormat="1" ht="13.5"/>
    <row r="71" spans="1:51" s="400" customFormat="1" ht="13.5"/>
    <row r="72" spans="1:51" s="400" customFormat="1" ht="13.5"/>
    <row r="73" spans="1:51" s="400" customFormat="1" ht="13.5"/>
    <row r="74" spans="1:51" s="400" customFormat="1" ht="13.5"/>
    <row r="75" spans="1:51" s="400" customFormat="1" ht="13.5"/>
    <row r="76" spans="1:51" s="400" customFormat="1" ht="13.5"/>
    <row r="77" spans="1:51" s="400" customFormat="1" ht="13.5"/>
    <row r="78" spans="1:51" s="400" customFormat="1" ht="13.5"/>
    <row r="79" spans="1:51" s="400" customFormat="1" ht="13.5"/>
    <row r="80" spans="1:51" s="400" customFormat="1" ht="13.5"/>
    <row r="81" s="400" customFormat="1" ht="13.5"/>
    <row r="82" s="400" customFormat="1" ht="13.5"/>
    <row r="83" s="400" customFormat="1" ht="13.5"/>
    <row r="84" s="400" customFormat="1" ht="13.5"/>
    <row r="85" s="400" customFormat="1" ht="13.5"/>
    <row r="86" s="400" customFormat="1" ht="13.5"/>
    <row r="87" s="400" customFormat="1" ht="13.5"/>
    <row r="88" s="400" customFormat="1" ht="13.5"/>
    <row r="89" s="400" customFormat="1" ht="13.5"/>
    <row r="90" s="400" customFormat="1" ht="13.5"/>
    <row r="91" s="400" customFormat="1" ht="13.5"/>
    <row r="92" s="400" customFormat="1" ht="13.5"/>
    <row r="93" s="400" customFormat="1" ht="13.5"/>
    <row r="94" s="400" customFormat="1" ht="13.5"/>
  </sheetData>
  <mergeCells count="128">
    <mergeCell ref="C7:AY7"/>
    <mergeCell ref="S23:Z23"/>
    <mergeCell ref="AA16:AD16"/>
    <mergeCell ref="AM34:AR34"/>
    <mergeCell ref="A49:AV49"/>
    <mergeCell ref="B33:I33"/>
    <mergeCell ref="U34:AC34"/>
    <mergeCell ref="B34:I36"/>
    <mergeCell ref="AS35:AY35"/>
    <mergeCell ref="AS36:AY36"/>
    <mergeCell ref="U35:AC35"/>
    <mergeCell ref="J34:T34"/>
    <mergeCell ref="J35:T35"/>
    <mergeCell ref="B41:J41"/>
    <mergeCell ref="B37:I39"/>
    <mergeCell ref="AD37:AL37"/>
    <mergeCell ref="J39:T39"/>
    <mergeCell ref="B43:T43"/>
    <mergeCell ref="B42:T42"/>
    <mergeCell ref="AD39:AL39"/>
    <mergeCell ref="U39:AC39"/>
    <mergeCell ref="B22:J22"/>
    <mergeCell ref="C11:AY11"/>
    <mergeCell ref="AM42:AY42"/>
    <mergeCell ref="AT32:AY32"/>
    <mergeCell ref="AD38:AL38"/>
    <mergeCell ref="AS37:AY37"/>
    <mergeCell ref="AD36:AL36"/>
    <mergeCell ref="AD34:AL34"/>
    <mergeCell ref="AD35:AL35"/>
    <mergeCell ref="AB25:AY26"/>
    <mergeCell ref="AB27:AY28"/>
    <mergeCell ref="AB29:AY30"/>
    <mergeCell ref="AM36:AR36"/>
    <mergeCell ref="AM35:AR35"/>
    <mergeCell ref="U38:AC38"/>
    <mergeCell ref="S24:Z30"/>
    <mergeCell ref="I24:R30"/>
    <mergeCell ref="B24:H30"/>
    <mergeCell ref="C12:AY12"/>
    <mergeCell ref="A1:AV1"/>
    <mergeCell ref="B14:Q14"/>
    <mergeCell ref="B45:T45"/>
    <mergeCell ref="B44:T44"/>
    <mergeCell ref="J36:T36"/>
    <mergeCell ref="U33:AC33"/>
    <mergeCell ref="C4:AY4"/>
    <mergeCell ref="C3:AY3"/>
    <mergeCell ref="AT22:AY22"/>
    <mergeCell ref="AB24:AY24"/>
    <mergeCell ref="AA23:AY23"/>
    <mergeCell ref="C8:AY8"/>
    <mergeCell ref="C9:AY9"/>
    <mergeCell ref="C10:AY10"/>
    <mergeCell ref="AT41:AY41"/>
    <mergeCell ref="AM33:AY33"/>
    <mergeCell ref="AD33:AL33"/>
    <mergeCell ref="U42:AL42"/>
    <mergeCell ref="AS38:AY38"/>
    <mergeCell ref="AS34:AY34"/>
    <mergeCell ref="J38:T38"/>
    <mergeCell ref="C2:AY2"/>
    <mergeCell ref="AM43:AY47"/>
    <mergeCell ref="B47:T47"/>
    <mergeCell ref="B46:T46"/>
    <mergeCell ref="AD43:AL43"/>
    <mergeCell ref="U43:AC43"/>
    <mergeCell ref="U44:AC44"/>
    <mergeCell ref="U47:AC47"/>
    <mergeCell ref="AD45:AL45"/>
    <mergeCell ref="AD46:AL46"/>
    <mergeCell ref="AD47:AL47"/>
    <mergeCell ref="AD44:AL44"/>
    <mergeCell ref="U15:AD15"/>
    <mergeCell ref="AT14:AY14"/>
    <mergeCell ref="C5:AY5"/>
    <mergeCell ref="B23:H23"/>
    <mergeCell ref="I23:R23"/>
    <mergeCell ref="B17:T17"/>
    <mergeCell ref="B16:T16"/>
    <mergeCell ref="B15:T15"/>
    <mergeCell ref="B32:J32"/>
    <mergeCell ref="J33:T33"/>
    <mergeCell ref="J37:T37"/>
    <mergeCell ref="C6:AY6"/>
    <mergeCell ref="AZ2:BA2"/>
    <mergeCell ref="C54:AY54"/>
    <mergeCell ref="U16:Z16"/>
    <mergeCell ref="U17:Z17"/>
    <mergeCell ref="AA17:AD17"/>
    <mergeCell ref="AE15:AN15"/>
    <mergeCell ref="AE16:AJ16"/>
    <mergeCell ref="AK16:AN16"/>
    <mergeCell ref="AO15:AY15"/>
    <mergeCell ref="AO16:AT16"/>
    <mergeCell ref="AO17:AT17"/>
    <mergeCell ref="AU17:AY17"/>
    <mergeCell ref="AU16:AY16"/>
    <mergeCell ref="AS39:AY39"/>
    <mergeCell ref="AM39:AR39"/>
    <mergeCell ref="AM38:AR38"/>
    <mergeCell ref="AM37:AR37"/>
    <mergeCell ref="U36:AC36"/>
    <mergeCell ref="AE17:AJ17"/>
    <mergeCell ref="AK17:AN17"/>
    <mergeCell ref="U37:AC37"/>
    <mergeCell ref="C51:AY51"/>
    <mergeCell ref="U45:AC45"/>
    <mergeCell ref="U46:AC46"/>
    <mergeCell ref="C64:AY64"/>
    <mergeCell ref="C65:AY65"/>
    <mergeCell ref="C66:AY66"/>
    <mergeCell ref="B50:AY50"/>
    <mergeCell ref="B63:AY63"/>
    <mergeCell ref="B62:N62"/>
    <mergeCell ref="O62:AY62"/>
    <mergeCell ref="O61:AY61"/>
    <mergeCell ref="O60:AY60"/>
    <mergeCell ref="O59:AY59"/>
    <mergeCell ref="O58:AY58"/>
    <mergeCell ref="C52:AY52"/>
    <mergeCell ref="B58:N58"/>
    <mergeCell ref="B59:N59"/>
    <mergeCell ref="B60:N60"/>
    <mergeCell ref="B61:N61"/>
    <mergeCell ref="B57:AY57"/>
    <mergeCell ref="C55:AY55"/>
    <mergeCell ref="C53:AY53"/>
  </mergeCells>
  <phoneticPr fontId="7" type="noConversion"/>
  <hyperlinks>
    <hyperlink ref="AZ2"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r:id="rId1"/>
  <headerFooter alignWithMargins="0">
    <oddFooter>&amp;C&amp;"맑은 고딕,보통"&amp;9&amp;P / &amp;N</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D51"/>
  <sheetViews>
    <sheetView zoomScale="90" zoomScaleNormal="90" workbookViewId="0">
      <selection activeCell="AX1" sqref="AX1:AY1"/>
    </sheetView>
  </sheetViews>
  <sheetFormatPr defaultColWidth="1.77734375" defaultRowHeight="18" customHeight="1"/>
  <cols>
    <col min="1" max="48" width="1.77734375" style="338"/>
    <col min="49" max="49" width="1.77734375" style="69"/>
    <col min="50" max="50" width="15.33203125" style="69" customWidth="1"/>
    <col min="51" max="51" width="14.6640625" style="69" bestFit="1" customWidth="1"/>
    <col min="52" max="52" width="10.33203125" style="69" bestFit="1" customWidth="1"/>
    <col min="53" max="53" width="12.6640625" style="69" bestFit="1" customWidth="1"/>
    <col min="54" max="54" width="13.88671875" style="69" bestFit="1" customWidth="1"/>
    <col min="55" max="56" width="1.77734375" style="69"/>
    <col min="57" max="57" width="1.77734375" style="69" customWidth="1"/>
    <col min="58" max="16384" width="1.77734375" style="338"/>
  </cols>
  <sheetData>
    <row r="1" spans="1:108" s="8" customFormat="1" ht="27" customHeight="1">
      <c r="A1" s="1115" t="s">
        <v>1104</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c r="AW1" s="825"/>
      <c r="AX1" s="1272" t="s">
        <v>1120</v>
      </c>
      <c r="AY1" s="1272"/>
      <c r="AZ1" s="825"/>
      <c r="BA1" s="825"/>
      <c r="BB1" s="825"/>
      <c r="BC1" s="825"/>
      <c r="BD1" s="821"/>
      <c r="BE1" s="821"/>
      <c r="BF1" s="1115" t="s">
        <v>2047</v>
      </c>
      <c r="BG1" s="1115"/>
      <c r="BH1" s="1115"/>
      <c r="BI1" s="1115"/>
      <c r="BJ1" s="1115"/>
      <c r="BK1" s="1115"/>
      <c r="BL1" s="1115"/>
      <c r="BM1" s="1115"/>
      <c r="BN1" s="1115"/>
      <c r="BO1" s="1115"/>
      <c r="BP1" s="1115"/>
      <c r="BQ1" s="1115"/>
      <c r="BR1" s="1115"/>
      <c r="BS1" s="1115"/>
      <c r="BT1" s="1115"/>
      <c r="BU1" s="1115"/>
      <c r="BV1" s="1115"/>
      <c r="BW1" s="1115"/>
      <c r="BX1" s="1115"/>
      <c r="BY1" s="1115"/>
      <c r="BZ1" s="1115"/>
      <c r="CA1" s="1115"/>
      <c r="CB1" s="1115"/>
      <c r="CC1" s="1115"/>
      <c r="CD1" s="1115"/>
      <c r="CE1" s="1115"/>
      <c r="CF1" s="1115"/>
      <c r="CG1" s="1115"/>
      <c r="CH1" s="1115"/>
      <c r="CI1" s="1115"/>
      <c r="CJ1" s="1115"/>
      <c r="CK1" s="1115"/>
      <c r="CL1" s="1115"/>
      <c r="CM1" s="1115"/>
      <c r="CN1" s="1115"/>
      <c r="CO1" s="1115"/>
      <c r="CP1" s="1115"/>
      <c r="CQ1" s="1115"/>
      <c r="CR1" s="1115"/>
      <c r="CS1" s="1115"/>
      <c r="CT1" s="1115"/>
      <c r="CU1" s="1115"/>
      <c r="CV1" s="1115"/>
      <c r="CW1" s="1115"/>
      <c r="CX1" s="1115"/>
      <c r="CY1" s="1115"/>
      <c r="CZ1" s="1115"/>
      <c r="DA1" s="1115"/>
    </row>
    <row r="2" spans="1:108" ht="5.0999999999999996" customHeight="1">
      <c r="BE2" s="373"/>
      <c r="BF2" s="400"/>
      <c r="BG2" s="400"/>
      <c r="BH2" s="400"/>
      <c r="BI2" s="400"/>
      <c r="BJ2" s="400"/>
      <c r="BK2" s="400"/>
      <c r="BL2" s="400"/>
      <c r="BM2" s="400"/>
      <c r="BN2" s="400"/>
      <c r="BO2" s="400"/>
      <c r="BP2" s="400"/>
      <c r="BQ2" s="400"/>
      <c r="BR2" s="400"/>
      <c r="BS2" s="400"/>
      <c r="BT2" s="400"/>
      <c r="BU2" s="400"/>
      <c r="BV2" s="400"/>
      <c r="BW2" s="400"/>
      <c r="BX2" s="400"/>
      <c r="BY2" s="400"/>
      <c r="BZ2" s="400"/>
      <c r="CA2" s="400"/>
      <c r="CB2" s="400"/>
      <c r="CC2" s="400"/>
      <c r="CD2" s="400"/>
      <c r="CE2" s="400"/>
      <c r="CF2" s="400"/>
      <c r="CG2" s="400"/>
      <c r="CH2" s="400"/>
      <c r="CI2" s="400"/>
      <c r="CJ2" s="400"/>
      <c r="CK2" s="400"/>
      <c r="CL2" s="400"/>
      <c r="CM2" s="400"/>
      <c r="CN2" s="400"/>
      <c r="CO2" s="400"/>
      <c r="CP2" s="400"/>
      <c r="CQ2" s="400"/>
      <c r="CR2" s="400"/>
      <c r="CS2" s="400"/>
      <c r="CT2" s="400"/>
      <c r="CU2" s="400"/>
      <c r="CV2" s="400"/>
      <c r="CW2" s="400"/>
      <c r="CX2" s="400"/>
      <c r="CY2" s="400"/>
      <c r="CZ2" s="400"/>
      <c r="DA2" s="400"/>
    </row>
    <row r="3" spans="1:108" s="9" customFormat="1" ht="18" customHeight="1">
      <c r="A3" s="1092" t="s">
        <v>135</v>
      </c>
      <c r="B3" s="1092"/>
      <c r="C3" s="1092"/>
      <c r="D3" s="1092"/>
      <c r="E3" s="1092"/>
      <c r="F3" s="1092"/>
      <c r="G3" s="1131"/>
      <c r="H3" s="1092">
        <f>'1'!$H$3:$V$3</f>
        <v>0</v>
      </c>
      <c r="I3" s="1092"/>
      <c r="J3" s="1092"/>
      <c r="K3" s="1092"/>
      <c r="L3" s="1092"/>
      <c r="M3" s="1092"/>
      <c r="N3" s="1092"/>
      <c r="O3" s="1092"/>
      <c r="P3" s="1092"/>
      <c r="Q3" s="1092"/>
      <c r="R3" s="1092"/>
      <c r="S3" s="1092"/>
      <c r="T3" s="1092"/>
      <c r="U3" s="1092"/>
      <c r="V3" s="1092"/>
      <c r="W3" s="1092" t="s">
        <v>1125</v>
      </c>
      <c r="X3" s="1092"/>
      <c r="Y3" s="1092"/>
      <c r="Z3" s="1092"/>
      <c r="AA3" s="1092"/>
      <c r="AB3" s="1092"/>
      <c r="AC3" s="1092">
        <f>'1'!$AC$3:$AI$3</f>
        <v>0</v>
      </c>
      <c r="AD3" s="1092"/>
      <c r="AE3" s="1092"/>
      <c r="AF3" s="1092"/>
      <c r="AG3" s="1092"/>
      <c r="AH3" s="1092"/>
      <c r="AI3" s="1092"/>
      <c r="AJ3" s="1092" t="s">
        <v>32</v>
      </c>
      <c r="AK3" s="1131"/>
      <c r="AL3" s="1131"/>
      <c r="AM3" s="1131"/>
      <c r="AN3" s="1131"/>
      <c r="AO3" s="422" t="s">
        <v>134</v>
      </c>
      <c r="AP3" s="1132">
        <f>'1'!$AP$3:$AV$3</f>
        <v>0</v>
      </c>
      <c r="AQ3" s="1131"/>
      <c r="AR3" s="1131"/>
      <c r="AS3" s="1131"/>
      <c r="AT3" s="1131"/>
      <c r="AU3" s="1131"/>
      <c r="AV3" s="1131"/>
      <c r="AW3" s="826"/>
      <c r="AX3" s="826"/>
      <c r="AY3" s="826"/>
      <c r="AZ3" s="826"/>
      <c r="BA3" s="826"/>
      <c r="BB3" s="826"/>
      <c r="BC3" s="826"/>
      <c r="BD3" s="822"/>
      <c r="BE3" s="699"/>
      <c r="BF3" s="1092" t="s">
        <v>135</v>
      </c>
      <c r="BG3" s="1092"/>
      <c r="BH3" s="1092"/>
      <c r="BI3" s="1092"/>
      <c r="BJ3" s="1092"/>
      <c r="BK3" s="1092"/>
      <c r="BL3" s="1131"/>
      <c r="BM3" s="1071"/>
      <c r="BN3" s="1092"/>
      <c r="BO3" s="1092"/>
      <c r="BP3" s="1092"/>
      <c r="BQ3" s="1092"/>
      <c r="BR3" s="1092"/>
      <c r="BS3" s="1092"/>
      <c r="BT3" s="1092"/>
      <c r="BU3" s="1092"/>
      <c r="BV3" s="1092"/>
      <c r="BW3" s="1092"/>
      <c r="BX3" s="1092"/>
      <c r="BY3" s="1092"/>
      <c r="BZ3" s="1092"/>
      <c r="CA3" s="1092"/>
      <c r="CB3" s="1092" t="s">
        <v>1125</v>
      </c>
      <c r="CC3" s="1092"/>
      <c r="CD3" s="1092"/>
      <c r="CE3" s="1092"/>
      <c r="CF3" s="1092"/>
      <c r="CG3" s="1092"/>
      <c r="CH3" s="1071"/>
      <c r="CI3" s="1092"/>
      <c r="CJ3" s="1092"/>
      <c r="CK3" s="1092"/>
      <c r="CL3" s="1092"/>
      <c r="CM3" s="1092"/>
      <c r="CN3" s="1092"/>
      <c r="CO3" s="1092" t="s">
        <v>32</v>
      </c>
      <c r="CP3" s="1131"/>
      <c r="CQ3" s="1131"/>
      <c r="CR3" s="1131"/>
      <c r="CS3" s="1131"/>
      <c r="CT3" s="422" t="s">
        <v>134</v>
      </c>
      <c r="CU3" s="1132"/>
      <c r="CV3" s="1131"/>
      <c r="CW3" s="1131"/>
      <c r="CX3" s="1131"/>
      <c r="CY3" s="1131"/>
      <c r="CZ3" s="1131"/>
      <c r="DA3" s="1131"/>
    </row>
    <row r="4" spans="1:108" s="334" customFormat="1" ht="18" customHeight="1">
      <c r="A4" s="1092" t="s">
        <v>136</v>
      </c>
      <c r="B4" s="1092"/>
      <c r="C4" s="1092"/>
      <c r="D4" s="1092"/>
      <c r="E4" s="1092"/>
      <c r="F4" s="1092"/>
      <c r="G4" s="1131"/>
      <c r="H4" s="1092">
        <f>'1'!$H$4:$Y$4</f>
        <v>0</v>
      </c>
      <c r="I4" s="1092"/>
      <c r="J4" s="1092"/>
      <c r="K4" s="1092"/>
      <c r="L4" s="1092"/>
      <c r="M4" s="1092"/>
      <c r="N4" s="1092"/>
      <c r="O4" s="1092"/>
      <c r="P4" s="1092"/>
      <c r="Q4" s="1092"/>
      <c r="R4" s="1092"/>
      <c r="S4" s="1092"/>
      <c r="T4" s="1092"/>
      <c r="U4" s="1092"/>
      <c r="V4" s="1092"/>
      <c r="W4" s="1092" t="s">
        <v>137</v>
      </c>
      <c r="X4" s="1092"/>
      <c r="Y4" s="1092"/>
      <c r="Z4" s="1092"/>
      <c r="AA4" s="1092"/>
      <c r="AB4" s="1092"/>
      <c r="AC4" s="1092">
        <f>'1'!$AC$4:$AV$4</f>
        <v>0</v>
      </c>
      <c r="AD4" s="1092"/>
      <c r="AE4" s="1092"/>
      <c r="AF4" s="1092"/>
      <c r="AG4" s="1092"/>
      <c r="AH4" s="1092"/>
      <c r="AI4" s="1092"/>
      <c r="AJ4" s="1131"/>
      <c r="AK4" s="1131"/>
      <c r="AL4" s="1131"/>
      <c r="AM4" s="1131"/>
      <c r="AN4" s="1131"/>
      <c r="AO4" s="1131"/>
      <c r="AP4" s="1131"/>
      <c r="AQ4" s="1131"/>
      <c r="AR4" s="1131"/>
      <c r="AS4" s="1131"/>
      <c r="AT4" s="1131"/>
      <c r="AU4" s="1131"/>
      <c r="AV4" s="1131"/>
      <c r="AW4" s="826"/>
      <c r="AX4" s="826"/>
      <c r="AY4" s="826"/>
      <c r="AZ4" s="826"/>
      <c r="BA4" s="826"/>
      <c r="BB4" s="826"/>
      <c r="BC4" s="826"/>
      <c r="BD4" s="823"/>
      <c r="BE4" s="71"/>
      <c r="BF4" s="1092" t="s">
        <v>136</v>
      </c>
      <c r="BG4" s="1092"/>
      <c r="BH4" s="1092"/>
      <c r="BI4" s="1092"/>
      <c r="BJ4" s="1092"/>
      <c r="BK4" s="1092"/>
      <c r="BL4" s="1131"/>
      <c r="BM4" s="1092"/>
      <c r="BN4" s="1092"/>
      <c r="BO4" s="1092"/>
      <c r="BP4" s="1092"/>
      <c r="BQ4" s="1092"/>
      <c r="BR4" s="1092"/>
      <c r="BS4" s="1092"/>
      <c r="BT4" s="1092"/>
      <c r="BU4" s="1092"/>
      <c r="BV4" s="1092"/>
      <c r="BW4" s="1092"/>
      <c r="BX4" s="1092"/>
      <c r="BY4" s="1092"/>
      <c r="BZ4" s="1092"/>
      <c r="CA4" s="1092"/>
      <c r="CB4" s="1092" t="s">
        <v>137</v>
      </c>
      <c r="CC4" s="1092"/>
      <c r="CD4" s="1092"/>
      <c r="CE4" s="1092"/>
      <c r="CF4" s="1092"/>
      <c r="CG4" s="1092"/>
      <c r="CH4" s="1092"/>
      <c r="CI4" s="1092"/>
      <c r="CJ4" s="1092"/>
      <c r="CK4" s="1092"/>
      <c r="CL4" s="1092"/>
      <c r="CM4" s="1092"/>
      <c r="CN4" s="1092"/>
      <c r="CO4" s="1131"/>
      <c r="CP4" s="1131"/>
      <c r="CQ4" s="1131"/>
      <c r="CR4" s="1131"/>
      <c r="CS4" s="1131"/>
      <c r="CT4" s="1131"/>
      <c r="CU4" s="1131"/>
      <c r="CV4" s="1131"/>
      <c r="CW4" s="1131"/>
      <c r="CX4" s="1131"/>
      <c r="CY4" s="1131"/>
      <c r="CZ4" s="1131"/>
      <c r="DA4" s="1131"/>
    </row>
    <row r="5" spans="1:108" s="334" customFormat="1" ht="18" customHeight="1">
      <c r="A5" s="1092" t="s">
        <v>133</v>
      </c>
      <c r="B5" s="1092"/>
      <c r="C5" s="1092"/>
      <c r="D5" s="1092"/>
      <c r="E5" s="1092"/>
      <c r="F5" s="1092"/>
      <c r="G5" s="1131"/>
      <c r="H5" s="1092">
        <f>'1'!$H$5:$AV$5</f>
        <v>0</v>
      </c>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3"/>
      <c r="AJ5" s="1133"/>
      <c r="AK5" s="1133"/>
      <c r="AL5" s="1133"/>
      <c r="AM5" s="1133"/>
      <c r="AN5" s="1133"/>
      <c r="AO5" s="1133"/>
      <c r="AP5" s="1133"/>
      <c r="AQ5" s="1133"/>
      <c r="AR5" s="1133"/>
      <c r="AS5" s="1133"/>
      <c r="AT5" s="1133"/>
      <c r="AU5" s="1133"/>
      <c r="AV5" s="1133"/>
      <c r="AW5" s="827"/>
      <c r="AX5" s="827"/>
      <c r="AY5" s="827"/>
      <c r="AZ5" s="827"/>
      <c r="BA5" s="827"/>
      <c r="BB5" s="827"/>
      <c r="BC5" s="827"/>
      <c r="BD5" s="823"/>
      <c r="BE5" s="71"/>
      <c r="BF5" s="1092" t="s">
        <v>133</v>
      </c>
      <c r="BG5" s="1092"/>
      <c r="BH5" s="1092"/>
      <c r="BI5" s="1092"/>
      <c r="BJ5" s="1092"/>
      <c r="BK5" s="1092"/>
      <c r="BL5" s="1131"/>
      <c r="BM5" s="1092"/>
      <c r="BN5" s="1133"/>
      <c r="BO5" s="1133"/>
      <c r="BP5" s="1133"/>
      <c r="BQ5" s="1133"/>
      <c r="BR5" s="1133"/>
      <c r="BS5" s="1133"/>
      <c r="BT5" s="1133"/>
      <c r="BU5" s="1133"/>
      <c r="BV5" s="1133"/>
      <c r="BW5" s="1133"/>
      <c r="BX5" s="1133"/>
      <c r="BY5" s="1133"/>
      <c r="BZ5" s="1133"/>
      <c r="CA5" s="1133"/>
      <c r="CB5" s="1133"/>
      <c r="CC5" s="1133"/>
      <c r="CD5" s="1133"/>
      <c r="CE5" s="1133"/>
      <c r="CF5" s="1133"/>
      <c r="CG5" s="1133"/>
      <c r="CH5" s="1133"/>
      <c r="CI5" s="1133"/>
      <c r="CJ5" s="1133"/>
      <c r="CK5" s="1133"/>
      <c r="CL5" s="1133"/>
      <c r="CM5" s="1133"/>
      <c r="CN5" s="1133"/>
      <c r="CO5" s="1133"/>
      <c r="CP5" s="1133"/>
      <c r="CQ5" s="1133"/>
      <c r="CR5" s="1133"/>
      <c r="CS5" s="1133"/>
      <c r="CT5" s="1133"/>
      <c r="CU5" s="1133"/>
      <c r="CV5" s="1133"/>
      <c r="CW5" s="1133"/>
      <c r="CX5" s="1133"/>
      <c r="CY5" s="1133"/>
      <c r="CZ5" s="1133"/>
      <c r="DA5" s="1133"/>
    </row>
    <row r="6" spans="1:108" s="8" customFormat="1" ht="5.0999999999999996" customHeight="1">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828"/>
      <c r="AX6" s="828"/>
      <c r="AY6" s="828"/>
      <c r="AZ6" s="828"/>
      <c r="BA6" s="828"/>
      <c r="BB6" s="828"/>
      <c r="BC6" s="828"/>
      <c r="BD6" s="821"/>
      <c r="BE6" s="71"/>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row>
    <row r="7" spans="1:108" s="336" customFormat="1" ht="21.95" customHeight="1">
      <c r="A7" s="3045" t="s">
        <v>1063</v>
      </c>
      <c r="B7" s="3046"/>
      <c r="C7" s="3046"/>
      <c r="D7" s="3046"/>
      <c r="E7" s="3046"/>
      <c r="F7" s="3046"/>
      <c r="G7" s="3046"/>
      <c r="H7" s="3046"/>
      <c r="I7" s="3046"/>
      <c r="J7" s="1270" t="s">
        <v>1064</v>
      </c>
      <c r="K7" s="1270"/>
      <c r="L7" s="1270"/>
      <c r="M7" s="1270"/>
      <c r="N7" s="1270"/>
      <c r="O7" s="1270"/>
      <c r="P7" s="3081" t="e">
        <f>INDEX(소속,MATCH(AI7,성명,0))</f>
        <v>#N/A</v>
      </c>
      <c r="Q7" s="3081"/>
      <c r="R7" s="3081"/>
      <c r="S7" s="3081"/>
      <c r="T7" s="3081"/>
      <c r="U7" s="3081"/>
      <c r="V7" s="3081"/>
      <c r="W7" s="3081"/>
      <c r="X7" s="3081"/>
      <c r="Y7" s="3081"/>
      <c r="Z7" s="3081"/>
      <c r="AA7" s="3081"/>
      <c r="AB7" s="3081"/>
      <c r="AC7" s="3081"/>
      <c r="AD7" s="1270" t="s">
        <v>1065</v>
      </c>
      <c r="AE7" s="1270"/>
      <c r="AF7" s="1270"/>
      <c r="AG7" s="1270"/>
      <c r="AH7" s="1270"/>
      <c r="AI7" s="3081">
        <f>'1'!$AJ$26</f>
        <v>0</v>
      </c>
      <c r="AJ7" s="3081"/>
      <c r="AK7" s="3081"/>
      <c r="AL7" s="3081"/>
      <c r="AM7" s="3081"/>
      <c r="AN7" s="3081"/>
      <c r="AO7" s="3081"/>
      <c r="AP7" s="3081"/>
      <c r="AQ7" s="3081"/>
      <c r="AR7" s="3081"/>
      <c r="AS7" s="3081"/>
      <c r="AT7" s="3136" t="s">
        <v>1066</v>
      </c>
      <c r="AU7" s="3136"/>
      <c r="AV7" s="3137"/>
      <c r="AW7" s="654"/>
      <c r="AX7" s="3029" t="s">
        <v>2013</v>
      </c>
      <c r="AY7" s="3029"/>
      <c r="AZ7" s="3029"/>
      <c r="BA7" s="3029"/>
      <c r="BB7" s="3029"/>
      <c r="BC7" s="654"/>
      <c r="BD7" s="71"/>
      <c r="BE7" s="71"/>
      <c r="BF7" s="3079" t="s">
        <v>2084</v>
      </c>
      <c r="BG7" s="3080"/>
      <c r="BH7" s="3080"/>
      <c r="BI7" s="3080"/>
      <c r="BJ7" s="3080"/>
      <c r="BK7" s="3080"/>
      <c r="BL7" s="3080"/>
      <c r="BM7" s="3080"/>
      <c r="BN7" s="3080"/>
      <c r="BO7" s="1273" t="s">
        <v>2058</v>
      </c>
      <c r="BP7" s="1270"/>
      <c r="BQ7" s="1270"/>
      <c r="BR7" s="1270"/>
      <c r="BS7" s="1270"/>
      <c r="BT7" s="1270"/>
      <c r="BU7" s="3081" t="e">
        <f>INDEX(소속,MATCH(CN7,성명,0))</f>
        <v>#N/A</v>
      </c>
      <c r="BV7" s="3081"/>
      <c r="BW7" s="3081"/>
      <c r="BX7" s="3081"/>
      <c r="BY7" s="3081"/>
      <c r="BZ7" s="3081"/>
      <c r="CA7" s="3081"/>
      <c r="CB7" s="3081"/>
      <c r="CC7" s="3081"/>
      <c r="CD7" s="3081"/>
      <c r="CE7" s="3081"/>
      <c r="CF7" s="3081"/>
      <c r="CG7" s="3081"/>
      <c r="CH7" s="3081"/>
      <c r="CI7" s="1270" t="s">
        <v>2050</v>
      </c>
      <c r="CJ7" s="1270"/>
      <c r="CK7" s="1270"/>
      <c r="CL7" s="1270"/>
      <c r="CM7" s="1270"/>
      <c r="CN7" s="2648">
        <f>'1'!$AJ$26</f>
        <v>0</v>
      </c>
      <c r="CO7" s="2649"/>
      <c r="CP7" s="2649"/>
      <c r="CQ7" s="2649"/>
      <c r="CR7" s="2649"/>
      <c r="CS7" s="2649"/>
      <c r="CT7" s="2649"/>
      <c r="CU7" s="2649"/>
      <c r="CV7" s="2649"/>
      <c r="CW7" s="3111" t="s">
        <v>2057</v>
      </c>
      <c r="CX7" s="3111"/>
      <c r="CY7" s="3111"/>
      <c r="CZ7" s="3111"/>
      <c r="DA7" s="3112"/>
    </row>
    <row r="8" spans="1:108" s="336" customFormat="1" ht="21.95" customHeight="1">
      <c r="A8" s="3086" t="s">
        <v>1995</v>
      </c>
      <c r="B8" s="3087"/>
      <c r="C8" s="3087"/>
      <c r="D8" s="3087"/>
      <c r="E8" s="3087"/>
      <c r="F8" s="3087"/>
      <c r="G8" s="3087"/>
      <c r="H8" s="3087"/>
      <c r="I8" s="3088"/>
      <c r="J8" s="3146" t="s">
        <v>1974</v>
      </c>
      <c r="K8" s="1436"/>
      <c r="L8" s="1436"/>
      <c r="M8" s="1436"/>
      <c r="N8" s="1436"/>
      <c r="O8" s="1436"/>
      <c r="P8" s="1436"/>
      <c r="Q8" s="1436"/>
      <c r="R8" s="3147"/>
      <c r="S8" s="1270" t="s">
        <v>1993</v>
      </c>
      <c r="T8" s="1270"/>
      <c r="U8" s="1270"/>
      <c r="V8" s="1270"/>
      <c r="W8" s="1270"/>
      <c r="X8" s="1270"/>
      <c r="Y8" s="2029" t="s">
        <v>1967</v>
      </c>
      <c r="Z8" s="2029"/>
      <c r="AA8" s="2029"/>
      <c r="AB8" s="2029"/>
      <c r="AC8" s="2029"/>
      <c r="AD8" s="2029"/>
      <c r="AE8" s="2029"/>
      <c r="AF8" s="2029"/>
      <c r="AG8" s="2029"/>
      <c r="AH8" s="2029"/>
      <c r="AI8" s="1270" t="s">
        <v>1994</v>
      </c>
      <c r="AJ8" s="1270"/>
      <c r="AK8" s="1270"/>
      <c r="AL8" s="1270"/>
      <c r="AM8" s="1270"/>
      <c r="AN8" s="1113" t="s">
        <v>1100</v>
      </c>
      <c r="AO8" s="1113"/>
      <c r="AP8" s="1113"/>
      <c r="AQ8" s="1113"/>
      <c r="AR8" s="1113"/>
      <c r="AS8" s="1113"/>
      <c r="AT8" s="1113"/>
      <c r="AU8" s="1113"/>
      <c r="AV8" s="2640"/>
      <c r="AW8" s="829"/>
      <c r="AX8" s="839"/>
      <c r="AY8" s="839"/>
      <c r="AZ8" s="839"/>
      <c r="BA8" s="839"/>
      <c r="BB8" s="840" t="s">
        <v>1968</v>
      </c>
      <c r="BC8" s="829"/>
      <c r="BD8" s="71"/>
      <c r="BE8" s="71"/>
      <c r="BF8" s="3086" t="s">
        <v>2048</v>
      </c>
      <c r="BG8" s="3087"/>
      <c r="BH8" s="3087"/>
      <c r="BI8" s="3087"/>
      <c r="BJ8" s="3087"/>
      <c r="BK8" s="3087"/>
      <c r="BL8" s="3087"/>
      <c r="BM8" s="3087"/>
      <c r="BN8" s="3088"/>
      <c r="BO8" s="2559" t="s">
        <v>1978</v>
      </c>
      <c r="BP8" s="2029"/>
      <c r="BQ8" s="2029"/>
      <c r="BR8" s="2029"/>
      <c r="BS8" s="2029"/>
      <c r="BT8" s="2029"/>
      <c r="BU8" s="2029"/>
      <c r="BV8" s="2029"/>
      <c r="BW8" s="2029"/>
      <c r="BX8" s="2029"/>
      <c r="BY8" s="2029"/>
      <c r="BZ8" s="2029"/>
      <c r="CA8" s="2029"/>
      <c r="CB8" s="2029"/>
      <c r="CC8" s="2030"/>
      <c r="CD8" s="3086" t="s">
        <v>2049</v>
      </c>
      <c r="CE8" s="3087"/>
      <c r="CF8" s="3087"/>
      <c r="CG8" s="3087"/>
      <c r="CH8" s="3087"/>
      <c r="CI8" s="3087"/>
      <c r="CJ8" s="3087"/>
      <c r="CK8" s="3087"/>
      <c r="CL8" s="3088"/>
      <c r="CM8" s="2559"/>
      <c r="CN8" s="2029"/>
      <c r="CO8" s="2029"/>
      <c r="CP8" s="2029"/>
      <c r="CQ8" s="2029"/>
      <c r="CR8" s="2029"/>
      <c r="CS8" s="2029"/>
      <c r="CT8" s="2029"/>
      <c r="CU8" s="2029"/>
      <c r="CV8" s="2029"/>
      <c r="CW8" s="2029"/>
      <c r="CX8" s="2029"/>
      <c r="CY8" s="2029"/>
      <c r="CZ8" s="2029"/>
      <c r="DA8" s="2030"/>
    </row>
    <row r="9" spans="1:108" s="336" customFormat="1" ht="21.95" customHeight="1">
      <c r="A9" s="3045" t="s">
        <v>1651</v>
      </c>
      <c r="B9" s="3046"/>
      <c r="C9" s="3046"/>
      <c r="D9" s="3046"/>
      <c r="E9" s="3046"/>
      <c r="F9" s="3046"/>
      <c r="G9" s="3046"/>
      <c r="H9" s="3046"/>
      <c r="I9" s="3046"/>
      <c r="J9" s="3036" t="s">
        <v>1652</v>
      </c>
      <c r="K9" s="3037"/>
      <c r="L9" s="3037"/>
      <c r="M9" s="3037"/>
      <c r="N9" s="3037"/>
      <c r="O9" s="3038"/>
      <c r="P9" s="3126"/>
      <c r="Q9" s="3126"/>
      <c r="R9" s="3126"/>
      <c r="S9" s="3126"/>
      <c r="T9" s="3126"/>
      <c r="U9" s="3126"/>
      <c r="V9" s="3126"/>
      <c r="W9" s="3126"/>
      <c r="X9" s="3126"/>
      <c r="Y9" s="3126"/>
      <c r="Z9" s="3126"/>
      <c r="AA9" s="3126" t="s">
        <v>2003</v>
      </c>
      <c r="AB9" s="3126"/>
      <c r="AC9" s="3126"/>
      <c r="AD9" s="3036" t="s">
        <v>1653</v>
      </c>
      <c r="AE9" s="3037"/>
      <c r="AF9" s="3037"/>
      <c r="AG9" s="3037"/>
      <c r="AH9" s="3038"/>
      <c r="AI9" s="3143"/>
      <c r="AJ9" s="3144"/>
      <c r="AK9" s="3144"/>
      <c r="AL9" s="3144"/>
      <c r="AM9" s="3144"/>
      <c r="AN9" s="3144"/>
      <c r="AO9" s="3144"/>
      <c r="AP9" s="3144"/>
      <c r="AQ9" s="3144"/>
      <c r="AR9" s="3144"/>
      <c r="AS9" s="3144"/>
      <c r="AT9" s="3144"/>
      <c r="AU9" s="3144"/>
      <c r="AV9" s="3145"/>
      <c r="AW9" s="830"/>
      <c r="AX9" s="3109" t="s">
        <v>1969</v>
      </c>
      <c r="AY9" s="841" t="s">
        <v>1970</v>
      </c>
      <c r="AZ9" s="841" t="s">
        <v>1971</v>
      </c>
      <c r="BA9" s="841" t="s">
        <v>1972</v>
      </c>
      <c r="BB9" s="841" t="s">
        <v>1973</v>
      </c>
      <c r="BC9" s="830"/>
      <c r="BD9" s="71"/>
      <c r="BE9" s="71"/>
      <c r="BF9" s="3045" t="s">
        <v>2081</v>
      </c>
      <c r="BG9" s="3046"/>
      <c r="BH9" s="3046"/>
      <c r="BI9" s="3046"/>
      <c r="BJ9" s="3046"/>
      <c r="BK9" s="3046"/>
      <c r="BL9" s="3046"/>
      <c r="BM9" s="3046"/>
      <c r="BN9" s="3046"/>
      <c r="BO9" s="3036" t="s">
        <v>2050</v>
      </c>
      <c r="BP9" s="3037"/>
      <c r="BQ9" s="3037"/>
      <c r="BR9" s="3037"/>
      <c r="BS9" s="3037"/>
      <c r="BT9" s="3038"/>
      <c r="BU9" s="3113"/>
      <c r="BV9" s="3111"/>
      <c r="BW9" s="3111"/>
      <c r="BX9" s="3111"/>
      <c r="BY9" s="3111"/>
      <c r="BZ9" s="3111"/>
      <c r="CA9" s="3111"/>
      <c r="CB9" s="3111"/>
      <c r="CC9" s="3111"/>
      <c r="CD9" s="3111" t="s">
        <v>2057</v>
      </c>
      <c r="CE9" s="3111"/>
      <c r="CF9" s="3111"/>
      <c r="CG9" s="3111"/>
      <c r="CH9" s="3112"/>
      <c r="CI9" s="3050" t="s">
        <v>2054</v>
      </c>
      <c r="CJ9" s="3051"/>
      <c r="CK9" s="3051"/>
      <c r="CL9" s="3051"/>
      <c r="CM9" s="3052"/>
      <c r="CN9" s="3082"/>
      <c r="CO9" s="3082"/>
      <c r="CP9" s="3082"/>
      <c r="CQ9" s="3082"/>
      <c r="CR9" s="3082"/>
      <c r="CS9" s="3082"/>
      <c r="CT9" s="3082"/>
      <c r="CU9" s="3082"/>
      <c r="CV9" s="3082"/>
      <c r="CW9" s="3082"/>
      <c r="CX9" s="3082"/>
      <c r="CY9" s="3082"/>
      <c r="CZ9" s="3082"/>
      <c r="DA9" s="3083"/>
      <c r="DD9" s="657"/>
    </row>
    <row r="10" spans="1:108" s="336" customFormat="1" ht="21.95" customHeight="1">
      <c r="A10" s="3047"/>
      <c r="B10" s="3048"/>
      <c r="C10" s="3048"/>
      <c r="D10" s="3048"/>
      <c r="E10" s="3048"/>
      <c r="F10" s="3048"/>
      <c r="G10" s="3048"/>
      <c r="H10" s="3048"/>
      <c r="I10" s="3048"/>
      <c r="J10" s="3095" t="s">
        <v>1654</v>
      </c>
      <c r="K10" s="3051"/>
      <c r="L10" s="3051"/>
      <c r="M10" s="3051"/>
      <c r="N10" s="3051"/>
      <c r="O10" s="3052"/>
      <c r="P10" s="3138"/>
      <c r="Q10" s="3139"/>
      <c r="R10" s="3139"/>
      <c r="S10" s="3139"/>
      <c r="T10" s="3139"/>
      <c r="U10" s="3139"/>
      <c r="V10" s="3139"/>
      <c r="W10" s="3139"/>
      <c r="X10" s="3139"/>
      <c r="Y10" s="3139"/>
      <c r="Z10" s="3139"/>
      <c r="AA10" s="3139"/>
      <c r="AB10" s="3139"/>
      <c r="AC10" s="3140"/>
      <c r="AD10" s="3050" t="s">
        <v>1655</v>
      </c>
      <c r="AE10" s="3051"/>
      <c r="AF10" s="3051"/>
      <c r="AG10" s="3051"/>
      <c r="AH10" s="3052"/>
      <c r="AI10" s="3082" t="s">
        <v>2001</v>
      </c>
      <c r="AJ10" s="3082"/>
      <c r="AK10" s="3082"/>
      <c r="AL10" s="3082"/>
      <c r="AM10" s="3082"/>
      <c r="AN10" s="3082"/>
      <c r="AO10" s="3082"/>
      <c r="AP10" s="3082"/>
      <c r="AQ10" s="3082"/>
      <c r="AR10" s="3082"/>
      <c r="AS10" s="3082"/>
      <c r="AT10" s="3082"/>
      <c r="AU10" s="3082"/>
      <c r="AV10" s="3083"/>
      <c r="AW10" s="831"/>
      <c r="AX10" s="3109"/>
      <c r="AY10" s="841" t="s">
        <v>1975</v>
      </c>
      <c r="AZ10" s="841" t="s">
        <v>1976</v>
      </c>
      <c r="BA10" s="841" t="s">
        <v>1977</v>
      </c>
      <c r="BB10" s="841" t="s">
        <v>1977</v>
      </c>
      <c r="BC10" s="831"/>
      <c r="BD10" s="71"/>
      <c r="BE10" s="71"/>
      <c r="BF10" s="3047"/>
      <c r="BG10" s="3048"/>
      <c r="BH10" s="3048"/>
      <c r="BI10" s="3048"/>
      <c r="BJ10" s="3048"/>
      <c r="BK10" s="3048"/>
      <c r="BL10" s="3048"/>
      <c r="BM10" s="3048"/>
      <c r="BN10" s="3048"/>
      <c r="BO10" s="2514" t="s">
        <v>2051</v>
      </c>
      <c r="BP10" s="2515"/>
      <c r="BQ10" s="2515"/>
      <c r="BR10" s="2515"/>
      <c r="BS10" s="2515"/>
      <c r="BT10" s="2515"/>
      <c r="BU10" s="2515"/>
      <c r="BV10" s="2515"/>
      <c r="BW10" s="2515"/>
      <c r="BX10" s="2515"/>
      <c r="BY10" s="2515"/>
      <c r="BZ10" s="2649"/>
      <c r="CA10" s="2649"/>
      <c r="CB10" s="2649"/>
      <c r="CC10" s="2649"/>
      <c r="CD10" s="2649"/>
      <c r="CE10" s="2649"/>
      <c r="CF10" s="2649"/>
      <c r="CG10" s="2649"/>
      <c r="CH10" s="2649"/>
      <c r="CI10" s="2649"/>
      <c r="CJ10" s="2649"/>
      <c r="CK10" s="2649"/>
      <c r="CL10" s="2649"/>
      <c r="CM10" s="2649"/>
      <c r="CN10" s="2649"/>
      <c r="CO10" s="2649"/>
      <c r="CP10" s="2649"/>
      <c r="CQ10" s="2649"/>
      <c r="CR10" s="2649"/>
      <c r="CS10" s="2649"/>
      <c r="CT10" s="2649"/>
      <c r="CU10" s="2649"/>
      <c r="CV10" s="2649"/>
      <c r="CW10" s="2649"/>
      <c r="CX10" s="2649"/>
      <c r="CY10" s="2649"/>
      <c r="CZ10" s="2649"/>
      <c r="DA10" s="2650"/>
    </row>
    <row r="11" spans="1:108" s="336" customFormat="1" ht="21.95" customHeight="1">
      <c r="A11" s="3047"/>
      <c r="B11" s="3048"/>
      <c r="C11" s="3048"/>
      <c r="D11" s="3048"/>
      <c r="E11" s="3048"/>
      <c r="F11" s="3048"/>
      <c r="G11" s="3048"/>
      <c r="H11" s="3048"/>
      <c r="I11" s="3048"/>
      <c r="J11" s="3053" t="s">
        <v>1773</v>
      </c>
      <c r="K11" s="3054"/>
      <c r="L11" s="3054"/>
      <c r="M11" s="3054"/>
      <c r="N11" s="3054"/>
      <c r="O11" s="3055"/>
      <c r="P11" s="3141"/>
      <c r="Q11" s="3142"/>
      <c r="R11" s="3142"/>
      <c r="S11" s="3142"/>
      <c r="T11" s="3142"/>
      <c r="U11" s="3142"/>
      <c r="V11" s="819" t="s">
        <v>1656</v>
      </c>
      <c r="W11" s="3130"/>
      <c r="X11" s="3131"/>
      <c r="Y11" s="3131"/>
      <c r="Z11" s="3131"/>
      <c r="AA11" s="3131"/>
      <c r="AB11" s="3131"/>
      <c r="AC11" s="3131"/>
      <c r="AD11" s="3110" t="s">
        <v>1355</v>
      </c>
      <c r="AE11" s="3054"/>
      <c r="AF11" s="3054"/>
      <c r="AG11" s="3054"/>
      <c r="AH11" s="3055"/>
      <c r="AI11" s="1759"/>
      <c r="AJ11" s="1143"/>
      <c r="AK11" s="1143"/>
      <c r="AL11" s="1143"/>
      <c r="AM11" s="1143"/>
      <c r="AN11" s="1143"/>
      <c r="AO11" s="1143"/>
      <c r="AP11" s="1143"/>
      <c r="AQ11" s="1143"/>
      <c r="AR11" s="1143"/>
      <c r="AS11" s="1143"/>
      <c r="AT11" s="1143"/>
      <c r="AU11" s="1143"/>
      <c r="AV11" s="1145"/>
      <c r="AW11" s="33"/>
      <c r="AX11" s="3084" t="s">
        <v>1979</v>
      </c>
      <c r="AY11" s="3044" t="s">
        <v>1980</v>
      </c>
      <c r="AZ11" s="3044" t="s">
        <v>1981</v>
      </c>
      <c r="BA11" s="3044" t="s">
        <v>1982</v>
      </c>
      <c r="BB11" s="3044" t="s">
        <v>1983</v>
      </c>
      <c r="BC11" s="33"/>
      <c r="BD11" s="71"/>
      <c r="BE11" s="71"/>
      <c r="BF11" s="3047"/>
      <c r="BG11" s="3048"/>
      <c r="BH11" s="3048"/>
      <c r="BI11" s="3048"/>
      <c r="BJ11" s="3048"/>
      <c r="BK11" s="3048"/>
      <c r="BL11" s="3048"/>
      <c r="BM11" s="3048"/>
      <c r="BN11" s="3048"/>
      <c r="BO11" s="3053" t="s">
        <v>2052</v>
      </c>
      <c r="BP11" s="3054"/>
      <c r="BQ11" s="3054"/>
      <c r="BR11" s="3054"/>
      <c r="BS11" s="3054"/>
      <c r="BT11" s="3055"/>
      <c r="BU11" s="2648"/>
      <c r="BV11" s="2649"/>
      <c r="BW11" s="2649"/>
      <c r="BX11" s="2649"/>
      <c r="BY11" s="2649"/>
      <c r="BZ11" s="2649"/>
      <c r="CA11" s="2649"/>
      <c r="CB11" s="2649"/>
      <c r="CC11" s="2649"/>
      <c r="CD11" s="2649"/>
      <c r="CE11" s="2649"/>
      <c r="CF11" s="2649"/>
      <c r="CG11" s="2649"/>
      <c r="CH11" s="2650"/>
      <c r="CI11" s="3110" t="s">
        <v>2053</v>
      </c>
      <c r="CJ11" s="3054"/>
      <c r="CK11" s="3054"/>
      <c r="CL11" s="3054"/>
      <c r="CM11" s="3055"/>
      <c r="CN11" s="1759"/>
      <c r="CO11" s="1143"/>
      <c r="CP11" s="1143"/>
      <c r="CQ11" s="1143"/>
      <c r="CR11" s="1143"/>
      <c r="CS11" s="1143"/>
      <c r="CT11" s="1143"/>
      <c r="CU11" s="1143"/>
      <c r="CV11" s="1143"/>
      <c r="CW11" s="1143"/>
      <c r="CX11" s="1143"/>
      <c r="CY11" s="1143"/>
      <c r="CZ11" s="1143"/>
      <c r="DA11" s="1145"/>
    </row>
    <row r="12" spans="1:108" s="657" customFormat="1" ht="21.95" customHeight="1">
      <c r="A12" s="3047"/>
      <c r="B12" s="3048"/>
      <c r="C12" s="3048"/>
      <c r="D12" s="3048"/>
      <c r="E12" s="3048"/>
      <c r="F12" s="3048"/>
      <c r="G12" s="3048"/>
      <c r="H12" s="3048"/>
      <c r="I12" s="3049"/>
      <c r="J12" s="3127" t="s">
        <v>1660</v>
      </c>
      <c r="K12" s="3128"/>
      <c r="L12" s="3128"/>
      <c r="M12" s="3054"/>
      <c r="N12" s="1143"/>
      <c r="O12" s="1143"/>
      <c r="P12" s="1143"/>
      <c r="Q12" s="1143"/>
      <c r="R12" s="1143"/>
      <c r="S12" s="1143"/>
      <c r="T12" s="1143"/>
      <c r="U12" s="1143"/>
      <c r="V12" s="1143"/>
      <c r="W12" s="3129"/>
      <c r="X12" s="3129"/>
      <c r="Y12" s="3128" t="s">
        <v>1140</v>
      </c>
      <c r="Z12" s="3054"/>
      <c r="AA12" s="3054"/>
      <c r="AB12" s="3054"/>
      <c r="AC12" s="3054"/>
      <c r="AD12" s="1144"/>
      <c r="AE12" s="1253"/>
      <c r="AF12" s="1253"/>
      <c r="AG12" s="1253"/>
      <c r="AH12" s="1253"/>
      <c r="AI12" s="1253"/>
      <c r="AJ12" s="1253"/>
      <c r="AK12" s="1253"/>
      <c r="AL12" s="1253"/>
      <c r="AM12" s="1253"/>
      <c r="AN12" s="1253"/>
      <c r="AO12" s="1253"/>
      <c r="AP12" s="1253"/>
      <c r="AQ12" s="1253"/>
      <c r="AR12" s="1253"/>
      <c r="AS12" s="1253"/>
      <c r="AT12" s="1253"/>
      <c r="AU12" s="1253"/>
      <c r="AV12" s="1254"/>
      <c r="AW12" s="33"/>
      <c r="AX12" s="3085"/>
      <c r="AY12" s="3044"/>
      <c r="AZ12" s="3044"/>
      <c r="BA12" s="3044"/>
      <c r="BB12" s="3044"/>
      <c r="BC12" s="33"/>
      <c r="BD12" s="71"/>
      <c r="BE12" s="71"/>
      <c r="BF12" s="3047"/>
      <c r="BG12" s="3048"/>
      <c r="BH12" s="3048"/>
      <c r="BI12" s="3048"/>
      <c r="BJ12" s="3048"/>
      <c r="BK12" s="3048"/>
      <c r="BL12" s="3048"/>
      <c r="BM12" s="3048"/>
      <c r="BN12" s="3049"/>
      <c r="BO12" s="2514" t="s">
        <v>2055</v>
      </c>
      <c r="BP12" s="2515"/>
      <c r="BQ12" s="2515"/>
      <c r="BR12" s="2515"/>
      <c r="BS12" s="2515"/>
      <c r="BT12" s="2515"/>
      <c r="BU12" s="2648"/>
      <c r="BV12" s="2649"/>
      <c r="BW12" s="2649"/>
      <c r="BX12" s="2649"/>
      <c r="BY12" s="2649"/>
      <c r="BZ12" s="2649"/>
      <c r="CA12" s="2649"/>
      <c r="CB12" s="2649"/>
      <c r="CC12" s="2649"/>
      <c r="CD12" s="2649"/>
      <c r="CE12" s="2649"/>
      <c r="CF12" s="2649"/>
      <c r="CG12" s="2649"/>
      <c r="CH12" s="2650"/>
      <c r="CI12" s="3110" t="s">
        <v>2056</v>
      </c>
      <c r="CJ12" s="3054"/>
      <c r="CK12" s="3054"/>
      <c r="CL12" s="3054"/>
      <c r="CM12" s="3055"/>
      <c r="CN12" s="1759"/>
      <c r="CO12" s="1143"/>
      <c r="CP12" s="1143"/>
      <c r="CQ12" s="1143"/>
      <c r="CR12" s="1143"/>
      <c r="CS12" s="1143"/>
      <c r="CT12" s="1143"/>
      <c r="CU12" s="1143"/>
      <c r="CV12" s="1143"/>
      <c r="CW12" s="1143"/>
      <c r="CX12" s="1143"/>
      <c r="CY12" s="1143"/>
      <c r="CZ12" s="1143"/>
      <c r="DA12" s="1145"/>
    </row>
    <row r="13" spans="1:108" s="657" customFormat="1" ht="21.95" customHeight="1">
      <c r="A13" s="3045" t="s">
        <v>1996</v>
      </c>
      <c r="B13" s="3046"/>
      <c r="C13" s="3046"/>
      <c r="D13" s="3046"/>
      <c r="E13" s="3046"/>
      <c r="F13" s="3046"/>
      <c r="G13" s="3046"/>
      <c r="H13" s="3046"/>
      <c r="I13" s="3046"/>
      <c r="J13" s="3095" t="s">
        <v>1997</v>
      </c>
      <c r="K13" s="3051"/>
      <c r="L13" s="3052"/>
      <c r="M13" s="3100"/>
      <c r="N13" s="3101"/>
      <c r="O13" s="3101"/>
      <c r="P13" s="3101"/>
      <c r="Q13" s="3101"/>
      <c r="R13" s="3101"/>
      <c r="S13" s="3101"/>
      <c r="T13" s="3101"/>
      <c r="U13" s="3101"/>
      <c r="V13" s="3102"/>
      <c r="W13" s="3036" t="s">
        <v>1999</v>
      </c>
      <c r="X13" s="3037"/>
      <c r="Y13" s="3038"/>
      <c r="Z13" s="3096">
        <v>0.54166666666666663</v>
      </c>
      <c r="AA13" s="3096"/>
      <c r="AB13" s="3096"/>
      <c r="AC13" s="3096"/>
      <c r="AD13" s="3096"/>
      <c r="AE13" s="818" t="s">
        <v>74</v>
      </c>
      <c r="AF13" s="3096">
        <v>0.70833333333333337</v>
      </c>
      <c r="AG13" s="3096"/>
      <c r="AH13" s="3096"/>
      <c r="AI13" s="3096"/>
      <c r="AJ13" s="3096"/>
      <c r="AK13" s="820" t="s">
        <v>183</v>
      </c>
      <c r="AL13" s="3132" t="s">
        <v>1657</v>
      </c>
      <c r="AM13" s="3132"/>
      <c r="AN13" s="3133">
        <f>AF13-Z13</f>
        <v>0.16666666666666674</v>
      </c>
      <c r="AO13" s="3133"/>
      <c r="AP13" s="3133"/>
      <c r="AQ13" s="3133"/>
      <c r="AR13" s="3133"/>
      <c r="AS13" s="3133"/>
      <c r="AT13" s="3116" t="s">
        <v>1658</v>
      </c>
      <c r="AU13" s="3116"/>
      <c r="AV13" s="3117"/>
      <c r="AW13" s="832"/>
      <c r="AX13" s="3084" t="s">
        <v>2014</v>
      </c>
      <c r="AY13" s="3044" t="s">
        <v>1980</v>
      </c>
      <c r="AZ13" s="3044" t="s">
        <v>1981</v>
      </c>
      <c r="BA13" s="3044" t="s">
        <v>1984</v>
      </c>
      <c r="BB13" s="3044" t="s">
        <v>1985</v>
      </c>
      <c r="BC13" s="832"/>
      <c r="BD13" s="71"/>
      <c r="BE13" s="71"/>
      <c r="BF13" s="3056" t="s">
        <v>2082</v>
      </c>
      <c r="BG13" s="3046"/>
      <c r="BH13" s="3046"/>
      <c r="BI13" s="3046"/>
      <c r="BJ13" s="3046"/>
      <c r="BK13" s="3046"/>
      <c r="BL13" s="3046"/>
      <c r="BM13" s="3046"/>
      <c r="BN13" s="3046"/>
      <c r="BO13" s="3095" t="s">
        <v>2059</v>
      </c>
      <c r="BP13" s="3051"/>
      <c r="BQ13" s="3052"/>
      <c r="BR13" s="3103">
        <v>43890</v>
      </c>
      <c r="BS13" s="3104"/>
      <c r="BT13" s="3104"/>
      <c r="BU13" s="3104"/>
      <c r="BV13" s="3104"/>
      <c r="BW13" s="3104"/>
      <c r="BX13" s="3104"/>
      <c r="BY13" s="3104"/>
      <c r="BZ13" s="3104"/>
      <c r="CA13" s="3105"/>
      <c r="CB13" s="3036" t="s">
        <v>2060</v>
      </c>
      <c r="CC13" s="3037"/>
      <c r="CD13" s="3038"/>
      <c r="CE13" s="3039">
        <v>0.54166666666666663</v>
      </c>
      <c r="CF13" s="3039"/>
      <c r="CG13" s="3039"/>
      <c r="CH13" s="3039"/>
      <c r="CI13" s="3039"/>
      <c r="CJ13" s="818" t="s">
        <v>74</v>
      </c>
      <c r="CK13" s="3039">
        <v>0.70833333333333337</v>
      </c>
      <c r="CL13" s="3039"/>
      <c r="CM13" s="3039"/>
      <c r="CN13" s="3039"/>
      <c r="CO13" s="3039"/>
      <c r="CP13" s="820" t="s">
        <v>183</v>
      </c>
      <c r="CQ13" s="3115" t="s">
        <v>2225</v>
      </c>
      <c r="CR13" s="3115"/>
      <c r="CS13" s="3115"/>
      <c r="CT13" s="3115"/>
      <c r="CU13" s="3114">
        <f>CK13-CE13</f>
        <v>0.16666666666666674</v>
      </c>
      <c r="CV13" s="3114"/>
      <c r="CW13" s="3114"/>
      <c r="CX13" s="3114"/>
      <c r="CY13" s="3116" t="s">
        <v>1658</v>
      </c>
      <c r="CZ13" s="3116"/>
      <c r="DA13" s="3117"/>
    </row>
    <row r="14" spans="1:108" s="657" customFormat="1" ht="21.95" customHeight="1">
      <c r="A14" s="3047"/>
      <c r="B14" s="3048"/>
      <c r="C14" s="3048"/>
      <c r="D14" s="3048"/>
      <c r="E14" s="3048"/>
      <c r="F14" s="3048"/>
      <c r="G14" s="3048"/>
      <c r="H14" s="3048"/>
      <c r="I14" s="3048"/>
      <c r="J14" s="3095" t="s">
        <v>2000</v>
      </c>
      <c r="K14" s="3051"/>
      <c r="L14" s="3051"/>
      <c r="M14" s="3051"/>
      <c r="N14" s="3051"/>
      <c r="O14" s="3052"/>
      <c r="P14" s="2648"/>
      <c r="Q14" s="2649"/>
      <c r="R14" s="2649"/>
      <c r="S14" s="2649"/>
      <c r="T14" s="2649"/>
      <c r="U14" s="2649"/>
      <c r="V14" s="2649"/>
      <c r="W14" s="2029" t="s">
        <v>1998</v>
      </c>
      <c r="X14" s="2029"/>
      <c r="Y14" s="2030"/>
      <c r="Z14" s="3050" t="s">
        <v>2002</v>
      </c>
      <c r="AA14" s="3118"/>
      <c r="AB14" s="3118"/>
      <c r="AC14" s="3118"/>
      <c r="AD14" s="3118"/>
      <c r="AE14" s="3119"/>
      <c r="AF14" s="3097"/>
      <c r="AG14" s="3098"/>
      <c r="AH14" s="3098"/>
      <c r="AI14" s="3098"/>
      <c r="AJ14" s="3098"/>
      <c r="AK14" s="3098"/>
      <c r="AL14" s="3098"/>
      <c r="AM14" s="3098"/>
      <c r="AN14" s="3098"/>
      <c r="AO14" s="3098"/>
      <c r="AP14" s="3098"/>
      <c r="AQ14" s="3098"/>
      <c r="AR14" s="3098"/>
      <c r="AS14" s="3098"/>
      <c r="AT14" s="3098"/>
      <c r="AU14" s="3098"/>
      <c r="AV14" s="3099"/>
      <c r="AW14" s="831"/>
      <c r="AX14" s="3085"/>
      <c r="AY14" s="3044"/>
      <c r="AZ14" s="3044"/>
      <c r="BA14" s="3044"/>
      <c r="BB14" s="3044"/>
      <c r="BC14" s="831"/>
      <c r="BD14" s="71"/>
      <c r="BE14" s="71"/>
      <c r="BF14" s="3047"/>
      <c r="BG14" s="3048"/>
      <c r="BH14" s="3048"/>
      <c r="BI14" s="3048"/>
      <c r="BJ14" s="3048"/>
      <c r="BK14" s="3048"/>
      <c r="BL14" s="3048"/>
      <c r="BM14" s="3048"/>
      <c r="BN14" s="3048"/>
      <c r="BO14" s="3095" t="s">
        <v>2061</v>
      </c>
      <c r="BP14" s="3051"/>
      <c r="BQ14" s="3051"/>
      <c r="BR14" s="3051"/>
      <c r="BS14" s="3051"/>
      <c r="BT14" s="3052"/>
      <c r="BU14" s="2648"/>
      <c r="BV14" s="2649"/>
      <c r="BW14" s="2649"/>
      <c r="BX14" s="2649"/>
      <c r="BY14" s="2649"/>
      <c r="BZ14" s="2649"/>
      <c r="CA14" s="2649"/>
      <c r="CB14" s="2029"/>
      <c r="CC14" s="2029"/>
      <c r="CD14" s="2030"/>
      <c r="CE14" s="3050" t="s">
        <v>2062</v>
      </c>
      <c r="CF14" s="3118"/>
      <c r="CG14" s="3118"/>
      <c r="CH14" s="3118"/>
      <c r="CI14" s="3118"/>
      <c r="CJ14" s="3119"/>
      <c r="CK14" s="3097"/>
      <c r="CL14" s="3098"/>
      <c r="CM14" s="3098"/>
      <c r="CN14" s="3098"/>
      <c r="CO14" s="3098"/>
      <c r="CP14" s="3098"/>
      <c r="CQ14" s="3098"/>
      <c r="CR14" s="3098"/>
      <c r="CS14" s="3098"/>
      <c r="CT14" s="3098"/>
      <c r="CU14" s="3098"/>
      <c r="CV14" s="3098"/>
      <c r="CW14" s="3098"/>
      <c r="CX14" s="3098"/>
      <c r="CY14" s="3098"/>
      <c r="CZ14" s="3098"/>
      <c r="DA14" s="3099"/>
    </row>
    <row r="15" spans="1:108" s="657" customFormat="1" ht="21.95" customHeight="1">
      <c r="A15" s="3047"/>
      <c r="B15" s="3048"/>
      <c r="C15" s="3048"/>
      <c r="D15" s="3048"/>
      <c r="E15" s="3048"/>
      <c r="F15" s="3048"/>
      <c r="G15" s="3048"/>
      <c r="H15" s="3048"/>
      <c r="I15" s="3048"/>
      <c r="J15" s="3095" t="s">
        <v>2011</v>
      </c>
      <c r="K15" s="3051"/>
      <c r="L15" s="3051"/>
      <c r="M15" s="3051"/>
      <c r="N15" s="3051"/>
      <c r="O15" s="3052"/>
      <c r="P15" s="3106"/>
      <c r="Q15" s="3107"/>
      <c r="R15" s="3107"/>
      <c r="S15" s="3107"/>
      <c r="T15" s="3107"/>
      <c r="U15" s="3107"/>
      <c r="V15" s="3107"/>
      <c r="W15" s="3107"/>
      <c r="X15" s="3107"/>
      <c r="Y15" s="3107"/>
      <c r="Z15" s="3107"/>
      <c r="AA15" s="3107"/>
      <c r="AB15" s="3107"/>
      <c r="AC15" s="3107"/>
      <c r="AD15" s="3107"/>
      <c r="AE15" s="3107"/>
      <c r="AF15" s="3107"/>
      <c r="AG15" s="3107"/>
      <c r="AH15" s="3107"/>
      <c r="AI15" s="3107"/>
      <c r="AJ15" s="3107"/>
      <c r="AK15" s="3107"/>
      <c r="AL15" s="3107"/>
      <c r="AM15" s="3107"/>
      <c r="AN15" s="3107"/>
      <c r="AO15" s="3107"/>
      <c r="AP15" s="3107"/>
      <c r="AQ15" s="3107"/>
      <c r="AR15" s="3107"/>
      <c r="AS15" s="3107"/>
      <c r="AT15" s="3107"/>
      <c r="AU15" s="3107"/>
      <c r="AV15" s="3108"/>
      <c r="AW15" s="833"/>
      <c r="AX15" s="3093" t="s">
        <v>2015</v>
      </c>
      <c r="AY15" s="3093"/>
      <c r="AZ15" s="3093"/>
      <c r="BA15" s="3093"/>
      <c r="BB15" s="3093"/>
      <c r="BC15" s="833"/>
      <c r="BD15" s="71"/>
      <c r="BE15" s="71"/>
      <c r="BF15" s="3047"/>
      <c r="BG15" s="3048"/>
      <c r="BH15" s="3048"/>
      <c r="BI15" s="3048"/>
      <c r="BJ15" s="3048"/>
      <c r="BK15" s="3048"/>
      <c r="BL15" s="3048"/>
      <c r="BM15" s="3048"/>
      <c r="BN15" s="3048"/>
      <c r="BO15" s="3095" t="s">
        <v>2063</v>
      </c>
      <c r="BP15" s="3051"/>
      <c r="BQ15" s="3051"/>
      <c r="BR15" s="3051"/>
      <c r="BS15" s="3051"/>
      <c r="BT15" s="3052"/>
      <c r="BU15" s="3106"/>
      <c r="BV15" s="3107"/>
      <c r="BW15" s="3107"/>
      <c r="BX15" s="3107"/>
      <c r="BY15" s="3107"/>
      <c r="BZ15" s="3107"/>
      <c r="CA15" s="3107"/>
      <c r="CB15" s="3107"/>
      <c r="CC15" s="3107"/>
      <c r="CD15" s="3107"/>
      <c r="CE15" s="3107"/>
      <c r="CF15" s="3107"/>
      <c r="CG15" s="3107"/>
      <c r="CH15" s="3107"/>
      <c r="CI15" s="3107"/>
      <c r="CJ15" s="3107"/>
      <c r="CK15" s="3107"/>
      <c r="CL15" s="3107"/>
      <c r="CM15" s="3107"/>
      <c r="CN15" s="3107"/>
      <c r="CO15" s="3107"/>
      <c r="CP15" s="3107"/>
      <c r="CQ15" s="3107"/>
      <c r="CR15" s="3107"/>
      <c r="CS15" s="3107"/>
      <c r="CT15" s="3107"/>
      <c r="CU15" s="3107"/>
      <c r="CV15" s="3107"/>
      <c r="CW15" s="3107"/>
      <c r="CX15" s="3107"/>
      <c r="CY15" s="3107"/>
      <c r="CZ15" s="3107"/>
      <c r="DA15" s="3108"/>
    </row>
    <row r="16" spans="1:108" s="657" customFormat="1" ht="21.95" customHeight="1">
      <c r="A16" s="3047"/>
      <c r="B16" s="3048"/>
      <c r="C16" s="3048"/>
      <c r="D16" s="3048"/>
      <c r="E16" s="3048"/>
      <c r="F16" s="3048"/>
      <c r="G16" s="3048"/>
      <c r="H16" s="3048"/>
      <c r="I16" s="3048"/>
      <c r="J16" s="2670" t="s">
        <v>2012</v>
      </c>
      <c r="K16" s="3059"/>
      <c r="L16" s="3059"/>
      <c r="M16" s="3059"/>
      <c r="N16" s="3059"/>
      <c r="O16" s="2672"/>
      <c r="P16" s="3060"/>
      <c r="Q16" s="3060"/>
      <c r="R16" s="3060"/>
      <c r="S16" s="3060"/>
      <c r="T16" s="3060"/>
      <c r="U16" s="3060"/>
      <c r="V16" s="3060"/>
      <c r="W16" s="3060"/>
      <c r="X16" s="3060"/>
      <c r="Y16" s="3060"/>
      <c r="Z16" s="3060"/>
      <c r="AA16" s="3060"/>
      <c r="AB16" s="3060"/>
      <c r="AC16" s="3060"/>
      <c r="AD16" s="3060"/>
      <c r="AE16" s="3060"/>
      <c r="AF16" s="3060"/>
      <c r="AG16" s="3060"/>
      <c r="AH16" s="3060"/>
      <c r="AI16" s="3060"/>
      <c r="AJ16" s="3060"/>
      <c r="AK16" s="3060"/>
      <c r="AL16" s="3060"/>
      <c r="AM16" s="3060"/>
      <c r="AN16" s="3060"/>
      <c r="AO16" s="3060"/>
      <c r="AP16" s="3060"/>
      <c r="AQ16" s="3060"/>
      <c r="AR16" s="3060"/>
      <c r="AS16" s="3060"/>
      <c r="AT16" s="3060"/>
      <c r="AU16" s="3060"/>
      <c r="AV16" s="3061"/>
      <c r="AW16" s="833"/>
      <c r="AX16" s="3094"/>
      <c r="AY16" s="3094"/>
      <c r="AZ16" s="3094"/>
      <c r="BA16" s="3094"/>
      <c r="BB16" s="3094"/>
      <c r="BC16" s="833"/>
      <c r="BD16" s="71"/>
      <c r="BE16" s="71"/>
      <c r="BF16" s="3047"/>
      <c r="BG16" s="3048"/>
      <c r="BH16" s="3048"/>
      <c r="BI16" s="3048"/>
      <c r="BJ16" s="3048"/>
      <c r="BK16" s="3048"/>
      <c r="BL16" s="3048"/>
      <c r="BM16" s="3048"/>
      <c r="BN16" s="3048"/>
      <c r="BO16" s="2670" t="s">
        <v>2064</v>
      </c>
      <c r="BP16" s="3059"/>
      <c r="BQ16" s="3059"/>
      <c r="BR16" s="3059"/>
      <c r="BS16" s="3059"/>
      <c r="BT16" s="2672"/>
      <c r="BU16" s="3060"/>
      <c r="BV16" s="3060"/>
      <c r="BW16" s="3060"/>
      <c r="BX16" s="3060"/>
      <c r="BY16" s="3060"/>
      <c r="BZ16" s="3060"/>
      <c r="CA16" s="3060"/>
      <c r="CB16" s="3060"/>
      <c r="CC16" s="3060"/>
      <c r="CD16" s="3060"/>
      <c r="CE16" s="3060"/>
      <c r="CF16" s="3060"/>
      <c r="CG16" s="3060"/>
      <c r="CH16" s="3060"/>
      <c r="CI16" s="3060"/>
      <c r="CJ16" s="3060"/>
      <c r="CK16" s="3060"/>
      <c r="CL16" s="3060"/>
      <c r="CM16" s="3060"/>
      <c r="CN16" s="3060"/>
      <c r="CO16" s="3060"/>
      <c r="CP16" s="3060"/>
      <c r="CQ16" s="3060"/>
      <c r="CR16" s="3060"/>
      <c r="CS16" s="3060"/>
      <c r="CT16" s="3060"/>
      <c r="CU16" s="3060"/>
      <c r="CV16" s="3060"/>
      <c r="CW16" s="3060"/>
      <c r="CX16" s="3060"/>
      <c r="CY16" s="3060"/>
      <c r="CZ16" s="3060"/>
      <c r="DA16" s="3061"/>
    </row>
    <row r="17" spans="1:105" s="657" customFormat="1" ht="21.95" customHeight="1">
      <c r="A17" s="3047"/>
      <c r="B17" s="3048"/>
      <c r="C17" s="3048"/>
      <c r="D17" s="3048"/>
      <c r="E17" s="3048"/>
      <c r="F17" s="3048"/>
      <c r="G17" s="3048"/>
      <c r="H17" s="3048"/>
      <c r="I17" s="3048"/>
      <c r="J17" s="2673"/>
      <c r="K17" s="2674"/>
      <c r="L17" s="2674"/>
      <c r="M17" s="2674"/>
      <c r="N17" s="2674"/>
      <c r="O17" s="2675"/>
      <c r="P17" s="3060"/>
      <c r="Q17" s="3060"/>
      <c r="R17" s="3060"/>
      <c r="S17" s="3060"/>
      <c r="T17" s="3060"/>
      <c r="U17" s="3060"/>
      <c r="V17" s="3060"/>
      <c r="W17" s="3060"/>
      <c r="X17" s="3060"/>
      <c r="Y17" s="3060"/>
      <c r="Z17" s="3060"/>
      <c r="AA17" s="3060"/>
      <c r="AB17" s="3060"/>
      <c r="AC17" s="3060"/>
      <c r="AD17" s="3060"/>
      <c r="AE17" s="3060"/>
      <c r="AF17" s="3060"/>
      <c r="AG17" s="3060"/>
      <c r="AH17" s="3060"/>
      <c r="AI17" s="3060"/>
      <c r="AJ17" s="3060"/>
      <c r="AK17" s="3060"/>
      <c r="AL17" s="3060"/>
      <c r="AM17" s="3060"/>
      <c r="AN17" s="3060"/>
      <c r="AO17" s="3060"/>
      <c r="AP17" s="3060"/>
      <c r="AQ17" s="3060"/>
      <c r="AR17" s="3060"/>
      <c r="AS17" s="3060"/>
      <c r="AT17" s="3060"/>
      <c r="AU17" s="3060"/>
      <c r="AV17" s="3061"/>
      <c r="AW17" s="833"/>
      <c r="AX17" s="3094"/>
      <c r="AY17" s="3094"/>
      <c r="AZ17" s="3094"/>
      <c r="BA17" s="3094"/>
      <c r="BB17" s="3094"/>
      <c r="BC17" s="833"/>
      <c r="BD17" s="71"/>
      <c r="BE17" s="71"/>
      <c r="BF17" s="3047"/>
      <c r="BG17" s="3048"/>
      <c r="BH17" s="3048"/>
      <c r="BI17" s="3048"/>
      <c r="BJ17" s="3048"/>
      <c r="BK17" s="3048"/>
      <c r="BL17" s="3048"/>
      <c r="BM17" s="3048"/>
      <c r="BN17" s="3048"/>
      <c r="BO17" s="2673"/>
      <c r="BP17" s="2674"/>
      <c r="BQ17" s="2674"/>
      <c r="BR17" s="2674"/>
      <c r="BS17" s="2674"/>
      <c r="BT17" s="2675"/>
      <c r="BU17" s="3060"/>
      <c r="BV17" s="3060"/>
      <c r="BW17" s="3060"/>
      <c r="BX17" s="3060"/>
      <c r="BY17" s="3060"/>
      <c r="BZ17" s="3060"/>
      <c r="CA17" s="3060"/>
      <c r="CB17" s="3060"/>
      <c r="CC17" s="3060"/>
      <c r="CD17" s="3060"/>
      <c r="CE17" s="3060"/>
      <c r="CF17" s="3060"/>
      <c r="CG17" s="3060"/>
      <c r="CH17" s="3060"/>
      <c r="CI17" s="3060"/>
      <c r="CJ17" s="3060"/>
      <c r="CK17" s="3060"/>
      <c r="CL17" s="3060"/>
      <c r="CM17" s="3060"/>
      <c r="CN17" s="3060"/>
      <c r="CO17" s="3060"/>
      <c r="CP17" s="3060"/>
      <c r="CQ17" s="3060"/>
      <c r="CR17" s="3060"/>
      <c r="CS17" s="3060"/>
      <c r="CT17" s="3060"/>
      <c r="CU17" s="3060"/>
      <c r="CV17" s="3060"/>
      <c r="CW17" s="3060"/>
      <c r="CX17" s="3060"/>
      <c r="CY17" s="3060"/>
      <c r="CZ17" s="3060"/>
      <c r="DA17" s="3061"/>
    </row>
    <row r="18" spans="1:105" s="657" customFormat="1" ht="21.95" customHeight="1">
      <c r="A18" s="3057"/>
      <c r="B18" s="3058"/>
      <c r="C18" s="3058"/>
      <c r="D18" s="3058"/>
      <c r="E18" s="3058"/>
      <c r="F18" s="3058"/>
      <c r="G18" s="3058"/>
      <c r="H18" s="3058"/>
      <c r="I18" s="3058"/>
      <c r="J18" s="2676"/>
      <c r="K18" s="2677"/>
      <c r="L18" s="2677"/>
      <c r="M18" s="2677"/>
      <c r="N18" s="2677"/>
      <c r="O18" s="2678"/>
      <c r="P18" s="3062"/>
      <c r="Q18" s="3062"/>
      <c r="R18" s="3062"/>
      <c r="S18" s="3062"/>
      <c r="T18" s="3062"/>
      <c r="U18" s="3062"/>
      <c r="V18" s="3062"/>
      <c r="W18" s="3062"/>
      <c r="X18" s="3062"/>
      <c r="Y18" s="3062"/>
      <c r="Z18" s="3062"/>
      <c r="AA18" s="3062"/>
      <c r="AB18" s="3062"/>
      <c r="AC18" s="3062"/>
      <c r="AD18" s="3062"/>
      <c r="AE18" s="3062"/>
      <c r="AF18" s="3062"/>
      <c r="AG18" s="3062"/>
      <c r="AH18" s="3062"/>
      <c r="AI18" s="3062"/>
      <c r="AJ18" s="3062"/>
      <c r="AK18" s="3062"/>
      <c r="AL18" s="3062"/>
      <c r="AM18" s="3062"/>
      <c r="AN18" s="3062"/>
      <c r="AO18" s="3062"/>
      <c r="AP18" s="3062"/>
      <c r="AQ18" s="3062"/>
      <c r="AR18" s="3062"/>
      <c r="AS18" s="3062"/>
      <c r="AT18" s="3062"/>
      <c r="AU18" s="3062"/>
      <c r="AV18" s="3063"/>
      <c r="AW18" s="833"/>
      <c r="AX18" s="848"/>
      <c r="AY18" s="848"/>
      <c r="AZ18" s="848"/>
      <c r="BA18" s="848"/>
      <c r="BB18" s="848"/>
      <c r="BC18" s="833"/>
      <c r="BD18" s="71"/>
      <c r="BE18" s="71"/>
      <c r="BF18" s="3057"/>
      <c r="BG18" s="3058"/>
      <c r="BH18" s="3058"/>
      <c r="BI18" s="3058"/>
      <c r="BJ18" s="3058"/>
      <c r="BK18" s="3058"/>
      <c r="BL18" s="3058"/>
      <c r="BM18" s="3058"/>
      <c r="BN18" s="3058"/>
      <c r="BO18" s="2676"/>
      <c r="BP18" s="2677"/>
      <c r="BQ18" s="2677"/>
      <c r="BR18" s="2677"/>
      <c r="BS18" s="2677"/>
      <c r="BT18" s="2678"/>
      <c r="BU18" s="3062"/>
      <c r="BV18" s="3062"/>
      <c r="BW18" s="3062"/>
      <c r="BX18" s="3062"/>
      <c r="BY18" s="3062"/>
      <c r="BZ18" s="3062"/>
      <c r="CA18" s="3062"/>
      <c r="CB18" s="3062"/>
      <c r="CC18" s="3062"/>
      <c r="CD18" s="3062"/>
      <c r="CE18" s="3062"/>
      <c r="CF18" s="3062"/>
      <c r="CG18" s="3062"/>
      <c r="CH18" s="3062"/>
      <c r="CI18" s="3062"/>
      <c r="CJ18" s="3062"/>
      <c r="CK18" s="3062"/>
      <c r="CL18" s="3062"/>
      <c r="CM18" s="3062"/>
      <c r="CN18" s="3062"/>
      <c r="CO18" s="3062"/>
      <c r="CP18" s="3062"/>
      <c r="CQ18" s="3062"/>
      <c r="CR18" s="3062"/>
      <c r="CS18" s="3062"/>
      <c r="CT18" s="3062"/>
      <c r="CU18" s="3062"/>
      <c r="CV18" s="3062"/>
      <c r="CW18" s="3062"/>
      <c r="CX18" s="3062"/>
      <c r="CY18" s="3062"/>
      <c r="CZ18" s="3062"/>
      <c r="DA18" s="3063"/>
    </row>
    <row r="19" spans="1:105" s="359" customFormat="1" ht="15" customHeight="1">
      <c r="A19" s="3154" t="s">
        <v>1659</v>
      </c>
      <c r="B19" s="3154"/>
      <c r="C19" s="3154"/>
      <c r="D19" s="3154"/>
      <c r="E19" s="3154"/>
      <c r="F19" s="3154"/>
      <c r="G19" s="3154"/>
      <c r="H19" s="3154"/>
      <c r="I19" s="3155"/>
      <c r="J19" s="3120" t="s">
        <v>2005</v>
      </c>
      <c r="K19" s="3121"/>
      <c r="L19" s="3121"/>
      <c r="M19" s="3121"/>
      <c r="N19" s="3121"/>
      <c r="O19" s="3121"/>
      <c r="P19" s="3122"/>
      <c r="Q19" s="3134" t="s">
        <v>2004</v>
      </c>
      <c r="R19" s="3134"/>
      <c r="S19" s="3134"/>
      <c r="T19" s="3134"/>
      <c r="U19" s="3134"/>
      <c r="V19" s="3134"/>
      <c r="W19" s="3134"/>
      <c r="X19" s="3134"/>
      <c r="Y19" s="3134"/>
      <c r="Z19" s="3134"/>
      <c r="AA19" s="3134"/>
      <c r="AB19" s="3134"/>
      <c r="AC19" s="3134"/>
      <c r="AD19" s="3134"/>
      <c r="AE19" s="3134"/>
      <c r="AF19" s="3134"/>
      <c r="AG19" s="3134"/>
      <c r="AH19" s="3134"/>
      <c r="AI19" s="3134"/>
      <c r="AJ19" s="3134"/>
      <c r="AK19" s="3134"/>
      <c r="AL19" s="3134"/>
      <c r="AM19" s="3134"/>
      <c r="AN19" s="3135"/>
      <c r="AO19" s="3030" t="s">
        <v>2006</v>
      </c>
      <c r="AP19" s="3031"/>
      <c r="AQ19" s="3031"/>
      <c r="AR19" s="3031"/>
      <c r="AS19" s="3031"/>
      <c r="AT19" s="3031"/>
      <c r="AU19" s="3031"/>
      <c r="AV19" s="3032"/>
      <c r="AW19" s="834"/>
      <c r="AX19" s="3156" t="s">
        <v>2016</v>
      </c>
      <c r="AY19" s="3157"/>
      <c r="AZ19" s="3157"/>
      <c r="BA19" s="3157"/>
      <c r="BB19" s="3157"/>
      <c r="BC19" s="834"/>
      <c r="BD19" s="71"/>
      <c r="BE19" s="71"/>
      <c r="BF19" s="3154" t="s">
        <v>2065</v>
      </c>
      <c r="BG19" s="3154"/>
      <c r="BH19" s="3154"/>
      <c r="BI19" s="3154"/>
      <c r="BJ19" s="3154"/>
      <c r="BK19" s="3154"/>
      <c r="BL19" s="3154"/>
      <c r="BM19" s="3154"/>
      <c r="BN19" s="3155"/>
      <c r="BO19" s="3120" t="s">
        <v>2066</v>
      </c>
      <c r="BP19" s="3121"/>
      <c r="BQ19" s="3121"/>
      <c r="BR19" s="3121"/>
      <c r="BS19" s="3121"/>
      <c r="BT19" s="3121"/>
      <c r="BU19" s="3122"/>
      <c r="BV19" s="3134" t="s">
        <v>2067</v>
      </c>
      <c r="BW19" s="3134"/>
      <c r="BX19" s="3134"/>
      <c r="BY19" s="3134"/>
      <c r="BZ19" s="3134"/>
      <c r="CA19" s="3134"/>
      <c r="CB19" s="3134"/>
      <c r="CC19" s="3134"/>
      <c r="CD19" s="3134"/>
      <c r="CE19" s="3134"/>
      <c r="CF19" s="3134"/>
      <c r="CG19" s="3134"/>
      <c r="CH19" s="3134"/>
      <c r="CI19" s="3134"/>
      <c r="CJ19" s="3134"/>
      <c r="CK19" s="3134"/>
      <c r="CL19" s="3134"/>
      <c r="CM19" s="3134"/>
      <c r="CN19" s="3134"/>
      <c r="CO19" s="3134"/>
      <c r="CP19" s="3134"/>
      <c r="CQ19" s="3134"/>
      <c r="CR19" s="3134"/>
      <c r="CS19" s="3135"/>
      <c r="CT19" s="3030" t="s">
        <v>2072</v>
      </c>
      <c r="CU19" s="3031"/>
      <c r="CV19" s="3031"/>
      <c r="CW19" s="3031"/>
      <c r="CX19" s="3031"/>
      <c r="CY19" s="3031"/>
      <c r="CZ19" s="3031"/>
      <c r="DA19" s="3032"/>
    </row>
    <row r="20" spans="1:105" s="657" customFormat="1" ht="15" customHeight="1">
      <c r="A20" s="3154"/>
      <c r="B20" s="3154"/>
      <c r="C20" s="3154"/>
      <c r="D20" s="3154"/>
      <c r="E20" s="3154"/>
      <c r="F20" s="3154"/>
      <c r="G20" s="3154"/>
      <c r="H20" s="3154"/>
      <c r="I20" s="3155"/>
      <c r="J20" s="3123"/>
      <c r="K20" s="3124"/>
      <c r="L20" s="3124"/>
      <c r="M20" s="3124"/>
      <c r="N20" s="3124"/>
      <c r="O20" s="3124"/>
      <c r="P20" s="3125"/>
      <c r="Q20" s="3074" t="s">
        <v>2007</v>
      </c>
      <c r="R20" s="3074"/>
      <c r="S20" s="3074"/>
      <c r="T20" s="3074"/>
      <c r="U20" s="3074"/>
      <c r="V20" s="3075"/>
      <c r="W20" s="3076" t="s">
        <v>2008</v>
      </c>
      <c r="X20" s="3074"/>
      <c r="Y20" s="3074"/>
      <c r="Z20" s="3074"/>
      <c r="AA20" s="3074"/>
      <c r="AB20" s="3075"/>
      <c r="AC20" s="3076" t="s">
        <v>2009</v>
      </c>
      <c r="AD20" s="3074"/>
      <c r="AE20" s="3074"/>
      <c r="AF20" s="3074"/>
      <c r="AG20" s="3074"/>
      <c r="AH20" s="3075"/>
      <c r="AI20" s="3076" t="s">
        <v>2010</v>
      </c>
      <c r="AJ20" s="3074"/>
      <c r="AK20" s="3074"/>
      <c r="AL20" s="3074"/>
      <c r="AM20" s="3074"/>
      <c r="AN20" s="3077"/>
      <c r="AO20" s="3033"/>
      <c r="AP20" s="3034"/>
      <c r="AQ20" s="3034"/>
      <c r="AR20" s="3034"/>
      <c r="AS20" s="3034"/>
      <c r="AT20" s="3034"/>
      <c r="AU20" s="3034"/>
      <c r="AV20" s="3035"/>
      <c r="AW20" s="834"/>
      <c r="AX20" s="842"/>
      <c r="AY20" s="842"/>
      <c r="AZ20" s="842"/>
      <c r="BA20" s="842"/>
      <c r="BB20" s="843" t="s">
        <v>1986</v>
      </c>
      <c r="BC20" s="834"/>
      <c r="BD20" s="71"/>
      <c r="BE20" s="71"/>
      <c r="BF20" s="3154"/>
      <c r="BG20" s="3154"/>
      <c r="BH20" s="3154"/>
      <c r="BI20" s="3154"/>
      <c r="BJ20" s="3154"/>
      <c r="BK20" s="3154"/>
      <c r="BL20" s="3154"/>
      <c r="BM20" s="3154"/>
      <c r="BN20" s="3155"/>
      <c r="BO20" s="3123"/>
      <c r="BP20" s="3124"/>
      <c r="BQ20" s="3124"/>
      <c r="BR20" s="3124"/>
      <c r="BS20" s="3124"/>
      <c r="BT20" s="3124"/>
      <c r="BU20" s="3125"/>
      <c r="BV20" s="3074" t="s">
        <v>2068</v>
      </c>
      <c r="BW20" s="3074"/>
      <c r="BX20" s="3074"/>
      <c r="BY20" s="3074"/>
      <c r="BZ20" s="3074"/>
      <c r="CA20" s="3075"/>
      <c r="CB20" s="3076" t="s">
        <v>2069</v>
      </c>
      <c r="CC20" s="3074"/>
      <c r="CD20" s="3074"/>
      <c r="CE20" s="3074"/>
      <c r="CF20" s="3074"/>
      <c r="CG20" s="3075"/>
      <c r="CH20" s="3076" t="s">
        <v>2070</v>
      </c>
      <c r="CI20" s="3074"/>
      <c r="CJ20" s="3074"/>
      <c r="CK20" s="3074"/>
      <c r="CL20" s="3074"/>
      <c r="CM20" s="3075"/>
      <c r="CN20" s="3076" t="s">
        <v>2071</v>
      </c>
      <c r="CO20" s="3074"/>
      <c r="CP20" s="3074"/>
      <c r="CQ20" s="3074"/>
      <c r="CR20" s="3074"/>
      <c r="CS20" s="3077"/>
      <c r="CT20" s="3033"/>
      <c r="CU20" s="3034"/>
      <c r="CV20" s="3034"/>
      <c r="CW20" s="3034"/>
      <c r="CX20" s="3034"/>
      <c r="CY20" s="3034"/>
      <c r="CZ20" s="3034"/>
      <c r="DA20" s="3035"/>
    </row>
    <row r="21" spans="1:105" s="336" customFormat="1" ht="20.100000000000001" customHeight="1">
      <c r="A21" s="3154"/>
      <c r="B21" s="3154"/>
      <c r="C21" s="3154"/>
      <c r="D21" s="3154"/>
      <c r="E21" s="3154"/>
      <c r="F21" s="3154"/>
      <c r="G21" s="3154"/>
      <c r="H21" s="3154"/>
      <c r="I21" s="3155"/>
      <c r="J21" s="3078"/>
      <c r="K21" s="3041"/>
      <c r="L21" s="3041"/>
      <c r="M21" s="3041"/>
      <c r="N21" s="3041"/>
      <c r="O21" s="3041"/>
      <c r="P21" s="3043"/>
      <c r="Q21" s="3041"/>
      <c r="R21" s="3041"/>
      <c r="S21" s="3041"/>
      <c r="T21" s="3041"/>
      <c r="U21" s="3041"/>
      <c r="V21" s="3042"/>
      <c r="W21" s="3040"/>
      <c r="X21" s="3041"/>
      <c r="Y21" s="3041"/>
      <c r="Z21" s="3041"/>
      <c r="AA21" s="3041"/>
      <c r="AB21" s="3042"/>
      <c r="AC21" s="3040"/>
      <c r="AD21" s="3041"/>
      <c r="AE21" s="3041"/>
      <c r="AF21" s="3041"/>
      <c r="AG21" s="3041"/>
      <c r="AH21" s="3042"/>
      <c r="AI21" s="3040"/>
      <c r="AJ21" s="3041"/>
      <c r="AK21" s="3041"/>
      <c r="AL21" s="3041"/>
      <c r="AM21" s="3041"/>
      <c r="AN21" s="3043"/>
      <c r="AO21" s="3078">
        <f>SUM(J21:AN21)</f>
        <v>0</v>
      </c>
      <c r="AP21" s="3041"/>
      <c r="AQ21" s="3041"/>
      <c r="AR21" s="3041"/>
      <c r="AS21" s="3041"/>
      <c r="AT21" s="3041"/>
      <c r="AU21" s="3041"/>
      <c r="AV21" s="3043"/>
      <c r="AW21" s="835"/>
      <c r="AX21" s="844" t="s">
        <v>2017</v>
      </c>
      <c r="AY21" s="844" t="s">
        <v>2018</v>
      </c>
      <c r="AZ21" s="3073" t="s">
        <v>1990</v>
      </c>
      <c r="BA21" s="3073"/>
      <c r="BB21" s="3073"/>
      <c r="BC21" s="835"/>
      <c r="BD21" s="71"/>
      <c r="BE21" s="69"/>
      <c r="BF21" s="3154"/>
      <c r="BG21" s="3154"/>
      <c r="BH21" s="3154"/>
      <c r="BI21" s="3154"/>
      <c r="BJ21" s="3154"/>
      <c r="BK21" s="3154"/>
      <c r="BL21" s="3154"/>
      <c r="BM21" s="3154"/>
      <c r="BN21" s="3155"/>
      <c r="BO21" s="3078"/>
      <c r="BP21" s="3041"/>
      <c r="BQ21" s="3041"/>
      <c r="BR21" s="3041"/>
      <c r="BS21" s="3041"/>
      <c r="BT21" s="3041"/>
      <c r="BU21" s="3043"/>
      <c r="BV21" s="3041"/>
      <c r="BW21" s="3041"/>
      <c r="BX21" s="3041"/>
      <c r="BY21" s="3041"/>
      <c r="BZ21" s="3041"/>
      <c r="CA21" s="3042"/>
      <c r="CB21" s="3040"/>
      <c r="CC21" s="3041"/>
      <c r="CD21" s="3041"/>
      <c r="CE21" s="3041"/>
      <c r="CF21" s="3041"/>
      <c r="CG21" s="3042"/>
      <c r="CH21" s="3040"/>
      <c r="CI21" s="3041"/>
      <c r="CJ21" s="3041"/>
      <c r="CK21" s="3041"/>
      <c r="CL21" s="3041"/>
      <c r="CM21" s="3042"/>
      <c r="CN21" s="3040"/>
      <c r="CO21" s="3041"/>
      <c r="CP21" s="3041"/>
      <c r="CQ21" s="3041"/>
      <c r="CR21" s="3041"/>
      <c r="CS21" s="3043"/>
      <c r="CT21" s="3078">
        <f>SUM(BO21:CS21)</f>
        <v>0</v>
      </c>
      <c r="CU21" s="3041"/>
      <c r="CV21" s="3041"/>
      <c r="CW21" s="3041"/>
      <c r="CX21" s="3041"/>
      <c r="CY21" s="3041"/>
      <c r="CZ21" s="3041"/>
      <c r="DA21" s="3043"/>
    </row>
    <row r="22" spans="1:105" s="359" customFormat="1" ht="20.100000000000001" customHeight="1">
      <c r="A22" s="3148" t="s">
        <v>1938</v>
      </c>
      <c r="B22" s="3149"/>
      <c r="C22" s="3149"/>
      <c r="D22" s="3149"/>
      <c r="E22" s="3149"/>
      <c r="F22" s="3149"/>
      <c r="G22" s="3149"/>
      <c r="H22" s="3149"/>
      <c r="I22" s="3149"/>
      <c r="J22" s="3149"/>
      <c r="K22" s="3149"/>
      <c r="L22" s="3149"/>
      <c r="M22" s="3149"/>
      <c r="N22" s="3149"/>
      <c r="O22" s="3149"/>
      <c r="P22" s="3149"/>
      <c r="Q22" s="3149"/>
      <c r="R22" s="3149"/>
      <c r="S22" s="3149"/>
      <c r="T22" s="3149"/>
      <c r="U22" s="3149"/>
      <c r="V22" s="3149"/>
      <c r="W22" s="3149"/>
      <c r="X22" s="3149"/>
      <c r="Y22" s="3149"/>
      <c r="Z22" s="3149"/>
      <c r="AA22" s="3149"/>
      <c r="AB22" s="3149"/>
      <c r="AC22" s="3149"/>
      <c r="AD22" s="3149"/>
      <c r="AE22" s="3149"/>
      <c r="AF22" s="3149"/>
      <c r="AG22" s="3149"/>
      <c r="AH22" s="3149"/>
      <c r="AI22" s="3149"/>
      <c r="AJ22" s="3149"/>
      <c r="AK22" s="3149"/>
      <c r="AL22" s="3149"/>
      <c r="AM22" s="3149"/>
      <c r="AN22" s="3149"/>
      <c r="AO22" s="3149"/>
      <c r="AP22" s="3149"/>
      <c r="AQ22" s="3149"/>
      <c r="AR22" s="3149"/>
      <c r="AS22" s="3149"/>
      <c r="AT22" s="3149"/>
      <c r="AU22" s="3149"/>
      <c r="AV22" s="3150"/>
      <c r="AW22" s="836"/>
      <c r="AX22" s="3021" t="s">
        <v>2019</v>
      </c>
      <c r="AY22" s="3024" t="s">
        <v>2020</v>
      </c>
      <c r="AZ22" s="3027" t="s">
        <v>2021</v>
      </c>
      <c r="BA22" s="3027"/>
      <c r="BB22" s="3027"/>
      <c r="BC22" s="836"/>
      <c r="BD22" s="71"/>
      <c r="BE22" s="69"/>
      <c r="BF22" s="3148" t="s">
        <v>2073</v>
      </c>
      <c r="BG22" s="3149"/>
      <c r="BH22" s="3149"/>
      <c r="BI22" s="3149"/>
      <c r="BJ22" s="3149"/>
      <c r="BK22" s="3149"/>
      <c r="BL22" s="3149"/>
      <c r="BM22" s="3149"/>
      <c r="BN22" s="3149"/>
      <c r="BO22" s="3149"/>
      <c r="BP22" s="3149"/>
      <c r="BQ22" s="3149"/>
      <c r="BR22" s="3149"/>
      <c r="BS22" s="3149"/>
      <c r="BT22" s="3149"/>
      <c r="BU22" s="3149"/>
      <c r="BV22" s="3149"/>
      <c r="BW22" s="3149"/>
      <c r="BX22" s="3149"/>
      <c r="BY22" s="3149"/>
      <c r="BZ22" s="3149"/>
      <c r="CA22" s="3149"/>
      <c r="CB22" s="3149"/>
      <c r="CC22" s="3149"/>
      <c r="CD22" s="3149"/>
      <c r="CE22" s="3149"/>
      <c r="CF22" s="3149"/>
      <c r="CG22" s="3149"/>
      <c r="CH22" s="3149"/>
      <c r="CI22" s="3149"/>
      <c r="CJ22" s="3149"/>
      <c r="CK22" s="3149"/>
      <c r="CL22" s="3149"/>
      <c r="CM22" s="3149"/>
      <c r="CN22" s="3149"/>
      <c r="CO22" s="3149"/>
      <c r="CP22" s="3149"/>
      <c r="CQ22" s="3149"/>
      <c r="CR22" s="3149"/>
      <c r="CS22" s="3149"/>
      <c r="CT22" s="3149"/>
      <c r="CU22" s="3149"/>
      <c r="CV22" s="3149"/>
      <c r="CW22" s="3149"/>
      <c r="CX22" s="3149"/>
      <c r="CY22" s="3149"/>
      <c r="CZ22" s="3149"/>
      <c r="DA22" s="3150"/>
    </row>
    <row r="23" spans="1:105" s="359" customFormat="1" ht="20.100000000000001" customHeight="1">
      <c r="A23" s="814" t="s">
        <v>1939</v>
      </c>
      <c r="B23" s="813"/>
      <c r="C23" s="813"/>
      <c r="D23" s="813"/>
      <c r="E23" s="813"/>
      <c r="F23" s="813"/>
      <c r="G23" s="813"/>
      <c r="H23" s="813"/>
      <c r="I23" s="813"/>
      <c r="J23" s="813"/>
      <c r="K23" s="813"/>
      <c r="L23" s="813"/>
      <c r="M23" s="705"/>
      <c r="N23" s="705"/>
      <c r="O23" s="705"/>
      <c r="P23" s="705"/>
      <c r="Q23" s="705"/>
      <c r="R23" s="705"/>
      <c r="S23" s="705"/>
      <c r="T23" s="705"/>
      <c r="U23" s="705"/>
      <c r="V23" s="705"/>
      <c r="W23" s="705"/>
      <c r="X23" s="705"/>
      <c r="Y23" s="705"/>
      <c r="Z23" s="705"/>
      <c r="AA23" s="705"/>
      <c r="AB23" s="705"/>
      <c r="AC23" s="705"/>
      <c r="AD23" s="705"/>
      <c r="AE23" s="705"/>
      <c r="AF23" s="705"/>
      <c r="AG23" s="705"/>
      <c r="AH23" s="705"/>
      <c r="AI23" s="705"/>
      <c r="AJ23" s="705"/>
      <c r="AK23" s="705"/>
      <c r="AL23" s="705"/>
      <c r="AM23" s="705"/>
      <c r="AN23" s="705"/>
      <c r="AO23" s="705"/>
      <c r="AP23" s="705"/>
      <c r="AQ23" s="705"/>
      <c r="AR23" s="705"/>
      <c r="AS23" s="705"/>
      <c r="AT23" s="705"/>
      <c r="AU23" s="705"/>
      <c r="AV23" s="812"/>
      <c r="AW23" s="724"/>
      <c r="AX23" s="3022"/>
      <c r="AY23" s="3025"/>
      <c r="AZ23" s="3027"/>
      <c r="BA23" s="3027"/>
      <c r="BB23" s="3027"/>
      <c r="BC23" s="724"/>
      <c r="BD23" s="71"/>
      <c r="BE23" s="69"/>
      <c r="BF23" s="3064" t="s">
        <v>2074</v>
      </c>
      <c r="BG23" s="3065"/>
      <c r="BH23" s="3065"/>
      <c r="BI23" s="3065"/>
      <c r="BJ23" s="3065"/>
      <c r="BK23" s="3065"/>
      <c r="BL23" s="3065"/>
      <c r="BM23" s="3065"/>
      <c r="BN23" s="3065"/>
      <c r="BO23" s="3065"/>
      <c r="BP23" s="3065"/>
      <c r="BQ23" s="3065"/>
      <c r="BR23" s="3065"/>
      <c r="BS23" s="3065"/>
      <c r="BT23" s="3065"/>
      <c r="BU23" s="3065"/>
      <c r="BV23" s="3065"/>
      <c r="BW23" s="3065"/>
      <c r="BX23" s="3065"/>
      <c r="BY23" s="3065"/>
      <c r="BZ23" s="3065"/>
      <c r="CA23" s="3065"/>
      <c r="CB23" s="3065"/>
      <c r="CC23" s="3065"/>
      <c r="CD23" s="3065"/>
      <c r="CE23" s="3065"/>
      <c r="CF23" s="3065"/>
      <c r="CG23" s="3065"/>
      <c r="CH23" s="3065"/>
      <c r="CI23" s="3065"/>
      <c r="CJ23" s="3065"/>
      <c r="CK23" s="3065"/>
      <c r="CL23" s="3065"/>
      <c r="CM23" s="3065"/>
      <c r="CN23" s="3065"/>
      <c r="CO23" s="3065"/>
      <c r="CP23" s="3065"/>
      <c r="CQ23" s="3065"/>
      <c r="CR23" s="3065"/>
      <c r="CS23" s="3065"/>
      <c r="CT23" s="3065"/>
      <c r="CU23" s="3065"/>
      <c r="CV23" s="3065"/>
      <c r="CW23" s="3065"/>
      <c r="CX23" s="3065"/>
      <c r="CY23" s="3065"/>
      <c r="CZ23" s="3065"/>
      <c r="DA23" s="3066"/>
    </row>
    <row r="24" spans="1:105" s="359" customFormat="1" ht="20.100000000000001" customHeight="1">
      <c r="A24" s="814" t="s">
        <v>1940</v>
      </c>
      <c r="B24" s="813"/>
      <c r="C24" s="813"/>
      <c r="D24" s="813"/>
      <c r="E24" s="813"/>
      <c r="F24" s="813"/>
      <c r="G24" s="813"/>
      <c r="H24" s="813"/>
      <c r="I24" s="813"/>
      <c r="J24" s="813"/>
      <c r="K24" s="813"/>
      <c r="L24" s="813"/>
      <c r="M24" s="705"/>
      <c r="N24" s="705"/>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05"/>
      <c r="AM24" s="705"/>
      <c r="AN24" s="705"/>
      <c r="AO24" s="705"/>
      <c r="AP24" s="705"/>
      <c r="AQ24" s="705"/>
      <c r="AR24" s="705"/>
      <c r="AS24" s="705"/>
      <c r="AT24" s="705"/>
      <c r="AU24" s="705"/>
      <c r="AV24" s="812"/>
      <c r="AW24" s="724"/>
      <c r="AX24" s="3022"/>
      <c r="AY24" s="3025"/>
      <c r="AZ24" s="3027"/>
      <c r="BA24" s="3027"/>
      <c r="BB24" s="3027"/>
      <c r="BC24" s="724"/>
      <c r="BD24" s="71"/>
      <c r="BE24" s="69"/>
      <c r="BF24" s="3064"/>
      <c r="BG24" s="3065"/>
      <c r="BH24" s="3065"/>
      <c r="BI24" s="3065"/>
      <c r="BJ24" s="3065"/>
      <c r="BK24" s="3065"/>
      <c r="BL24" s="3065"/>
      <c r="BM24" s="3065"/>
      <c r="BN24" s="3065"/>
      <c r="BO24" s="3065"/>
      <c r="BP24" s="3065"/>
      <c r="BQ24" s="3065"/>
      <c r="BR24" s="3065"/>
      <c r="BS24" s="3065"/>
      <c r="BT24" s="3065"/>
      <c r="BU24" s="3065"/>
      <c r="BV24" s="3065"/>
      <c r="BW24" s="3065"/>
      <c r="BX24" s="3065"/>
      <c r="BY24" s="3065"/>
      <c r="BZ24" s="3065"/>
      <c r="CA24" s="3065"/>
      <c r="CB24" s="3065"/>
      <c r="CC24" s="3065"/>
      <c r="CD24" s="3065"/>
      <c r="CE24" s="3065"/>
      <c r="CF24" s="3065"/>
      <c r="CG24" s="3065"/>
      <c r="CH24" s="3065"/>
      <c r="CI24" s="3065"/>
      <c r="CJ24" s="3065"/>
      <c r="CK24" s="3065"/>
      <c r="CL24" s="3065"/>
      <c r="CM24" s="3065"/>
      <c r="CN24" s="3065"/>
      <c r="CO24" s="3065"/>
      <c r="CP24" s="3065"/>
      <c r="CQ24" s="3065"/>
      <c r="CR24" s="3065"/>
      <c r="CS24" s="3065"/>
      <c r="CT24" s="3065"/>
      <c r="CU24" s="3065"/>
      <c r="CV24" s="3065"/>
      <c r="CW24" s="3065"/>
      <c r="CX24" s="3065"/>
      <c r="CY24" s="3065"/>
      <c r="CZ24" s="3065"/>
      <c r="DA24" s="3066"/>
    </row>
    <row r="25" spans="1:105" s="359" customFormat="1" ht="20.100000000000001" customHeight="1">
      <c r="A25" s="814" t="s">
        <v>1941</v>
      </c>
      <c r="B25" s="813"/>
      <c r="C25" s="813"/>
      <c r="D25" s="813"/>
      <c r="E25" s="813"/>
      <c r="F25" s="813"/>
      <c r="G25" s="813"/>
      <c r="H25" s="813"/>
      <c r="I25" s="813"/>
      <c r="J25" s="813"/>
      <c r="K25" s="813"/>
      <c r="L25" s="813"/>
      <c r="M25" s="705"/>
      <c r="N25" s="705"/>
      <c r="O25" s="705"/>
      <c r="P25" s="705"/>
      <c r="Q25" s="705"/>
      <c r="R25" s="705"/>
      <c r="S25" s="705"/>
      <c r="T25" s="705"/>
      <c r="U25" s="705"/>
      <c r="V25" s="705"/>
      <c r="W25" s="705"/>
      <c r="X25" s="705"/>
      <c r="Y25" s="705"/>
      <c r="Z25" s="705"/>
      <c r="AA25" s="705"/>
      <c r="AB25" s="705"/>
      <c r="AC25" s="705"/>
      <c r="AD25" s="705"/>
      <c r="AE25" s="705"/>
      <c r="AF25" s="705"/>
      <c r="AG25" s="705"/>
      <c r="AH25" s="705"/>
      <c r="AI25" s="705"/>
      <c r="AJ25" s="705"/>
      <c r="AK25" s="705"/>
      <c r="AL25" s="705"/>
      <c r="AM25" s="705"/>
      <c r="AN25" s="705"/>
      <c r="AO25" s="705"/>
      <c r="AP25" s="705"/>
      <c r="AQ25" s="705"/>
      <c r="AR25" s="705"/>
      <c r="AS25" s="705"/>
      <c r="AT25" s="705"/>
      <c r="AU25" s="705"/>
      <c r="AV25" s="812"/>
      <c r="AW25" s="724"/>
      <c r="AX25" s="3022"/>
      <c r="AY25" s="3025"/>
      <c r="AZ25" s="3027"/>
      <c r="BA25" s="3027"/>
      <c r="BB25" s="3027"/>
      <c r="BC25" s="724"/>
      <c r="BD25" s="71"/>
      <c r="BE25" s="69"/>
      <c r="BF25" s="3064"/>
      <c r="BG25" s="3065"/>
      <c r="BH25" s="3065"/>
      <c r="BI25" s="3065"/>
      <c r="BJ25" s="3065"/>
      <c r="BK25" s="3065"/>
      <c r="BL25" s="3065"/>
      <c r="BM25" s="3065"/>
      <c r="BN25" s="3065"/>
      <c r="BO25" s="3065"/>
      <c r="BP25" s="3065"/>
      <c r="BQ25" s="3065"/>
      <c r="BR25" s="3065"/>
      <c r="BS25" s="3065"/>
      <c r="BT25" s="3065"/>
      <c r="BU25" s="3065"/>
      <c r="BV25" s="3065"/>
      <c r="BW25" s="3065"/>
      <c r="BX25" s="3065"/>
      <c r="BY25" s="3065"/>
      <c r="BZ25" s="3065"/>
      <c r="CA25" s="3065"/>
      <c r="CB25" s="3065"/>
      <c r="CC25" s="3065"/>
      <c r="CD25" s="3065"/>
      <c r="CE25" s="3065"/>
      <c r="CF25" s="3065"/>
      <c r="CG25" s="3065"/>
      <c r="CH25" s="3065"/>
      <c r="CI25" s="3065"/>
      <c r="CJ25" s="3065"/>
      <c r="CK25" s="3065"/>
      <c r="CL25" s="3065"/>
      <c r="CM25" s="3065"/>
      <c r="CN25" s="3065"/>
      <c r="CO25" s="3065"/>
      <c r="CP25" s="3065"/>
      <c r="CQ25" s="3065"/>
      <c r="CR25" s="3065"/>
      <c r="CS25" s="3065"/>
      <c r="CT25" s="3065"/>
      <c r="CU25" s="3065"/>
      <c r="CV25" s="3065"/>
      <c r="CW25" s="3065"/>
      <c r="CX25" s="3065"/>
      <c r="CY25" s="3065"/>
      <c r="CZ25" s="3065"/>
      <c r="DA25" s="3066"/>
    </row>
    <row r="26" spans="1:105" s="359" customFormat="1" ht="20.100000000000001" customHeight="1">
      <c r="A26" s="814" t="s">
        <v>1942</v>
      </c>
      <c r="B26" s="813"/>
      <c r="C26" s="813"/>
      <c r="D26" s="813"/>
      <c r="E26" s="813"/>
      <c r="F26" s="813"/>
      <c r="G26" s="813"/>
      <c r="H26" s="813"/>
      <c r="I26" s="813"/>
      <c r="J26" s="813"/>
      <c r="K26" s="813"/>
      <c r="L26" s="813"/>
      <c r="M26" s="705"/>
      <c r="N26" s="705"/>
      <c r="O26" s="705"/>
      <c r="P26" s="705"/>
      <c r="Q26" s="705"/>
      <c r="R26" s="705"/>
      <c r="S26" s="705"/>
      <c r="T26" s="705"/>
      <c r="U26" s="705"/>
      <c r="V26" s="705"/>
      <c r="W26" s="705"/>
      <c r="X26" s="705"/>
      <c r="Y26" s="705"/>
      <c r="Z26" s="705"/>
      <c r="AA26" s="705"/>
      <c r="AB26" s="705"/>
      <c r="AC26" s="705"/>
      <c r="AD26" s="705"/>
      <c r="AE26" s="705"/>
      <c r="AF26" s="705"/>
      <c r="AG26" s="705"/>
      <c r="AH26" s="705"/>
      <c r="AI26" s="705"/>
      <c r="AJ26" s="705"/>
      <c r="AK26" s="705"/>
      <c r="AL26" s="705"/>
      <c r="AM26" s="705"/>
      <c r="AN26" s="705"/>
      <c r="AO26" s="705"/>
      <c r="AP26" s="705"/>
      <c r="AQ26" s="705"/>
      <c r="AR26" s="705"/>
      <c r="AS26" s="705"/>
      <c r="AT26" s="705"/>
      <c r="AU26" s="705"/>
      <c r="AV26" s="812"/>
      <c r="AW26" s="724"/>
      <c r="AX26" s="3022"/>
      <c r="AY26" s="3025"/>
      <c r="AZ26" s="3027"/>
      <c r="BA26" s="3027"/>
      <c r="BB26" s="3027"/>
      <c r="BC26" s="724"/>
      <c r="BD26" s="71"/>
      <c r="BE26" s="69"/>
      <c r="BF26" s="3064"/>
      <c r="BG26" s="3065"/>
      <c r="BH26" s="3065"/>
      <c r="BI26" s="3065"/>
      <c r="BJ26" s="3065"/>
      <c r="BK26" s="3065"/>
      <c r="BL26" s="3065"/>
      <c r="BM26" s="3065"/>
      <c r="BN26" s="3065"/>
      <c r="BO26" s="3065"/>
      <c r="BP26" s="3065"/>
      <c r="BQ26" s="3065"/>
      <c r="BR26" s="3065"/>
      <c r="BS26" s="3065"/>
      <c r="BT26" s="3065"/>
      <c r="BU26" s="3065"/>
      <c r="BV26" s="3065"/>
      <c r="BW26" s="3065"/>
      <c r="BX26" s="3065"/>
      <c r="BY26" s="3065"/>
      <c r="BZ26" s="3065"/>
      <c r="CA26" s="3065"/>
      <c r="CB26" s="3065"/>
      <c r="CC26" s="3065"/>
      <c r="CD26" s="3065"/>
      <c r="CE26" s="3065"/>
      <c r="CF26" s="3065"/>
      <c r="CG26" s="3065"/>
      <c r="CH26" s="3065"/>
      <c r="CI26" s="3065"/>
      <c r="CJ26" s="3065"/>
      <c r="CK26" s="3065"/>
      <c r="CL26" s="3065"/>
      <c r="CM26" s="3065"/>
      <c r="CN26" s="3065"/>
      <c r="CO26" s="3065"/>
      <c r="CP26" s="3065"/>
      <c r="CQ26" s="3065"/>
      <c r="CR26" s="3065"/>
      <c r="CS26" s="3065"/>
      <c r="CT26" s="3065"/>
      <c r="CU26" s="3065"/>
      <c r="CV26" s="3065"/>
      <c r="CW26" s="3065"/>
      <c r="CX26" s="3065"/>
      <c r="CY26" s="3065"/>
      <c r="CZ26" s="3065"/>
      <c r="DA26" s="3066"/>
    </row>
    <row r="27" spans="1:105" s="336" customFormat="1" ht="20.100000000000001" customHeight="1">
      <c r="A27" s="814" t="s">
        <v>1944</v>
      </c>
      <c r="B27" s="216"/>
      <c r="C27" s="216"/>
      <c r="D27" s="216"/>
      <c r="E27" s="216"/>
      <c r="F27" s="216"/>
      <c r="G27" s="216"/>
      <c r="H27" s="216"/>
      <c r="I27" s="216"/>
      <c r="J27" s="216"/>
      <c r="K27" s="216"/>
      <c r="L27" s="216"/>
      <c r="M27" s="705"/>
      <c r="N27" s="705"/>
      <c r="O27" s="705"/>
      <c r="P27" s="705"/>
      <c r="Q27" s="705"/>
      <c r="R27" s="705"/>
      <c r="S27" s="705"/>
      <c r="T27" s="705"/>
      <c r="U27" s="705"/>
      <c r="V27" s="705"/>
      <c r="W27" s="705"/>
      <c r="X27" s="705"/>
      <c r="Y27" s="705"/>
      <c r="Z27" s="705"/>
      <c r="AA27" s="705"/>
      <c r="AB27" s="705"/>
      <c r="AC27" s="705"/>
      <c r="AD27" s="705"/>
      <c r="AE27" s="705"/>
      <c r="AF27" s="705"/>
      <c r="AG27" s="705"/>
      <c r="AH27" s="705"/>
      <c r="AI27" s="705"/>
      <c r="AJ27" s="705"/>
      <c r="AK27" s="705"/>
      <c r="AL27" s="705"/>
      <c r="AM27" s="705"/>
      <c r="AN27" s="705"/>
      <c r="AO27" s="705"/>
      <c r="AP27" s="705"/>
      <c r="AQ27" s="705"/>
      <c r="AR27" s="705"/>
      <c r="AS27" s="705"/>
      <c r="AT27" s="705"/>
      <c r="AU27" s="705"/>
      <c r="AV27" s="812"/>
      <c r="AW27" s="724"/>
      <c r="AX27" s="3022"/>
      <c r="AY27" s="3025"/>
      <c r="AZ27" s="3027"/>
      <c r="BA27" s="3027"/>
      <c r="BB27" s="3027"/>
      <c r="BC27" s="724"/>
      <c r="BD27" s="71"/>
      <c r="BE27" s="69"/>
      <c r="BF27" s="3064"/>
      <c r="BG27" s="3065"/>
      <c r="BH27" s="3065"/>
      <c r="BI27" s="3065"/>
      <c r="BJ27" s="3065"/>
      <c r="BK27" s="3065"/>
      <c r="BL27" s="3065"/>
      <c r="BM27" s="3065"/>
      <c r="BN27" s="3065"/>
      <c r="BO27" s="3065"/>
      <c r="BP27" s="3065"/>
      <c r="BQ27" s="3065"/>
      <c r="BR27" s="3065"/>
      <c r="BS27" s="3065"/>
      <c r="BT27" s="3065"/>
      <c r="BU27" s="3065"/>
      <c r="BV27" s="3065"/>
      <c r="BW27" s="3065"/>
      <c r="BX27" s="3065"/>
      <c r="BY27" s="3065"/>
      <c r="BZ27" s="3065"/>
      <c r="CA27" s="3065"/>
      <c r="CB27" s="3065"/>
      <c r="CC27" s="3065"/>
      <c r="CD27" s="3065"/>
      <c r="CE27" s="3065"/>
      <c r="CF27" s="3065"/>
      <c r="CG27" s="3065"/>
      <c r="CH27" s="3065"/>
      <c r="CI27" s="3065"/>
      <c r="CJ27" s="3065"/>
      <c r="CK27" s="3065"/>
      <c r="CL27" s="3065"/>
      <c r="CM27" s="3065"/>
      <c r="CN27" s="3065"/>
      <c r="CO27" s="3065"/>
      <c r="CP27" s="3065"/>
      <c r="CQ27" s="3065"/>
      <c r="CR27" s="3065"/>
      <c r="CS27" s="3065"/>
      <c r="CT27" s="3065"/>
      <c r="CU27" s="3065"/>
      <c r="CV27" s="3065"/>
      <c r="CW27" s="3065"/>
      <c r="CX27" s="3065"/>
      <c r="CY27" s="3065"/>
      <c r="CZ27" s="3065"/>
      <c r="DA27" s="3066"/>
    </row>
    <row r="28" spans="1:105" s="336" customFormat="1" ht="20.100000000000001" customHeight="1">
      <c r="A28" s="814" t="s">
        <v>1946</v>
      </c>
      <c r="B28" s="216"/>
      <c r="C28" s="216"/>
      <c r="D28" s="216"/>
      <c r="E28" s="216"/>
      <c r="F28" s="18"/>
      <c r="G28" s="18"/>
      <c r="H28" s="18"/>
      <c r="I28" s="18"/>
      <c r="J28" s="18"/>
      <c r="K28" s="18"/>
      <c r="L28" s="216"/>
      <c r="M28" s="705"/>
      <c r="N28" s="705"/>
      <c r="O28" s="705"/>
      <c r="P28" s="705"/>
      <c r="Q28" s="705"/>
      <c r="R28" s="705"/>
      <c r="S28" s="705"/>
      <c r="T28" s="705"/>
      <c r="U28" s="705"/>
      <c r="V28" s="705"/>
      <c r="W28" s="705"/>
      <c r="X28" s="705"/>
      <c r="Y28" s="705"/>
      <c r="Z28" s="705"/>
      <c r="AA28" s="705"/>
      <c r="AB28" s="705"/>
      <c r="AC28" s="705"/>
      <c r="AD28" s="705"/>
      <c r="AE28" s="813" t="s">
        <v>1947</v>
      </c>
      <c r="AF28" s="216"/>
      <c r="AG28" s="216"/>
      <c r="AH28" s="18"/>
      <c r="AI28" s="813"/>
      <c r="AJ28" s="216"/>
      <c r="AK28" s="705"/>
      <c r="AL28" s="705"/>
      <c r="AM28" s="705"/>
      <c r="AN28" s="813" t="s">
        <v>1948</v>
      </c>
      <c r="AO28" s="705"/>
      <c r="AP28" s="705"/>
      <c r="AQ28" s="705"/>
      <c r="AR28" s="705"/>
      <c r="AS28" s="705"/>
      <c r="AT28" s="705"/>
      <c r="AU28" s="705"/>
      <c r="AV28" s="812"/>
      <c r="AW28" s="724"/>
      <c r="AX28" s="3023"/>
      <c r="AY28" s="3026"/>
      <c r="AZ28" s="3027"/>
      <c r="BA28" s="3027"/>
      <c r="BB28" s="3027"/>
      <c r="BC28" s="724"/>
      <c r="BD28" s="71"/>
      <c r="BE28" s="69"/>
      <c r="BF28" s="3064"/>
      <c r="BG28" s="3065"/>
      <c r="BH28" s="3065"/>
      <c r="BI28" s="3065"/>
      <c r="BJ28" s="3065"/>
      <c r="BK28" s="3065"/>
      <c r="BL28" s="3065"/>
      <c r="BM28" s="3065"/>
      <c r="BN28" s="3065"/>
      <c r="BO28" s="3065"/>
      <c r="BP28" s="3065"/>
      <c r="BQ28" s="3065"/>
      <c r="BR28" s="3065"/>
      <c r="BS28" s="3065"/>
      <c r="BT28" s="3065"/>
      <c r="BU28" s="3065"/>
      <c r="BV28" s="3065"/>
      <c r="BW28" s="3065"/>
      <c r="BX28" s="3065"/>
      <c r="BY28" s="3065"/>
      <c r="BZ28" s="3065"/>
      <c r="CA28" s="3065"/>
      <c r="CB28" s="3065"/>
      <c r="CC28" s="3065"/>
      <c r="CD28" s="3065"/>
      <c r="CE28" s="3065"/>
      <c r="CF28" s="3065"/>
      <c r="CG28" s="3065"/>
      <c r="CH28" s="3065"/>
      <c r="CI28" s="3065"/>
      <c r="CJ28" s="3065"/>
      <c r="CK28" s="3065"/>
      <c r="CL28" s="3065"/>
      <c r="CM28" s="3065"/>
      <c r="CN28" s="3065"/>
      <c r="CO28" s="3065"/>
      <c r="CP28" s="3065"/>
      <c r="CQ28" s="3065"/>
      <c r="CR28" s="3065"/>
      <c r="CS28" s="3065"/>
      <c r="CT28" s="3065"/>
      <c r="CU28" s="3065"/>
      <c r="CV28" s="3065"/>
      <c r="CW28" s="3065"/>
      <c r="CX28" s="3065"/>
      <c r="CY28" s="3065"/>
      <c r="CZ28" s="3065"/>
      <c r="DA28" s="3066"/>
    </row>
    <row r="29" spans="1:105" s="336" customFormat="1" ht="20.100000000000001" customHeight="1">
      <c r="A29" s="814" t="s">
        <v>1949</v>
      </c>
      <c r="B29" s="216"/>
      <c r="C29" s="216"/>
      <c r="D29" s="216"/>
      <c r="E29" s="216"/>
      <c r="F29" s="813"/>
      <c r="G29" s="216"/>
      <c r="H29" s="216"/>
      <c r="I29" s="813"/>
      <c r="J29" s="813"/>
      <c r="K29" s="216"/>
      <c r="L29" s="216"/>
      <c r="M29" s="705"/>
      <c r="N29" s="705"/>
      <c r="O29" s="705"/>
      <c r="P29" s="705"/>
      <c r="Q29" s="705"/>
      <c r="R29" s="705"/>
      <c r="S29" s="705"/>
      <c r="T29" s="705"/>
      <c r="U29" s="705"/>
      <c r="V29" s="705"/>
      <c r="W29" s="705"/>
      <c r="X29" s="705"/>
      <c r="Y29" s="705"/>
      <c r="Z29" s="705"/>
      <c r="AA29" s="705"/>
      <c r="AB29" s="705"/>
      <c r="AC29" s="705"/>
      <c r="AD29" s="705"/>
      <c r="AE29" s="813" t="s">
        <v>1947</v>
      </c>
      <c r="AF29" s="216"/>
      <c r="AG29" s="216"/>
      <c r="AH29" s="18"/>
      <c r="AI29" s="813"/>
      <c r="AJ29" s="216"/>
      <c r="AK29" s="705"/>
      <c r="AL29" s="705"/>
      <c r="AM29" s="705"/>
      <c r="AN29" s="813" t="s">
        <v>1948</v>
      </c>
      <c r="AO29" s="705"/>
      <c r="AP29" s="705"/>
      <c r="AQ29" s="705"/>
      <c r="AR29" s="705"/>
      <c r="AS29" s="705"/>
      <c r="AT29" s="705"/>
      <c r="AU29" s="705"/>
      <c r="AV29" s="812"/>
      <c r="AW29" s="724"/>
      <c r="AX29" s="842" t="s">
        <v>1987</v>
      </c>
      <c r="AY29" s="842"/>
      <c r="AZ29" s="842"/>
      <c r="BA29" s="842"/>
      <c r="BB29" s="842"/>
      <c r="BC29" s="724"/>
      <c r="BD29" s="71"/>
      <c r="BE29" s="69"/>
      <c r="BF29" s="3064"/>
      <c r="BG29" s="3065"/>
      <c r="BH29" s="3065"/>
      <c r="BI29" s="3065"/>
      <c r="BJ29" s="3065"/>
      <c r="BK29" s="3065"/>
      <c r="BL29" s="3065"/>
      <c r="BM29" s="3065"/>
      <c r="BN29" s="3065"/>
      <c r="BO29" s="3065"/>
      <c r="BP29" s="3065"/>
      <c r="BQ29" s="3065"/>
      <c r="BR29" s="3065"/>
      <c r="BS29" s="3065"/>
      <c r="BT29" s="3065"/>
      <c r="BU29" s="3065"/>
      <c r="BV29" s="3065"/>
      <c r="BW29" s="3065"/>
      <c r="BX29" s="3065"/>
      <c r="BY29" s="3065"/>
      <c r="BZ29" s="3065"/>
      <c r="CA29" s="3065"/>
      <c r="CB29" s="3065"/>
      <c r="CC29" s="3065"/>
      <c r="CD29" s="3065"/>
      <c r="CE29" s="3065"/>
      <c r="CF29" s="3065"/>
      <c r="CG29" s="3065"/>
      <c r="CH29" s="3065"/>
      <c r="CI29" s="3065"/>
      <c r="CJ29" s="3065"/>
      <c r="CK29" s="3065"/>
      <c r="CL29" s="3065"/>
      <c r="CM29" s="3065"/>
      <c r="CN29" s="3065"/>
      <c r="CO29" s="3065"/>
      <c r="CP29" s="3065"/>
      <c r="CQ29" s="3065"/>
      <c r="CR29" s="3065"/>
      <c r="CS29" s="3065"/>
      <c r="CT29" s="3065"/>
      <c r="CU29" s="3065"/>
      <c r="CV29" s="3065"/>
      <c r="CW29" s="3065"/>
      <c r="CX29" s="3065"/>
      <c r="CY29" s="3065"/>
      <c r="CZ29" s="3065"/>
      <c r="DA29" s="3066"/>
    </row>
    <row r="30" spans="1:105" ht="20.100000000000001" customHeight="1">
      <c r="A30" s="3069" t="s">
        <v>1953</v>
      </c>
      <c r="B30" s="3070"/>
      <c r="C30" s="3070"/>
      <c r="D30" s="3070"/>
      <c r="E30" s="3070"/>
      <c r="F30" s="3070"/>
      <c r="G30" s="3070"/>
      <c r="H30" s="3070"/>
      <c r="I30" s="3070"/>
      <c r="J30" s="3070"/>
      <c r="K30" s="3070"/>
      <c r="L30" s="3070"/>
      <c r="M30" s="3070"/>
      <c r="N30" s="3070"/>
      <c r="O30" s="3070"/>
      <c r="P30" s="3070"/>
      <c r="Q30" s="3070"/>
      <c r="R30" s="3070"/>
      <c r="S30" s="3070"/>
      <c r="T30" s="3070"/>
      <c r="U30" s="3070"/>
      <c r="V30" s="3070"/>
      <c r="W30" s="3070"/>
      <c r="X30" s="3070"/>
      <c r="Y30" s="3070"/>
      <c r="Z30" s="3070"/>
      <c r="AA30" s="3070"/>
      <c r="AB30" s="3070"/>
      <c r="AC30" s="3070"/>
      <c r="AD30" s="3070"/>
      <c r="AE30" s="3070"/>
      <c r="AF30" s="3070"/>
      <c r="AG30" s="3070"/>
      <c r="AH30" s="3070"/>
      <c r="AI30" s="3070"/>
      <c r="AJ30" s="3070"/>
      <c r="AK30" s="3070"/>
      <c r="AL30" s="3070"/>
      <c r="AM30" s="3070"/>
      <c r="AN30" s="3070"/>
      <c r="AO30" s="3070"/>
      <c r="AP30" s="3070"/>
      <c r="AQ30" s="3070"/>
      <c r="AR30" s="3070"/>
      <c r="AS30" s="3070"/>
      <c r="AT30" s="3070"/>
      <c r="AU30" s="3070"/>
      <c r="AV30" s="3071"/>
      <c r="AW30" s="837"/>
      <c r="AX30" s="842"/>
      <c r="AY30" s="842"/>
      <c r="AZ30" s="842"/>
      <c r="BA30" s="842"/>
      <c r="BB30" s="842"/>
      <c r="BC30" s="724"/>
      <c r="BF30" s="3067" t="s">
        <v>2075</v>
      </c>
      <c r="BG30" s="3068"/>
      <c r="BH30" s="3068"/>
      <c r="BI30" s="3068"/>
      <c r="BJ30" s="3068"/>
      <c r="BK30" s="3068"/>
      <c r="BL30" s="3068"/>
      <c r="BM30" s="3068"/>
      <c r="BN30" s="3068"/>
      <c r="BO30" s="3068"/>
      <c r="BP30" s="3068"/>
      <c r="BQ30" s="3068"/>
      <c r="BR30" s="3068"/>
      <c r="BS30" s="3068"/>
      <c r="BT30" s="3068"/>
      <c r="BU30" s="3068"/>
      <c r="BV30" s="3068"/>
      <c r="BW30" s="3068"/>
      <c r="BX30" s="3068"/>
      <c r="BY30" s="3068"/>
      <c r="BZ30" s="3068"/>
      <c r="CA30" s="3068"/>
      <c r="CB30" s="3068"/>
      <c r="CC30" s="3068"/>
      <c r="CD30" s="3068"/>
      <c r="CE30" s="3068"/>
      <c r="CF30" s="3068"/>
      <c r="CG30" s="3068"/>
      <c r="CH30" s="3068"/>
      <c r="CI30" s="3068"/>
      <c r="CJ30" s="3068"/>
      <c r="CK30" s="3068"/>
      <c r="CL30" s="3068"/>
      <c r="CM30" s="3068"/>
      <c r="CN30" s="3068"/>
      <c r="CO30" s="646"/>
      <c r="CP30" s="851" t="s">
        <v>2076</v>
      </c>
      <c r="CQ30" s="852"/>
      <c r="CR30" s="852"/>
      <c r="CS30" s="852"/>
      <c r="CT30" s="646"/>
      <c r="CU30" s="852"/>
      <c r="CV30" s="851" t="s">
        <v>2077</v>
      </c>
      <c r="CW30" s="852"/>
      <c r="CX30" s="852"/>
      <c r="CY30" s="852"/>
      <c r="CZ30" s="852"/>
      <c r="DA30" s="853"/>
    </row>
    <row r="31" spans="1:105" ht="20.100000000000001" customHeight="1">
      <c r="A31" s="3151" t="s">
        <v>1954</v>
      </c>
      <c r="B31" s="3152"/>
      <c r="C31" s="3152"/>
      <c r="D31" s="3152"/>
      <c r="E31" s="3152"/>
      <c r="F31" s="3152"/>
      <c r="G31" s="3152"/>
      <c r="H31" s="3152"/>
      <c r="I31" s="3152"/>
      <c r="J31" s="3152"/>
      <c r="K31" s="3152"/>
      <c r="L31" s="3152"/>
      <c r="M31" s="3152"/>
      <c r="N31" s="3152"/>
      <c r="O31" s="3152"/>
      <c r="P31" s="3152"/>
      <c r="Q31" s="3152"/>
      <c r="R31" s="3152"/>
      <c r="S31" s="3152"/>
      <c r="T31" s="3152"/>
      <c r="U31" s="3152"/>
      <c r="V31" s="3152"/>
      <c r="W31" s="3152"/>
      <c r="X31" s="3152"/>
      <c r="Y31" s="3152"/>
      <c r="Z31" s="3152"/>
      <c r="AA31" s="3152"/>
      <c r="AB31" s="3152"/>
      <c r="AC31" s="3152"/>
      <c r="AD31" s="3152"/>
      <c r="AE31" s="3152"/>
      <c r="AF31" s="3152"/>
      <c r="AG31" s="3152"/>
      <c r="AH31" s="3152"/>
      <c r="AI31" s="3152"/>
      <c r="AJ31" s="3152"/>
      <c r="AK31" s="3152"/>
      <c r="AL31" s="3152"/>
      <c r="AM31" s="3152"/>
      <c r="AN31" s="3152"/>
      <c r="AO31" s="3152"/>
      <c r="AP31" s="3152"/>
      <c r="AQ31" s="3152"/>
      <c r="AR31" s="3152"/>
      <c r="AS31" s="3152"/>
      <c r="AT31" s="3152"/>
      <c r="AU31" s="3152"/>
      <c r="AV31" s="3153"/>
      <c r="AW31" s="838"/>
      <c r="AX31" s="845" t="s">
        <v>1988</v>
      </c>
      <c r="AY31" s="842"/>
      <c r="AZ31" s="842"/>
      <c r="BA31" s="842"/>
      <c r="BB31" s="842"/>
      <c r="BC31" s="837"/>
      <c r="BF31" s="3067" t="s">
        <v>1989</v>
      </c>
      <c r="BG31" s="3068"/>
      <c r="BH31" s="3068"/>
      <c r="BI31" s="3068"/>
      <c r="BJ31" s="3068"/>
      <c r="BK31" s="3068"/>
      <c r="BL31" s="3068"/>
      <c r="BM31" s="3068"/>
      <c r="BN31" s="3068"/>
      <c r="BO31" s="3068"/>
      <c r="BP31" s="3068"/>
      <c r="BQ31" s="3068"/>
      <c r="BR31" s="3068"/>
      <c r="BS31" s="3068"/>
      <c r="BT31" s="3068"/>
      <c r="BU31" s="3068"/>
      <c r="BV31" s="3068"/>
      <c r="BW31" s="3068"/>
      <c r="BX31" s="3068"/>
      <c r="BY31" s="3068"/>
      <c r="BZ31" s="3068"/>
      <c r="CA31" s="3068"/>
      <c r="CB31" s="3068"/>
      <c r="CC31" s="3068"/>
      <c r="CD31" s="3068"/>
      <c r="CE31" s="3068"/>
      <c r="CF31" s="3068"/>
      <c r="CG31" s="3068"/>
      <c r="CH31" s="3068"/>
      <c r="CI31" s="3068"/>
      <c r="CJ31" s="3068"/>
      <c r="CK31" s="3068"/>
      <c r="CL31" s="3068"/>
      <c r="CM31" s="3068"/>
      <c r="CN31" s="3068"/>
      <c r="CO31" s="646"/>
      <c r="CP31" s="851" t="s">
        <v>2076</v>
      </c>
      <c r="CQ31" s="852"/>
      <c r="CR31" s="852"/>
      <c r="CS31" s="852"/>
      <c r="CT31" s="646"/>
      <c r="CU31" s="852"/>
      <c r="CV31" s="851" t="s">
        <v>2077</v>
      </c>
      <c r="CW31" s="852"/>
      <c r="CX31" s="852"/>
      <c r="CY31" s="852"/>
      <c r="CZ31" s="852"/>
      <c r="DA31" s="853"/>
    </row>
    <row r="32" spans="1:105" s="400" customFormat="1" ht="20.100000000000001" customHeight="1">
      <c r="A32" s="3151"/>
      <c r="B32" s="3152"/>
      <c r="C32" s="3152"/>
      <c r="D32" s="3152"/>
      <c r="E32" s="3152"/>
      <c r="F32" s="3152"/>
      <c r="G32" s="3152"/>
      <c r="H32" s="3152"/>
      <c r="I32" s="3152"/>
      <c r="J32" s="3152"/>
      <c r="K32" s="3152"/>
      <c r="L32" s="3152"/>
      <c r="M32" s="3152"/>
      <c r="N32" s="3152"/>
      <c r="O32" s="3152"/>
      <c r="P32" s="3152"/>
      <c r="Q32" s="3152"/>
      <c r="R32" s="3152"/>
      <c r="S32" s="3152"/>
      <c r="T32" s="3152"/>
      <c r="U32" s="3152"/>
      <c r="V32" s="3152"/>
      <c r="W32" s="3152"/>
      <c r="X32" s="3152"/>
      <c r="Y32" s="3152"/>
      <c r="Z32" s="3152"/>
      <c r="AA32" s="3152"/>
      <c r="AB32" s="3152"/>
      <c r="AC32" s="3152"/>
      <c r="AD32" s="3152"/>
      <c r="AE32" s="3152"/>
      <c r="AF32" s="3152"/>
      <c r="AG32" s="3152"/>
      <c r="AH32" s="3152"/>
      <c r="AI32" s="3152"/>
      <c r="AJ32" s="3152"/>
      <c r="AK32" s="3152"/>
      <c r="AL32" s="3152"/>
      <c r="AM32" s="3152"/>
      <c r="AN32" s="3152"/>
      <c r="AO32" s="3152"/>
      <c r="AP32" s="3152"/>
      <c r="AQ32" s="3152"/>
      <c r="AR32" s="3152"/>
      <c r="AS32" s="3152"/>
      <c r="AT32" s="3152"/>
      <c r="AU32" s="3152"/>
      <c r="AV32" s="3153"/>
      <c r="AW32" s="838"/>
      <c r="AX32" s="844" t="s">
        <v>2022</v>
      </c>
      <c r="AY32" s="844" t="s">
        <v>2023</v>
      </c>
      <c r="AZ32" s="844" t="s">
        <v>2024</v>
      </c>
      <c r="BA32" s="844" t="s">
        <v>2025</v>
      </c>
      <c r="BB32" s="844" t="s">
        <v>2026</v>
      </c>
      <c r="BC32" s="838"/>
      <c r="BD32" s="69"/>
      <c r="BE32" s="69"/>
      <c r="BF32" s="3069" t="s">
        <v>2078</v>
      </c>
      <c r="BG32" s="3070"/>
      <c r="BH32" s="3070"/>
      <c r="BI32" s="3070"/>
      <c r="BJ32" s="3070"/>
      <c r="BK32" s="3070"/>
      <c r="BL32" s="3070"/>
      <c r="BM32" s="3070"/>
      <c r="BN32" s="3070"/>
      <c r="BO32" s="3070"/>
      <c r="BP32" s="3070"/>
      <c r="BQ32" s="3070"/>
      <c r="BR32" s="3070"/>
      <c r="BS32" s="3070"/>
      <c r="BT32" s="3070"/>
      <c r="BU32" s="3070"/>
      <c r="BV32" s="3070"/>
      <c r="BW32" s="3070"/>
      <c r="BX32" s="3070"/>
      <c r="BY32" s="3070"/>
      <c r="BZ32" s="3070"/>
      <c r="CA32" s="3070"/>
      <c r="CB32" s="3070"/>
      <c r="CC32" s="3070"/>
      <c r="CD32" s="3070"/>
      <c r="CE32" s="3070"/>
      <c r="CF32" s="3070"/>
      <c r="CG32" s="3070"/>
      <c r="CH32" s="3070"/>
      <c r="CI32" s="3070"/>
      <c r="CJ32" s="3070"/>
      <c r="CK32" s="3070"/>
      <c r="CL32" s="3070"/>
      <c r="CM32" s="3070"/>
      <c r="CN32" s="3070"/>
      <c r="CO32" s="3070"/>
      <c r="CP32" s="3070"/>
      <c r="CQ32" s="3070"/>
      <c r="CR32" s="3070"/>
      <c r="CS32" s="3070"/>
      <c r="CT32" s="3070"/>
      <c r="CU32" s="3070"/>
      <c r="CV32" s="3070"/>
      <c r="CW32" s="3070"/>
      <c r="CX32" s="3070"/>
      <c r="CY32" s="3070"/>
      <c r="CZ32" s="3070"/>
      <c r="DA32" s="3071"/>
    </row>
    <row r="33" spans="1:105" ht="20.100000000000001" customHeight="1">
      <c r="A33" s="3151"/>
      <c r="B33" s="3152"/>
      <c r="C33" s="3152"/>
      <c r="D33" s="3152"/>
      <c r="E33" s="3152"/>
      <c r="F33" s="3152"/>
      <c r="G33" s="3152"/>
      <c r="H33" s="3152"/>
      <c r="I33" s="3152"/>
      <c r="J33" s="3152"/>
      <c r="K33" s="3152"/>
      <c r="L33" s="3152"/>
      <c r="M33" s="3152"/>
      <c r="N33" s="3152"/>
      <c r="O33" s="3152"/>
      <c r="P33" s="3152"/>
      <c r="Q33" s="3152"/>
      <c r="R33" s="3152"/>
      <c r="S33" s="3152"/>
      <c r="T33" s="3152"/>
      <c r="U33" s="3152"/>
      <c r="V33" s="3152"/>
      <c r="W33" s="3152"/>
      <c r="X33" s="3152"/>
      <c r="Y33" s="3152"/>
      <c r="Z33" s="3152"/>
      <c r="AA33" s="3152"/>
      <c r="AB33" s="3152"/>
      <c r="AC33" s="3152"/>
      <c r="AD33" s="3152"/>
      <c r="AE33" s="3152"/>
      <c r="AF33" s="3152"/>
      <c r="AG33" s="3152"/>
      <c r="AH33" s="3152"/>
      <c r="AI33" s="3152"/>
      <c r="AJ33" s="3152"/>
      <c r="AK33" s="3152"/>
      <c r="AL33" s="3152"/>
      <c r="AM33" s="3152"/>
      <c r="AN33" s="3152"/>
      <c r="AO33" s="3152"/>
      <c r="AP33" s="3152"/>
      <c r="AQ33" s="3152"/>
      <c r="AR33" s="3152"/>
      <c r="AS33" s="3152"/>
      <c r="AT33" s="3152"/>
      <c r="AU33" s="3152"/>
      <c r="AV33" s="3153"/>
      <c r="AW33" s="838"/>
      <c r="AX33" s="3028" t="s">
        <v>2027</v>
      </c>
      <c r="AY33" s="846" t="s">
        <v>2028</v>
      </c>
      <c r="AZ33" s="912">
        <v>300000</v>
      </c>
      <c r="BA33" s="912">
        <v>600000</v>
      </c>
      <c r="BB33" s="846" t="s">
        <v>2029</v>
      </c>
      <c r="BC33" s="838"/>
      <c r="BF33" s="3064" t="s">
        <v>2080</v>
      </c>
      <c r="BG33" s="3065"/>
      <c r="BH33" s="3065"/>
      <c r="BI33" s="3065"/>
      <c r="BJ33" s="3065"/>
      <c r="BK33" s="3065"/>
      <c r="BL33" s="3065"/>
      <c r="BM33" s="3065"/>
      <c r="BN33" s="3065"/>
      <c r="BO33" s="3065"/>
      <c r="BP33" s="3065"/>
      <c r="BQ33" s="3065"/>
      <c r="BR33" s="3065"/>
      <c r="BS33" s="3065"/>
      <c r="BT33" s="3065"/>
      <c r="BU33" s="3065"/>
      <c r="BV33" s="3065"/>
      <c r="BW33" s="3065"/>
      <c r="BX33" s="3065"/>
      <c r="BY33" s="3065"/>
      <c r="BZ33" s="3065"/>
      <c r="CA33" s="3065"/>
      <c r="CB33" s="3065"/>
      <c r="CC33" s="3065"/>
      <c r="CD33" s="3065"/>
      <c r="CE33" s="3065"/>
      <c r="CF33" s="3065"/>
      <c r="CG33" s="3065"/>
      <c r="CH33" s="3065"/>
      <c r="CI33" s="3065"/>
      <c r="CJ33" s="3065"/>
      <c r="CK33" s="3065"/>
      <c r="CL33" s="3065"/>
      <c r="CM33" s="3065"/>
      <c r="CN33" s="3065"/>
      <c r="CO33" s="3065"/>
      <c r="CP33" s="3065"/>
      <c r="CQ33" s="3065"/>
      <c r="CR33" s="3065"/>
      <c r="CS33" s="3065"/>
      <c r="CT33" s="3065"/>
      <c r="CU33" s="3065"/>
      <c r="CV33" s="3065"/>
      <c r="CW33" s="3065"/>
      <c r="CX33" s="3065"/>
      <c r="CY33" s="3065"/>
      <c r="CZ33" s="3065"/>
      <c r="DA33" s="3072"/>
    </row>
    <row r="34" spans="1:105" ht="19.5" customHeight="1">
      <c r="A34" s="3151" t="s">
        <v>1966</v>
      </c>
      <c r="B34" s="3152"/>
      <c r="C34" s="3152"/>
      <c r="D34" s="3152"/>
      <c r="E34" s="3152"/>
      <c r="F34" s="3152"/>
      <c r="G34" s="3152"/>
      <c r="H34" s="3152"/>
      <c r="I34" s="3152"/>
      <c r="J34" s="3152"/>
      <c r="K34" s="3152"/>
      <c r="L34" s="3152"/>
      <c r="M34" s="3152"/>
      <c r="N34" s="3152"/>
      <c r="O34" s="3152"/>
      <c r="P34" s="3152"/>
      <c r="Q34" s="3152"/>
      <c r="R34" s="3152"/>
      <c r="S34" s="3152"/>
      <c r="T34" s="3152"/>
      <c r="U34" s="3152"/>
      <c r="V34" s="3152"/>
      <c r="W34" s="3152"/>
      <c r="X34" s="3152"/>
      <c r="Y34" s="3152"/>
      <c r="Z34" s="3152"/>
      <c r="AA34" s="3152"/>
      <c r="AB34" s="3152"/>
      <c r="AC34" s="3152"/>
      <c r="AD34" s="3152"/>
      <c r="AE34" s="3152"/>
      <c r="AF34" s="3152"/>
      <c r="AG34" s="3152"/>
      <c r="AH34" s="3152"/>
      <c r="AI34" s="3152"/>
      <c r="AJ34" s="3152"/>
      <c r="AK34" s="3152"/>
      <c r="AL34" s="3152"/>
      <c r="AM34" s="3152"/>
      <c r="AN34" s="3152"/>
      <c r="AO34" s="3152"/>
      <c r="AP34" s="3152"/>
      <c r="AQ34" s="3152"/>
      <c r="AR34" s="3152"/>
      <c r="AS34" s="3152"/>
      <c r="AT34" s="3152"/>
      <c r="AU34" s="3152"/>
      <c r="AV34" s="812"/>
      <c r="AW34" s="724"/>
      <c r="AX34" s="3028"/>
      <c r="AY34" s="846" t="s">
        <v>2030</v>
      </c>
      <c r="AZ34" s="912">
        <v>300000</v>
      </c>
      <c r="BA34" s="912">
        <v>600000</v>
      </c>
      <c r="BB34" s="846" t="s">
        <v>2029</v>
      </c>
      <c r="BC34" s="838"/>
      <c r="BF34" s="3064"/>
      <c r="BG34" s="3065"/>
      <c r="BH34" s="3065"/>
      <c r="BI34" s="3065"/>
      <c r="BJ34" s="3065"/>
      <c r="BK34" s="3065"/>
      <c r="BL34" s="3065"/>
      <c r="BM34" s="3065"/>
      <c r="BN34" s="3065"/>
      <c r="BO34" s="3065"/>
      <c r="BP34" s="3065"/>
      <c r="BQ34" s="3065"/>
      <c r="BR34" s="3065"/>
      <c r="BS34" s="3065"/>
      <c r="BT34" s="3065"/>
      <c r="BU34" s="3065"/>
      <c r="BV34" s="3065"/>
      <c r="BW34" s="3065"/>
      <c r="BX34" s="3065"/>
      <c r="BY34" s="3065"/>
      <c r="BZ34" s="3065"/>
      <c r="CA34" s="3065"/>
      <c r="CB34" s="3065"/>
      <c r="CC34" s="3065"/>
      <c r="CD34" s="3065"/>
      <c r="CE34" s="3065"/>
      <c r="CF34" s="3065"/>
      <c r="CG34" s="3065"/>
      <c r="CH34" s="3065"/>
      <c r="CI34" s="3065"/>
      <c r="CJ34" s="3065"/>
      <c r="CK34" s="3065"/>
      <c r="CL34" s="3065"/>
      <c r="CM34" s="3065"/>
      <c r="CN34" s="3065"/>
      <c r="CO34" s="3065"/>
      <c r="CP34" s="3065"/>
      <c r="CQ34" s="3065"/>
      <c r="CR34" s="3065"/>
      <c r="CS34" s="3065"/>
      <c r="CT34" s="3065"/>
      <c r="CU34" s="3065"/>
      <c r="CV34" s="3065"/>
      <c r="CW34" s="3065"/>
      <c r="CX34" s="3065"/>
      <c r="CY34" s="3065"/>
      <c r="CZ34" s="3065"/>
      <c r="DA34" s="3072"/>
    </row>
    <row r="35" spans="1:105" s="400" customFormat="1" ht="19.5" customHeight="1">
      <c r="A35" s="3151"/>
      <c r="B35" s="3152"/>
      <c r="C35" s="3152"/>
      <c r="D35" s="3152"/>
      <c r="E35" s="3152"/>
      <c r="F35" s="3152"/>
      <c r="G35" s="3152"/>
      <c r="H35" s="3152"/>
      <c r="I35" s="3152"/>
      <c r="J35" s="3152"/>
      <c r="K35" s="3152"/>
      <c r="L35" s="3152"/>
      <c r="M35" s="3152"/>
      <c r="N35" s="3152"/>
      <c r="O35" s="3152"/>
      <c r="P35" s="3152"/>
      <c r="Q35" s="3152"/>
      <c r="R35" s="3152"/>
      <c r="S35" s="3152"/>
      <c r="T35" s="3152"/>
      <c r="U35" s="3152"/>
      <c r="V35" s="3152"/>
      <c r="W35" s="3152"/>
      <c r="X35" s="3152"/>
      <c r="Y35" s="3152"/>
      <c r="Z35" s="3152"/>
      <c r="AA35" s="3152"/>
      <c r="AB35" s="3152"/>
      <c r="AC35" s="3152"/>
      <c r="AD35" s="3152"/>
      <c r="AE35" s="3152"/>
      <c r="AF35" s="3152"/>
      <c r="AG35" s="3152"/>
      <c r="AH35" s="3152"/>
      <c r="AI35" s="3152"/>
      <c r="AJ35" s="3152"/>
      <c r="AK35" s="3152"/>
      <c r="AL35" s="3152"/>
      <c r="AM35" s="3152"/>
      <c r="AN35" s="3152"/>
      <c r="AO35" s="3152"/>
      <c r="AP35" s="3152"/>
      <c r="AQ35" s="3152"/>
      <c r="AR35" s="3152"/>
      <c r="AS35" s="3152"/>
      <c r="AT35" s="3152"/>
      <c r="AU35" s="3152"/>
      <c r="AV35" s="812"/>
      <c r="AW35" s="724"/>
      <c r="AX35" s="3028"/>
      <c r="AY35" s="846" t="s">
        <v>2031</v>
      </c>
      <c r="AZ35" s="912">
        <v>300000</v>
      </c>
      <c r="BA35" s="912">
        <v>600000</v>
      </c>
      <c r="BB35" s="846" t="s">
        <v>2032</v>
      </c>
      <c r="BC35" s="724"/>
      <c r="BD35" s="69"/>
      <c r="BE35" s="69"/>
      <c r="BF35" s="3064"/>
      <c r="BG35" s="3065"/>
      <c r="BH35" s="3065"/>
      <c r="BI35" s="3065"/>
      <c r="BJ35" s="3065"/>
      <c r="BK35" s="3065"/>
      <c r="BL35" s="3065"/>
      <c r="BM35" s="3065"/>
      <c r="BN35" s="3065"/>
      <c r="BO35" s="3065"/>
      <c r="BP35" s="3065"/>
      <c r="BQ35" s="3065"/>
      <c r="BR35" s="3065"/>
      <c r="BS35" s="3065"/>
      <c r="BT35" s="3065"/>
      <c r="BU35" s="3065"/>
      <c r="BV35" s="3065"/>
      <c r="BW35" s="3065"/>
      <c r="BX35" s="3065"/>
      <c r="BY35" s="3065"/>
      <c r="BZ35" s="3065"/>
      <c r="CA35" s="3065"/>
      <c r="CB35" s="3065"/>
      <c r="CC35" s="3065"/>
      <c r="CD35" s="3065"/>
      <c r="CE35" s="3065"/>
      <c r="CF35" s="3065"/>
      <c r="CG35" s="3065"/>
      <c r="CH35" s="3065"/>
      <c r="CI35" s="3065"/>
      <c r="CJ35" s="3065"/>
      <c r="CK35" s="3065"/>
      <c r="CL35" s="3065"/>
      <c r="CM35" s="3065"/>
      <c r="CN35" s="3065"/>
      <c r="CO35" s="3065"/>
      <c r="CP35" s="3065"/>
      <c r="CQ35" s="3065"/>
      <c r="CR35" s="3065"/>
      <c r="CS35" s="3065"/>
      <c r="CT35" s="3065"/>
      <c r="CU35" s="3065"/>
      <c r="CV35" s="3065"/>
      <c r="CW35" s="3065"/>
      <c r="CX35" s="3065"/>
      <c r="CY35" s="3065"/>
      <c r="CZ35" s="3065"/>
      <c r="DA35" s="3072"/>
    </row>
    <row r="36" spans="1:105" s="400" customFormat="1" ht="19.5" customHeight="1">
      <c r="A36" s="3151"/>
      <c r="B36" s="3152"/>
      <c r="C36" s="3152"/>
      <c r="D36" s="3152"/>
      <c r="E36" s="3152"/>
      <c r="F36" s="3152"/>
      <c r="G36" s="3152"/>
      <c r="H36" s="3152"/>
      <c r="I36" s="3152"/>
      <c r="J36" s="3152"/>
      <c r="K36" s="3152"/>
      <c r="L36" s="3152"/>
      <c r="M36" s="3152"/>
      <c r="N36" s="3152"/>
      <c r="O36" s="3152"/>
      <c r="P36" s="3152"/>
      <c r="Q36" s="3152"/>
      <c r="R36" s="3152"/>
      <c r="S36" s="3152"/>
      <c r="T36" s="3152"/>
      <c r="U36" s="3152"/>
      <c r="V36" s="3152"/>
      <c r="W36" s="3152"/>
      <c r="X36" s="3152"/>
      <c r="Y36" s="3152"/>
      <c r="Z36" s="3152"/>
      <c r="AA36" s="3152"/>
      <c r="AB36" s="3152"/>
      <c r="AC36" s="3152"/>
      <c r="AD36" s="3152"/>
      <c r="AE36" s="3152"/>
      <c r="AF36" s="3152"/>
      <c r="AG36" s="3152"/>
      <c r="AH36" s="3152"/>
      <c r="AI36" s="3152"/>
      <c r="AJ36" s="3152"/>
      <c r="AK36" s="3152"/>
      <c r="AL36" s="3152"/>
      <c r="AM36" s="3152"/>
      <c r="AN36" s="3152"/>
      <c r="AO36" s="3152"/>
      <c r="AP36" s="3152"/>
      <c r="AQ36" s="3152"/>
      <c r="AR36" s="3152"/>
      <c r="AS36" s="3152"/>
      <c r="AT36" s="3152"/>
      <c r="AU36" s="3152"/>
      <c r="AV36" s="812"/>
      <c r="AW36" s="724"/>
      <c r="AX36" s="3028" t="s">
        <v>2033</v>
      </c>
      <c r="AY36" s="846" t="s">
        <v>2034</v>
      </c>
      <c r="AZ36" s="912">
        <v>500000</v>
      </c>
      <c r="BA36" s="912">
        <v>700000</v>
      </c>
      <c r="BB36" s="846" t="s">
        <v>2029</v>
      </c>
      <c r="BC36" s="724"/>
      <c r="BD36" s="69"/>
      <c r="BE36" s="69"/>
      <c r="BF36" s="3064"/>
      <c r="BG36" s="3065"/>
      <c r="BH36" s="3065"/>
      <c r="BI36" s="3065"/>
      <c r="BJ36" s="3065"/>
      <c r="BK36" s="3065"/>
      <c r="BL36" s="3065"/>
      <c r="BM36" s="3065"/>
      <c r="BN36" s="3065"/>
      <c r="BO36" s="3065"/>
      <c r="BP36" s="3065"/>
      <c r="BQ36" s="3065"/>
      <c r="BR36" s="3065"/>
      <c r="BS36" s="3065"/>
      <c r="BT36" s="3065"/>
      <c r="BU36" s="3065"/>
      <c r="BV36" s="3065"/>
      <c r="BW36" s="3065"/>
      <c r="BX36" s="3065"/>
      <c r="BY36" s="3065"/>
      <c r="BZ36" s="3065"/>
      <c r="CA36" s="3065"/>
      <c r="CB36" s="3065"/>
      <c r="CC36" s="3065"/>
      <c r="CD36" s="3065"/>
      <c r="CE36" s="3065"/>
      <c r="CF36" s="3065"/>
      <c r="CG36" s="3065"/>
      <c r="CH36" s="3065"/>
      <c r="CI36" s="3065"/>
      <c r="CJ36" s="3065"/>
      <c r="CK36" s="3065"/>
      <c r="CL36" s="3065"/>
      <c r="CM36" s="3065"/>
      <c r="CN36" s="3065"/>
      <c r="CO36" s="3065"/>
      <c r="CP36" s="3065"/>
      <c r="CQ36" s="3065"/>
      <c r="CR36" s="3065"/>
      <c r="CS36" s="3065"/>
      <c r="CT36" s="3065"/>
      <c r="CU36" s="3065"/>
      <c r="CV36" s="3065"/>
      <c r="CW36" s="3065"/>
      <c r="CX36" s="3065"/>
      <c r="CY36" s="3065"/>
      <c r="CZ36" s="3065"/>
      <c r="DA36" s="3072"/>
    </row>
    <row r="37" spans="1:105" ht="20.100000000000001" customHeight="1">
      <c r="A37" s="3151"/>
      <c r="B37" s="3152"/>
      <c r="C37" s="3152"/>
      <c r="D37" s="3152"/>
      <c r="E37" s="3152"/>
      <c r="F37" s="3152"/>
      <c r="G37" s="3152"/>
      <c r="H37" s="3152"/>
      <c r="I37" s="3152"/>
      <c r="J37" s="3152"/>
      <c r="K37" s="3152"/>
      <c r="L37" s="3152"/>
      <c r="M37" s="3152"/>
      <c r="N37" s="3152"/>
      <c r="O37" s="3152"/>
      <c r="P37" s="3152"/>
      <c r="Q37" s="3152"/>
      <c r="R37" s="3152"/>
      <c r="S37" s="3152"/>
      <c r="T37" s="3152"/>
      <c r="U37" s="3152"/>
      <c r="V37" s="3152"/>
      <c r="W37" s="3152"/>
      <c r="X37" s="3152"/>
      <c r="Y37" s="3152"/>
      <c r="Z37" s="3152"/>
      <c r="AA37" s="3152"/>
      <c r="AB37" s="3152"/>
      <c r="AC37" s="3152"/>
      <c r="AD37" s="3152"/>
      <c r="AE37" s="3152"/>
      <c r="AF37" s="3152"/>
      <c r="AG37" s="3152"/>
      <c r="AH37" s="3152"/>
      <c r="AI37" s="3152"/>
      <c r="AJ37" s="3152"/>
      <c r="AK37" s="3152"/>
      <c r="AL37" s="3152"/>
      <c r="AM37" s="3152"/>
      <c r="AN37" s="3152"/>
      <c r="AO37" s="3152"/>
      <c r="AP37" s="3152"/>
      <c r="AQ37" s="3152"/>
      <c r="AR37" s="3152"/>
      <c r="AS37" s="3152"/>
      <c r="AT37" s="3152"/>
      <c r="AU37" s="3152"/>
      <c r="AV37" s="812"/>
      <c r="AW37" s="724"/>
      <c r="AX37" s="3028"/>
      <c r="AY37" s="846" t="s">
        <v>2030</v>
      </c>
      <c r="AZ37" s="912">
        <v>500000</v>
      </c>
      <c r="BA37" s="912">
        <v>600000</v>
      </c>
      <c r="BB37" s="846" t="s">
        <v>2029</v>
      </c>
      <c r="BC37" s="724"/>
      <c r="BF37" s="3064"/>
      <c r="BG37" s="3065"/>
      <c r="BH37" s="3065"/>
      <c r="BI37" s="3065"/>
      <c r="BJ37" s="3065"/>
      <c r="BK37" s="3065"/>
      <c r="BL37" s="3065"/>
      <c r="BM37" s="3065"/>
      <c r="BN37" s="3065"/>
      <c r="BO37" s="3065"/>
      <c r="BP37" s="3065"/>
      <c r="BQ37" s="3065"/>
      <c r="BR37" s="3065"/>
      <c r="BS37" s="3065"/>
      <c r="BT37" s="3065"/>
      <c r="BU37" s="3065"/>
      <c r="BV37" s="3065"/>
      <c r="BW37" s="3065"/>
      <c r="BX37" s="3065"/>
      <c r="BY37" s="3065"/>
      <c r="BZ37" s="3065"/>
      <c r="CA37" s="3065"/>
      <c r="CB37" s="3065"/>
      <c r="CC37" s="3065"/>
      <c r="CD37" s="3065"/>
      <c r="CE37" s="3065"/>
      <c r="CF37" s="3065"/>
      <c r="CG37" s="3065"/>
      <c r="CH37" s="3065"/>
      <c r="CI37" s="3065"/>
      <c r="CJ37" s="3065"/>
      <c r="CK37" s="3065"/>
      <c r="CL37" s="3065"/>
      <c r="CM37" s="3065"/>
      <c r="CN37" s="3065"/>
      <c r="CO37" s="3065"/>
      <c r="CP37" s="3065"/>
      <c r="CQ37" s="3065"/>
      <c r="CR37" s="3065"/>
      <c r="CS37" s="3065"/>
      <c r="CT37" s="3065"/>
      <c r="CU37" s="3065"/>
      <c r="CV37" s="3065"/>
      <c r="CW37" s="3065"/>
      <c r="CX37" s="3065"/>
      <c r="CY37" s="3065"/>
      <c r="CZ37" s="3065"/>
      <c r="DA37" s="3072"/>
    </row>
    <row r="38" spans="1:105" ht="24.95" customHeight="1">
      <c r="A38" s="815" t="s">
        <v>1956</v>
      </c>
      <c r="B38" s="816"/>
      <c r="C38" s="816"/>
      <c r="D38" s="816"/>
      <c r="E38" s="816"/>
      <c r="F38" s="817"/>
      <c r="G38" s="816"/>
      <c r="H38" s="816"/>
      <c r="I38" s="817"/>
      <c r="J38" s="817"/>
      <c r="K38" s="816"/>
      <c r="L38" s="816"/>
      <c r="M38" s="648"/>
      <c r="N38" s="648"/>
      <c r="O38" s="648"/>
      <c r="P38" s="648"/>
      <c r="Q38" s="648"/>
      <c r="R38" s="648"/>
      <c r="S38" s="648"/>
      <c r="T38" s="648"/>
      <c r="U38" s="648"/>
      <c r="V38" s="648"/>
      <c r="W38" s="648"/>
      <c r="X38" s="648"/>
      <c r="Y38" s="648"/>
      <c r="Z38" s="648"/>
      <c r="AA38" s="648"/>
      <c r="AB38" s="648"/>
      <c r="AC38" s="648"/>
      <c r="AD38" s="648"/>
      <c r="AE38" s="817" t="s">
        <v>1947</v>
      </c>
      <c r="AF38" s="816"/>
      <c r="AG38" s="816"/>
      <c r="AH38" s="507"/>
      <c r="AI38" s="817"/>
      <c r="AJ38" s="816"/>
      <c r="AK38" s="648"/>
      <c r="AL38" s="648"/>
      <c r="AM38" s="648"/>
      <c r="AN38" s="817" t="s">
        <v>1948</v>
      </c>
      <c r="AO38" s="648"/>
      <c r="AP38" s="648"/>
      <c r="AQ38" s="648"/>
      <c r="AR38" s="648"/>
      <c r="AS38" s="648"/>
      <c r="AT38" s="648"/>
      <c r="AU38" s="648"/>
      <c r="AV38" s="649"/>
      <c r="AW38" s="724"/>
      <c r="AX38" s="3028"/>
      <c r="AY38" s="847" t="s">
        <v>2035</v>
      </c>
      <c r="AZ38" s="913">
        <v>500000</v>
      </c>
      <c r="BA38" s="913">
        <v>600000</v>
      </c>
      <c r="BB38" s="846" t="s">
        <v>2032</v>
      </c>
      <c r="BC38" s="724"/>
      <c r="BF38" s="3091" t="s">
        <v>2079</v>
      </c>
      <c r="BG38" s="3092"/>
      <c r="BH38" s="3092"/>
      <c r="BI38" s="3092"/>
      <c r="BJ38" s="3092"/>
      <c r="BK38" s="3092"/>
      <c r="BL38" s="3092"/>
      <c r="BM38" s="3092"/>
      <c r="BN38" s="3092"/>
      <c r="BO38" s="3092"/>
      <c r="BP38" s="3092"/>
      <c r="BQ38" s="3092"/>
      <c r="BR38" s="3092"/>
      <c r="BS38" s="3092"/>
      <c r="BT38" s="3092"/>
      <c r="BU38" s="3092"/>
      <c r="BV38" s="3092"/>
      <c r="BW38" s="3092"/>
      <c r="BX38" s="3092"/>
      <c r="BY38" s="3092"/>
      <c r="BZ38" s="3092"/>
      <c r="CA38" s="3092"/>
      <c r="CB38" s="3092"/>
      <c r="CC38" s="3092"/>
      <c r="CD38" s="3092"/>
      <c r="CE38" s="3092"/>
      <c r="CF38" s="3092"/>
      <c r="CG38" s="3092"/>
      <c r="CH38" s="3092"/>
      <c r="CI38" s="3092"/>
      <c r="CJ38" s="3092"/>
      <c r="CK38" s="3092"/>
      <c r="CL38" s="3092"/>
      <c r="CM38" s="3092"/>
      <c r="CN38" s="3092"/>
      <c r="CO38" s="361"/>
      <c r="CP38" s="854" t="s">
        <v>2076</v>
      </c>
      <c r="CQ38" s="855"/>
      <c r="CR38" s="855"/>
      <c r="CS38" s="855"/>
      <c r="CT38" s="361"/>
      <c r="CU38" s="855"/>
      <c r="CV38" s="854" t="s">
        <v>2077</v>
      </c>
      <c r="CW38" s="855"/>
      <c r="CX38" s="855"/>
      <c r="CY38" s="855"/>
      <c r="CZ38" s="855"/>
      <c r="DA38" s="856"/>
    </row>
    <row r="39" spans="1:105" ht="20.100000000000001" customHeight="1">
      <c r="A39" s="1082" t="s">
        <v>1119</v>
      </c>
      <c r="B39" s="1082"/>
      <c r="C39" s="1082"/>
      <c r="D39" s="1082"/>
      <c r="E39" s="1082"/>
      <c r="F39" s="1082"/>
      <c r="G39" s="1082"/>
      <c r="H39" s="1082"/>
      <c r="I39" s="1082"/>
      <c r="J39" s="1082"/>
      <c r="K39" s="1082"/>
      <c r="L39" s="1082"/>
      <c r="M39" s="1082"/>
      <c r="N39" s="1082"/>
      <c r="O39" s="1082"/>
      <c r="P39" s="1082"/>
      <c r="Q39" s="1082"/>
      <c r="R39" s="1082"/>
      <c r="S39" s="1082"/>
      <c r="T39" s="1082"/>
      <c r="U39" s="1082"/>
      <c r="V39" s="1082"/>
      <c r="W39" s="1082"/>
      <c r="X39" s="1082"/>
      <c r="Y39" s="1082"/>
      <c r="Z39" s="1082"/>
      <c r="AA39" s="1082"/>
      <c r="AB39" s="1082"/>
      <c r="AC39" s="1082"/>
      <c r="AD39" s="1082"/>
      <c r="AE39" s="1082"/>
      <c r="AF39" s="1082"/>
      <c r="AG39" s="1082"/>
      <c r="AH39" s="1082"/>
      <c r="AI39" s="1082"/>
      <c r="AJ39" s="1082"/>
      <c r="AK39" s="1082"/>
      <c r="AL39" s="1082"/>
      <c r="AM39" s="1082"/>
      <c r="AN39" s="1082"/>
      <c r="AO39" s="1082"/>
      <c r="AP39" s="1082"/>
      <c r="AQ39" s="1082"/>
      <c r="AR39" s="1082"/>
      <c r="AS39" s="1082"/>
      <c r="AT39" s="1082"/>
      <c r="AU39" s="1082"/>
      <c r="AV39" s="1082"/>
      <c r="AW39" s="655"/>
      <c r="AX39" s="842"/>
      <c r="AY39" s="850"/>
      <c r="AZ39" s="850"/>
      <c r="BA39" s="850"/>
      <c r="BB39" s="849"/>
      <c r="BC39" s="724"/>
      <c r="BF39" s="1779" t="s">
        <v>2083</v>
      </c>
      <c r="BG39" s="3136"/>
      <c r="BH39" s="3136"/>
      <c r="BI39" s="3136"/>
      <c r="BJ39" s="3136"/>
      <c r="BK39" s="3136"/>
      <c r="BL39" s="3136"/>
      <c r="BM39" s="3136"/>
      <c r="BN39" s="3136"/>
      <c r="BO39" s="3136"/>
      <c r="BP39" s="3136"/>
      <c r="BQ39" s="3136"/>
      <c r="BR39" s="3136"/>
      <c r="BS39" s="3136"/>
      <c r="BT39" s="3136"/>
      <c r="BU39" s="3136"/>
      <c r="BV39" s="3136"/>
      <c r="BW39" s="3136"/>
      <c r="BX39" s="3136"/>
      <c r="BY39" s="3136"/>
      <c r="BZ39" s="3136"/>
      <c r="CA39" s="3136"/>
      <c r="CB39" s="3136"/>
      <c r="CC39" s="3136"/>
      <c r="CD39" s="3136"/>
      <c r="CE39" s="3136"/>
      <c r="CF39" s="3136"/>
      <c r="CG39" s="3136"/>
      <c r="CH39" s="3136"/>
      <c r="CI39" s="3136"/>
      <c r="CJ39" s="3136"/>
      <c r="CK39" s="3136"/>
      <c r="CL39" s="3136"/>
      <c r="CM39" s="3136"/>
      <c r="CN39" s="3136"/>
      <c r="CO39" s="3136"/>
      <c r="CP39" s="3136"/>
      <c r="CQ39" s="3136"/>
      <c r="CR39" s="3136"/>
      <c r="CS39" s="3136"/>
      <c r="CT39" s="3136"/>
      <c r="CU39" s="3136"/>
      <c r="CV39" s="3136"/>
      <c r="CW39" s="3136"/>
      <c r="CX39" s="3136"/>
      <c r="CY39" s="3136"/>
      <c r="CZ39" s="3136"/>
      <c r="DA39" s="3136"/>
    </row>
    <row r="40" spans="1:105" ht="16.5">
      <c r="A40" s="336"/>
      <c r="B40" s="336"/>
      <c r="C40" s="336"/>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AN40" s="336"/>
      <c r="AO40" s="336"/>
      <c r="AP40" s="336"/>
      <c r="AQ40" s="336"/>
      <c r="AR40" s="336"/>
      <c r="AS40" s="336"/>
      <c r="AT40" s="336"/>
      <c r="AU40" s="336"/>
      <c r="AV40" s="336"/>
      <c r="AW40" s="71"/>
      <c r="AX40" s="845" t="s">
        <v>2036</v>
      </c>
      <c r="AY40" s="842"/>
      <c r="AZ40" s="842"/>
      <c r="BA40" s="842"/>
      <c r="BB40" s="842"/>
      <c r="BC40" s="655"/>
      <c r="BF40" s="1082"/>
      <c r="BG40" s="1082"/>
      <c r="BH40" s="1082"/>
      <c r="BI40" s="1082"/>
      <c r="BJ40" s="1082"/>
      <c r="BK40" s="1082"/>
      <c r="BL40" s="1082"/>
      <c r="BM40" s="1082"/>
      <c r="BN40" s="1082"/>
      <c r="BO40" s="1082"/>
      <c r="BP40" s="1082"/>
      <c r="BQ40" s="1082"/>
      <c r="BR40" s="1082"/>
      <c r="BS40" s="1082"/>
      <c r="BT40" s="1082"/>
      <c r="BU40" s="1082"/>
      <c r="BV40" s="1082"/>
      <c r="BW40" s="1082"/>
      <c r="BX40" s="1082"/>
      <c r="BY40" s="1082"/>
      <c r="BZ40" s="1082"/>
      <c r="CA40" s="1082"/>
      <c r="CB40" s="1082"/>
      <c r="CC40" s="1082"/>
      <c r="CD40" s="1082"/>
      <c r="CE40" s="1082"/>
      <c r="CF40" s="1082"/>
      <c r="CG40" s="1082"/>
      <c r="CH40" s="1082"/>
      <c r="CI40" s="1082"/>
      <c r="CJ40" s="1082"/>
      <c r="CK40" s="1082"/>
      <c r="CL40" s="1082"/>
      <c r="CM40" s="1082"/>
      <c r="CN40" s="1082"/>
      <c r="CO40" s="1082"/>
      <c r="CP40" s="1082"/>
      <c r="CQ40" s="1082"/>
      <c r="CR40" s="1082"/>
      <c r="CS40" s="1082"/>
      <c r="CT40" s="1082"/>
      <c r="CU40" s="1082"/>
      <c r="CV40" s="1082"/>
      <c r="CW40" s="1082"/>
      <c r="CX40" s="1082"/>
      <c r="CY40" s="1082"/>
      <c r="CZ40" s="1082"/>
      <c r="DA40" s="1082"/>
    </row>
    <row r="41" spans="1:105" ht="20.100000000000001" customHeight="1">
      <c r="A41" s="1030" t="s">
        <v>2088</v>
      </c>
      <c r="B41" s="1030"/>
      <c r="C41" s="1030"/>
      <c r="D41" s="1030"/>
      <c r="E41" s="1030"/>
      <c r="F41" s="1030"/>
      <c r="G41" s="1030"/>
      <c r="H41" s="1030"/>
      <c r="I41" s="1030"/>
      <c r="J41" s="1030"/>
      <c r="K41" s="1030"/>
      <c r="L41" s="1214" t="s">
        <v>1067</v>
      </c>
      <c r="M41" s="1214"/>
      <c r="N41" s="1214"/>
      <c r="O41" s="1214"/>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U41" s="2"/>
      <c r="AV41" s="1"/>
      <c r="AW41" s="824"/>
      <c r="AX41" s="3073" t="s">
        <v>2037</v>
      </c>
      <c r="AY41" s="3073"/>
      <c r="AZ41" s="3073" t="s">
        <v>2038</v>
      </c>
      <c r="BA41" s="3073"/>
      <c r="BB41" s="844" t="s">
        <v>2039</v>
      </c>
      <c r="BC41" s="71"/>
      <c r="BF41" s="1214" t="s">
        <v>2087</v>
      </c>
      <c r="BG41" s="1214"/>
      <c r="BH41" s="1214"/>
      <c r="BI41" s="1214"/>
      <c r="BJ41" s="1214"/>
      <c r="BK41" s="1214"/>
      <c r="BL41" s="1214"/>
      <c r="BM41" s="1214"/>
      <c r="BN41" s="1214"/>
      <c r="BO41" s="1214"/>
      <c r="BP41" s="1214"/>
      <c r="BQ41" s="1214"/>
      <c r="BR41" s="1214"/>
      <c r="BS41" s="1214"/>
      <c r="BT41" s="1214"/>
      <c r="BU41" s="656"/>
      <c r="BV41" s="656"/>
      <c r="BW41" s="656"/>
      <c r="BX41" s="656"/>
      <c r="BY41" s="656"/>
      <c r="BZ41" s="656"/>
      <c r="CA41" s="656"/>
      <c r="CB41" s="656"/>
      <c r="CC41" s="656"/>
      <c r="CD41" s="656"/>
      <c r="CE41" s="656"/>
      <c r="CF41" s="656"/>
      <c r="CG41" s="656"/>
      <c r="CH41" s="656"/>
      <c r="CI41" s="656"/>
      <c r="CJ41" s="656"/>
      <c r="CK41" s="656"/>
      <c r="CL41" s="656"/>
      <c r="CM41" s="656"/>
      <c r="CN41" s="656"/>
      <c r="CO41" s="656"/>
      <c r="CP41" s="656"/>
      <c r="CQ41" s="656"/>
      <c r="CR41" s="656"/>
      <c r="CS41" s="656"/>
      <c r="CT41" s="656"/>
      <c r="CU41" s="400"/>
      <c r="CV41" s="400"/>
      <c r="CW41" s="400"/>
      <c r="CX41" s="400"/>
      <c r="CY41" s="400"/>
      <c r="CZ41" s="2"/>
      <c r="DA41" s="1"/>
    </row>
    <row r="42" spans="1:105" ht="20.100000000000001" customHeight="1">
      <c r="AX42" s="3089" t="s">
        <v>2040</v>
      </c>
      <c r="AY42" s="3090"/>
      <c r="AZ42" s="3089" t="s">
        <v>2041</v>
      </c>
      <c r="BA42" s="3090"/>
      <c r="BB42" s="3024" t="s">
        <v>2042</v>
      </c>
      <c r="BC42" s="824"/>
    </row>
    <row r="43" spans="1:105" ht="20.100000000000001" customHeight="1">
      <c r="AX43" s="3089" t="s">
        <v>2043</v>
      </c>
      <c r="AY43" s="3090"/>
      <c r="AZ43" s="3089" t="s">
        <v>1991</v>
      </c>
      <c r="BA43" s="3090"/>
      <c r="BB43" s="3025"/>
    </row>
    <row r="44" spans="1:105" ht="20.100000000000001" customHeight="1">
      <c r="AX44" s="3089" t="s">
        <v>2044</v>
      </c>
      <c r="AY44" s="3090"/>
      <c r="AZ44" s="3089" t="s">
        <v>2045</v>
      </c>
      <c r="BA44" s="3090"/>
      <c r="BB44" s="3025"/>
    </row>
    <row r="45" spans="1:105" ht="20.100000000000001" customHeight="1">
      <c r="AX45" s="3089" t="s">
        <v>1992</v>
      </c>
      <c r="AY45" s="3090"/>
      <c r="AZ45" s="3089" t="s">
        <v>2046</v>
      </c>
      <c r="BA45" s="3090"/>
      <c r="BB45" s="3026"/>
    </row>
    <row r="46" spans="1:105" ht="16.5">
      <c r="AX46" s="842"/>
      <c r="AY46" s="842"/>
      <c r="AZ46" s="842"/>
      <c r="BA46" s="842"/>
      <c r="BB46" s="842"/>
    </row>
    <row r="47" spans="1:105" ht="18" customHeight="1">
      <c r="AX47" s="842"/>
      <c r="AY47" s="842"/>
      <c r="AZ47" s="842"/>
      <c r="BA47" s="842"/>
      <c r="BB47" s="842"/>
    </row>
    <row r="48" spans="1:105" ht="9.75" customHeight="1"/>
    <row r="49" spans="1:57" s="336" customFormat="1" ht="12.95" customHeight="1">
      <c r="A49" s="338"/>
      <c r="B49" s="338"/>
      <c r="C49" s="338"/>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69"/>
      <c r="AX49" s="69"/>
      <c r="AY49" s="69"/>
      <c r="AZ49" s="69"/>
      <c r="BA49" s="69"/>
      <c r="BB49" s="69"/>
      <c r="BC49" s="69"/>
      <c r="BD49" s="71"/>
      <c r="BE49" s="69"/>
    </row>
    <row r="50" spans="1:57" s="336" customFormat="1" ht="9.9499999999999993" customHeight="1">
      <c r="A50" s="338"/>
      <c r="B50" s="338"/>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69"/>
      <c r="AX50" s="69"/>
      <c r="AY50" s="69"/>
      <c r="AZ50" s="69"/>
      <c r="BA50" s="69"/>
      <c r="BB50" s="69"/>
      <c r="BC50" s="69"/>
      <c r="BD50" s="71"/>
      <c r="BE50" s="69"/>
    </row>
    <row r="51" spans="1:57" s="1" customFormat="1" ht="18" customHeight="1">
      <c r="A51" s="338"/>
      <c r="B51" s="338"/>
      <c r="C51" s="338"/>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69"/>
      <c r="AX51" s="69"/>
      <c r="AY51" s="69"/>
      <c r="AZ51" s="69"/>
      <c r="BA51" s="69"/>
      <c r="BB51" s="69"/>
      <c r="BC51" s="69"/>
      <c r="BD51" s="824"/>
      <c r="BE51" s="69"/>
    </row>
  </sheetData>
  <protectedRanges>
    <protectedRange sqref="AQ4:AQ5 N4:O5 Q5 CV4:CV5 BS4:BT5 BV5" name="범위1_1"/>
    <protectedRange sqref="AI28:AJ29 J30:K38 AI38:AJ38 J22:K27 CN28:CO29 CV30:CV31 CN38 BO22:BP27 BO32:BP38 CM30:CM31 CV38" name="범위1_1_3_2"/>
  </protectedRanges>
  <mergeCells count="195">
    <mergeCell ref="A8:I8"/>
    <mergeCell ref="P10:AC10"/>
    <mergeCell ref="AD10:AH10"/>
    <mergeCell ref="P11:U11"/>
    <mergeCell ref="AI9:AV9"/>
    <mergeCell ref="J11:O11"/>
    <mergeCell ref="J8:R8"/>
    <mergeCell ref="BF39:DA40"/>
    <mergeCell ref="BF41:BT41"/>
    <mergeCell ref="A41:K41"/>
    <mergeCell ref="L41:O41"/>
    <mergeCell ref="A39:AV39"/>
    <mergeCell ref="A22:AV22"/>
    <mergeCell ref="A30:AV30"/>
    <mergeCell ref="A31:AV33"/>
    <mergeCell ref="A34:AU37"/>
    <mergeCell ref="BF19:BN21"/>
    <mergeCell ref="BO19:BU20"/>
    <mergeCell ref="BV19:CS19"/>
    <mergeCell ref="BF22:DA22"/>
    <mergeCell ref="AX19:BB19"/>
    <mergeCell ref="A19:I21"/>
    <mergeCell ref="AO21:AV21"/>
    <mergeCell ref="J21:P21"/>
    <mergeCell ref="A1:AV1"/>
    <mergeCell ref="A3:G3"/>
    <mergeCell ref="H3:V3"/>
    <mergeCell ref="W3:AB3"/>
    <mergeCell ref="AC3:AI3"/>
    <mergeCell ref="AJ3:AN3"/>
    <mergeCell ref="AP3:AV3"/>
    <mergeCell ref="A7:I7"/>
    <mergeCell ref="J7:O7"/>
    <mergeCell ref="P7:AC7"/>
    <mergeCell ref="AD7:AH7"/>
    <mergeCell ref="AI7:AS7"/>
    <mergeCell ref="AT7:AV7"/>
    <mergeCell ref="A4:G4"/>
    <mergeCell ref="H4:V4"/>
    <mergeCell ref="W4:AB4"/>
    <mergeCell ref="AC4:AV4"/>
    <mergeCell ref="A5:G5"/>
    <mergeCell ref="H5:AV5"/>
    <mergeCell ref="J16:O18"/>
    <mergeCell ref="P14:V14"/>
    <mergeCell ref="Q21:V21"/>
    <mergeCell ref="W21:AB21"/>
    <mergeCell ref="AC21:AH21"/>
    <mergeCell ref="AI21:AN21"/>
    <mergeCell ref="Q19:AN19"/>
    <mergeCell ref="Q20:V20"/>
    <mergeCell ref="W20:AB20"/>
    <mergeCell ref="AC20:AH20"/>
    <mergeCell ref="AI20:AN20"/>
    <mergeCell ref="J15:O15"/>
    <mergeCell ref="CW7:DA7"/>
    <mergeCell ref="CN7:CV7"/>
    <mergeCell ref="AO19:AV20"/>
    <mergeCell ref="J19:P20"/>
    <mergeCell ref="CT21:DA21"/>
    <mergeCell ref="A13:I18"/>
    <mergeCell ref="P15:AV15"/>
    <mergeCell ref="P9:Z9"/>
    <mergeCell ref="AA9:AC9"/>
    <mergeCell ref="A9:I12"/>
    <mergeCell ref="J12:M12"/>
    <mergeCell ref="N12:X12"/>
    <mergeCell ref="Y12:AC12"/>
    <mergeCell ref="AD12:AV12"/>
    <mergeCell ref="AD11:AH11"/>
    <mergeCell ref="AI11:AV11"/>
    <mergeCell ref="W11:AC11"/>
    <mergeCell ref="AI10:AV10"/>
    <mergeCell ref="AL13:AM13"/>
    <mergeCell ref="AN13:AS13"/>
    <mergeCell ref="AT13:AV13"/>
    <mergeCell ref="J14:O14"/>
    <mergeCell ref="Z14:AE14"/>
    <mergeCell ref="P16:AV18"/>
    <mergeCell ref="BF1:DA1"/>
    <mergeCell ref="BF3:BL3"/>
    <mergeCell ref="BM3:CA3"/>
    <mergeCell ref="CB3:CG3"/>
    <mergeCell ref="CH3:CN3"/>
    <mergeCell ref="CO3:CS3"/>
    <mergeCell ref="CU3:DA3"/>
    <mergeCell ref="BF4:BL4"/>
    <mergeCell ref="BM4:CA4"/>
    <mergeCell ref="CB4:CG4"/>
    <mergeCell ref="CH4:DA4"/>
    <mergeCell ref="BU9:CC9"/>
    <mergeCell ref="CI11:CM11"/>
    <mergeCell ref="CU13:CX13"/>
    <mergeCell ref="CQ13:CT13"/>
    <mergeCell ref="CY13:DA13"/>
    <mergeCell ref="CE14:CJ14"/>
    <mergeCell ref="CK14:DA14"/>
    <mergeCell ref="BU14:CA14"/>
    <mergeCell ref="CB14:CD14"/>
    <mergeCell ref="AD9:AH9"/>
    <mergeCell ref="J10:O10"/>
    <mergeCell ref="BO15:BT15"/>
    <mergeCell ref="W14:Y14"/>
    <mergeCell ref="AF13:AJ13"/>
    <mergeCell ref="J9:O9"/>
    <mergeCell ref="AF14:AV14"/>
    <mergeCell ref="J13:L13"/>
    <mergeCell ref="M13:V13"/>
    <mergeCell ref="W13:Y13"/>
    <mergeCell ref="Z13:AD13"/>
    <mergeCell ref="BO14:BT14"/>
    <mergeCell ref="BO13:BQ13"/>
    <mergeCell ref="BR13:CA13"/>
    <mergeCell ref="BU15:DA15"/>
    <mergeCell ref="AX9:AX10"/>
    <mergeCell ref="AX11:AX12"/>
    <mergeCell ref="AY11:AY12"/>
    <mergeCell ref="AZ11:AZ12"/>
    <mergeCell ref="BA11:BA12"/>
    <mergeCell ref="BO12:BT12"/>
    <mergeCell ref="BU12:CH12"/>
    <mergeCell ref="CI12:CM12"/>
    <mergeCell ref="CD9:CH9"/>
    <mergeCell ref="S8:X8"/>
    <mergeCell ref="Y8:AH8"/>
    <mergeCell ref="AI8:AM8"/>
    <mergeCell ref="AN8:AV8"/>
    <mergeCell ref="BF8:BN8"/>
    <mergeCell ref="BB11:BB12"/>
    <mergeCell ref="AX42:AY42"/>
    <mergeCell ref="AZ42:BA42"/>
    <mergeCell ref="BB42:BB45"/>
    <mergeCell ref="AX43:AY43"/>
    <mergeCell ref="AZ43:BA43"/>
    <mergeCell ref="AX44:AY44"/>
    <mergeCell ref="AZ44:BA44"/>
    <mergeCell ref="AX45:AY45"/>
    <mergeCell ref="AZ45:BA45"/>
    <mergeCell ref="BF38:CN38"/>
    <mergeCell ref="AX15:BB17"/>
    <mergeCell ref="BO8:CC8"/>
    <mergeCell ref="CD8:CL8"/>
    <mergeCell ref="CM8:DA8"/>
    <mergeCell ref="BO10:BY10"/>
    <mergeCell ref="BZ10:DA10"/>
    <mergeCell ref="BU11:CH11"/>
    <mergeCell ref="AZ21:BB21"/>
    <mergeCell ref="AX1:AY1"/>
    <mergeCell ref="BF23:DA29"/>
    <mergeCell ref="BF30:CN30"/>
    <mergeCell ref="BF31:CN31"/>
    <mergeCell ref="BF32:DA32"/>
    <mergeCell ref="BF33:DA37"/>
    <mergeCell ref="AX41:AY41"/>
    <mergeCell ref="AZ41:BA41"/>
    <mergeCell ref="BV20:CA20"/>
    <mergeCell ref="CB20:CG20"/>
    <mergeCell ref="CH20:CM20"/>
    <mergeCell ref="CN20:CS20"/>
    <mergeCell ref="BO21:BU21"/>
    <mergeCell ref="BV21:CA21"/>
    <mergeCell ref="CB21:CG21"/>
    <mergeCell ref="BF5:BL5"/>
    <mergeCell ref="BM5:DA5"/>
    <mergeCell ref="BF7:BN7"/>
    <mergeCell ref="BO7:BT7"/>
    <mergeCell ref="BU7:CH7"/>
    <mergeCell ref="CI7:CM7"/>
    <mergeCell ref="CN9:DA9"/>
    <mergeCell ref="CN11:DA11"/>
    <mergeCell ref="AX13:AX14"/>
    <mergeCell ref="AX22:AX28"/>
    <mergeCell ref="AY22:AY28"/>
    <mergeCell ref="AZ22:BB28"/>
    <mergeCell ref="AX33:AX35"/>
    <mergeCell ref="AX36:AX38"/>
    <mergeCell ref="AX7:BB7"/>
    <mergeCell ref="CT19:DA20"/>
    <mergeCell ref="CB13:CD13"/>
    <mergeCell ref="CE13:CI13"/>
    <mergeCell ref="CK13:CO13"/>
    <mergeCell ref="CH21:CM21"/>
    <mergeCell ref="CN21:CS21"/>
    <mergeCell ref="AY13:AY14"/>
    <mergeCell ref="AZ13:AZ14"/>
    <mergeCell ref="BA13:BA14"/>
    <mergeCell ref="BB13:BB14"/>
    <mergeCell ref="BF9:BN12"/>
    <mergeCell ref="BO9:BT9"/>
    <mergeCell ref="CI9:CM9"/>
    <mergeCell ref="BO11:BT11"/>
    <mergeCell ref="BF13:BN18"/>
    <mergeCell ref="BO16:BT18"/>
    <mergeCell ref="BU16:DA18"/>
    <mergeCell ref="CN12:DA12"/>
  </mergeCells>
  <phoneticPr fontId="7" type="noConversion"/>
  <dataValidations count="11">
    <dataValidation type="list" allowBlank="1" showInputMessage="1" showErrorMessage="1" sqref="AI10">
      <formula1>"전임교원 이상(연구책임자), 책임급 이하  (연  구  원)"</formula1>
    </dataValidation>
    <dataValidation type="time" operator="notBetween" allowBlank="1" showInputMessage="1" showErrorMessage="1" prompt="시간만 입력_x000a_(예.15:00)" sqref="Z13:AD13 AF13:AJ13 CE13:CI13 CK13:CO13">
      <formula1>0</formula1>
      <formula2>0</formula2>
    </dataValidation>
    <dataValidation type="list" allowBlank="1" showInputMessage="1" showErrorMessage="1" sqref="J8:R8">
      <formula1>"회의수당,원고료,강사료,자문료,번역료,통역료,속기료,일용직활용비,피험자사례비,조사수당"</formula1>
    </dataValidation>
    <dataValidation type="list" allowBlank="1" showInputMessage="1" showErrorMessage="1" sqref="Y8">
      <formula1>"대면,비대면"</formula1>
    </dataValidation>
    <dataValidation type="list" allowBlank="1" showInputMessage="1" showErrorMessage="1" sqref="AN8">
      <formula1>"내국인, 외국인"</formula1>
    </dataValidation>
    <dataValidation errorStyle="information" allowBlank="1" showErrorMessage="1" prompt="외국인일 경우 생년월일+성별 입력(예 801010-남)" sqref="P11:AC11 BU11:BU12"/>
    <dataValidation type="list" allowBlank="1" showInputMessage="1" showErrorMessage="1" sqref="BO8">
      <formula1>"Meeting,Manuscript,Lecture,Consultation,Translation,Interpretation,Shorthand,Part-time employment,Reward,Survey"</formula1>
    </dataValidation>
    <dataValidation type="list" allowBlank="1" showInputMessage="1" showErrorMessage="1" sqref="CM8:DA8">
      <formula1>"Contack, Untack"</formula1>
    </dataValidation>
    <dataValidation type="list" allowBlank="1" showInputMessage="1" showErrorMessage="1" sqref="CN9:DA9">
      <formula1>"Superior(Senior),Junior(Assistant)"</formula1>
    </dataValidation>
    <dataValidation type="list" allowBlank="1" showInputMessage="1" showErrorMessage="1" sqref="W14:Y14">
      <formula1>"회,시간,장,글자"</formula1>
    </dataValidation>
    <dataValidation type="list" allowBlank="1" showInputMessage="1" showErrorMessage="1" sqref="CB14:CD14">
      <formula1>"hour(s),time(s),sheet(s),words"</formula1>
    </dataValidation>
  </dataValidations>
  <hyperlinks>
    <hyperlink ref="AX1"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headerFooter alignWithMargins="0">
    <oddFooter>&amp;C&amp;"맑은 고딕,보통"&amp;9&amp;P / &amp;N</oddFooter>
  </headerFooter>
  <colBreaks count="2" manualBreakCount="2">
    <brk id="49" max="41" man="1"/>
    <brk id="57"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518167" r:id="rId4" name="Check Box 23">
              <controlPr defaultSize="0" autoFill="0" autoLine="0" autoPict="0">
                <anchor moveWithCells="1">
                  <from>
                    <xdr:col>33</xdr:col>
                    <xdr:colOff>47625</xdr:colOff>
                    <xdr:row>27</xdr:row>
                    <xdr:rowOff>0</xdr:rowOff>
                  </from>
                  <to>
                    <xdr:col>34</xdr:col>
                    <xdr:colOff>85725</xdr:colOff>
                    <xdr:row>28</xdr:row>
                    <xdr:rowOff>9525</xdr:rowOff>
                  </to>
                </anchor>
              </controlPr>
            </control>
          </mc:Choice>
        </mc:AlternateContent>
        <mc:AlternateContent xmlns:mc="http://schemas.openxmlformats.org/markup-compatibility/2006">
          <mc:Choice Requires="x14">
            <control shapeId="518168" r:id="rId5" name="Check Box 24">
              <controlPr defaultSize="0" autoFill="0" autoLine="0" autoPict="0">
                <anchor moveWithCells="1">
                  <from>
                    <xdr:col>45</xdr:col>
                    <xdr:colOff>38100</xdr:colOff>
                    <xdr:row>27</xdr:row>
                    <xdr:rowOff>238125</xdr:rowOff>
                  </from>
                  <to>
                    <xdr:col>46</xdr:col>
                    <xdr:colOff>85725</xdr:colOff>
                    <xdr:row>29</xdr:row>
                    <xdr:rowOff>9525</xdr:rowOff>
                  </to>
                </anchor>
              </controlPr>
            </control>
          </mc:Choice>
        </mc:AlternateContent>
        <mc:AlternateContent xmlns:mc="http://schemas.openxmlformats.org/markup-compatibility/2006">
          <mc:Choice Requires="x14">
            <control shapeId="518169" r:id="rId6" name="Check Box 25">
              <controlPr defaultSize="0" autoFill="0" autoLine="0" autoPict="0">
                <anchor moveWithCells="1">
                  <from>
                    <xdr:col>33</xdr:col>
                    <xdr:colOff>38100</xdr:colOff>
                    <xdr:row>27</xdr:row>
                    <xdr:rowOff>228600</xdr:rowOff>
                  </from>
                  <to>
                    <xdr:col>34</xdr:col>
                    <xdr:colOff>76200</xdr:colOff>
                    <xdr:row>28</xdr:row>
                    <xdr:rowOff>238125</xdr:rowOff>
                  </to>
                </anchor>
              </controlPr>
            </control>
          </mc:Choice>
        </mc:AlternateContent>
        <mc:AlternateContent xmlns:mc="http://schemas.openxmlformats.org/markup-compatibility/2006">
          <mc:Choice Requires="x14">
            <control shapeId="518170" r:id="rId7" name="Check Box 26">
              <controlPr defaultSize="0" autoFill="0" autoLine="0" autoPict="0">
                <anchor moveWithCells="1">
                  <from>
                    <xdr:col>45</xdr:col>
                    <xdr:colOff>28575</xdr:colOff>
                    <xdr:row>27</xdr:row>
                    <xdr:rowOff>0</xdr:rowOff>
                  </from>
                  <to>
                    <xdr:col>46</xdr:col>
                    <xdr:colOff>76200</xdr:colOff>
                    <xdr:row>28</xdr:row>
                    <xdr:rowOff>9525</xdr:rowOff>
                  </to>
                </anchor>
              </controlPr>
            </control>
          </mc:Choice>
        </mc:AlternateContent>
        <mc:AlternateContent xmlns:mc="http://schemas.openxmlformats.org/markup-compatibility/2006">
          <mc:Choice Requires="x14">
            <control shapeId="518171" r:id="rId8" name="Check Box 27">
              <controlPr defaultSize="0" autoFill="0" autoLine="0" autoPict="0">
                <anchor moveWithCells="1">
                  <from>
                    <xdr:col>33</xdr:col>
                    <xdr:colOff>47625</xdr:colOff>
                    <xdr:row>37</xdr:row>
                    <xdr:rowOff>38100</xdr:rowOff>
                  </from>
                  <to>
                    <xdr:col>34</xdr:col>
                    <xdr:colOff>85725</xdr:colOff>
                    <xdr:row>37</xdr:row>
                    <xdr:rowOff>295275</xdr:rowOff>
                  </to>
                </anchor>
              </controlPr>
            </control>
          </mc:Choice>
        </mc:AlternateContent>
        <mc:AlternateContent xmlns:mc="http://schemas.openxmlformats.org/markup-compatibility/2006">
          <mc:Choice Requires="x14">
            <control shapeId="518172" r:id="rId9" name="Check Box 28">
              <controlPr defaultSize="0" autoFill="0" autoLine="0" autoPict="0">
                <anchor moveWithCells="1">
                  <from>
                    <xdr:col>45</xdr:col>
                    <xdr:colOff>28575</xdr:colOff>
                    <xdr:row>37</xdr:row>
                    <xdr:rowOff>38100</xdr:rowOff>
                  </from>
                  <to>
                    <xdr:col>46</xdr:col>
                    <xdr:colOff>76200</xdr:colOff>
                    <xdr:row>37</xdr:row>
                    <xdr:rowOff>295275</xdr:rowOff>
                  </to>
                </anchor>
              </controlPr>
            </control>
          </mc:Choice>
        </mc:AlternateContent>
        <mc:AlternateContent xmlns:mc="http://schemas.openxmlformats.org/markup-compatibility/2006">
          <mc:Choice Requires="x14">
            <control shapeId="518193" r:id="rId10" name="Check Box 49">
              <controlPr defaultSize="0" autoFill="0" autoLine="0" autoPict="0">
                <anchor moveWithCells="1">
                  <from>
                    <xdr:col>96</xdr:col>
                    <xdr:colOff>28575</xdr:colOff>
                    <xdr:row>29</xdr:row>
                    <xdr:rowOff>19050</xdr:rowOff>
                  </from>
                  <to>
                    <xdr:col>97</xdr:col>
                    <xdr:colOff>66675</xdr:colOff>
                    <xdr:row>30</xdr:row>
                    <xdr:rowOff>28575</xdr:rowOff>
                  </to>
                </anchor>
              </controlPr>
            </control>
          </mc:Choice>
        </mc:AlternateContent>
        <mc:AlternateContent xmlns:mc="http://schemas.openxmlformats.org/markup-compatibility/2006">
          <mc:Choice Requires="x14">
            <control shapeId="518194" r:id="rId11" name="Check Box 50">
              <controlPr defaultSize="0" autoFill="0" autoLine="0" autoPict="0">
                <anchor moveWithCells="1">
                  <from>
                    <xdr:col>96</xdr:col>
                    <xdr:colOff>28575</xdr:colOff>
                    <xdr:row>29</xdr:row>
                    <xdr:rowOff>228600</xdr:rowOff>
                  </from>
                  <to>
                    <xdr:col>97</xdr:col>
                    <xdr:colOff>66675</xdr:colOff>
                    <xdr:row>30</xdr:row>
                    <xdr:rowOff>238125</xdr:rowOff>
                  </to>
                </anchor>
              </controlPr>
            </control>
          </mc:Choice>
        </mc:AlternateContent>
        <mc:AlternateContent xmlns:mc="http://schemas.openxmlformats.org/markup-compatibility/2006">
          <mc:Choice Requires="x14">
            <control shapeId="518195" r:id="rId12" name="Check Box 51">
              <controlPr defaultSize="0" autoFill="0" autoLine="0" autoPict="0">
                <anchor moveWithCells="1">
                  <from>
                    <xdr:col>103</xdr:col>
                    <xdr:colOff>9525</xdr:colOff>
                    <xdr:row>29</xdr:row>
                    <xdr:rowOff>9525</xdr:rowOff>
                  </from>
                  <to>
                    <xdr:col>104</xdr:col>
                    <xdr:colOff>47625</xdr:colOff>
                    <xdr:row>30</xdr:row>
                    <xdr:rowOff>19050</xdr:rowOff>
                  </to>
                </anchor>
              </controlPr>
            </control>
          </mc:Choice>
        </mc:AlternateContent>
        <mc:AlternateContent xmlns:mc="http://schemas.openxmlformats.org/markup-compatibility/2006">
          <mc:Choice Requires="x14">
            <control shapeId="518196" r:id="rId13" name="Check Box 52">
              <controlPr defaultSize="0" autoFill="0" autoLine="0" autoPict="0">
                <anchor moveWithCells="1">
                  <from>
                    <xdr:col>103</xdr:col>
                    <xdr:colOff>9525</xdr:colOff>
                    <xdr:row>29</xdr:row>
                    <xdr:rowOff>238125</xdr:rowOff>
                  </from>
                  <to>
                    <xdr:col>104</xdr:col>
                    <xdr:colOff>47625</xdr:colOff>
                    <xdr:row>31</xdr:row>
                    <xdr:rowOff>0</xdr:rowOff>
                  </to>
                </anchor>
              </controlPr>
            </control>
          </mc:Choice>
        </mc:AlternateContent>
        <mc:AlternateContent xmlns:mc="http://schemas.openxmlformats.org/markup-compatibility/2006">
          <mc:Choice Requires="x14">
            <control shapeId="518197" r:id="rId14" name="Check Box 53">
              <controlPr defaultSize="0" autoFill="0" autoLine="0" autoPict="0">
                <anchor moveWithCells="1">
                  <from>
                    <xdr:col>103</xdr:col>
                    <xdr:colOff>19050</xdr:colOff>
                    <xdr:row>37</xdr:row>
                    <xdr:rowOff>28575</xdr:rowOff>
                  </from>
                  <to>
                    <xdr:col>104</xdr:col>
                    <xdr:colOff>57150</xdr:colOff>
                    <xdr:row>37</xdr:row>
                    <xdr:rowOff>276225</xdr:rowOff>
                  </to>
                </anchor>
              </controlPr>
            </control>
          </mc:Choice>
        </mc:AlternateContent>
        <mc:AlternateContent xmlns:mc="http://schemas.openxmlformats.org/markup-compatibility/2006">
          <mc:Choice Requires="x14">
            <control shapeId="518198" r:id="rId15" name="Check Box 54">
              <controlPr defaultSize="0" autoFill="0" autoLine="0" autoPict="0">
                <anchor moveWithCells="1">
                  <from>
                    <xdr:col>96</xdr:col>
                    <xdr:colOff>28575</xdr:colOff>
                    <xdr:row>37</xdr:row>
                    <xdr:rowOff>47625</xdr:rowOff>
                  </from>
                  <to>
                    <xdr:col>97</xdr:col>
                    <xdr:colOff>66675</xdr:colOff>
                    <xdr:row>37</xdr:row>
                    <xdr:rowOff>295275</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BA41"/>
  <sheetViews>
    <sheetView zoomScaleNormal="100" workbookViewId="0">
      <selection activeCell="AX3" sqref="AX3:AY3"/>
    </sheetView>
  </sheetViews>
  <sheetFormatPr defaultColWidth="1.77734375" defaultRowHeight="18" customHeight="1"/>
  <cols>
    <col min="1" max="48" width="1.77734375" style="12" customWidth="1"/>
    <col min="49" max="49" width="1.77734375" style="8"/>
    <col min="50" max="50" width="7.88671875" style="12" bestFit="1" customWidth="1"/>
    <col min="51" max="52" width="9.77734375" style="12" customWidth="1"/>
    <col min="53" max="53" width="19.44140625" style="8" customWidth="1"/>
    <col min="54" max="16384" width="1.77734375" style="8"/>
  </cols>
  <sheetData>
    <row r="1" spans="1:53" ht="31.5">
      <c r="A1" s="1115" t="s">
        <v>1122</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row>
    <row r="2" spans="1:53" ht="18" customHeight="1">
      <c r="AY2" s="227"/>
      <c r="AZ2" s="227"/>
    </row>
    <row r="3" spans="1:53" s="9" customFormat="1" ht="18" customHeight="1">
      <c r="A3" s="1092" t="s">
        <v>135</v>
      </c>
      <c r="B3" s="1092"/>
      <c r="C3" s="1092"/>
      <c r="D3" s="1092"/>
      <c r="E3" s="1092"/>
      <c r="F3" s="1092"/>
      <c r="G3" s="1131"/>
      <c r="H3" s="1092">
        <f>'1'!$H$3:$V$3</f>
        <v>0</v>
      </c>
      <c r="I3" s="1092"/>
      <c r="J3" s="1092"/>
      <c r="K3" s="1092"/>
      <c r="L3" s="1092"/>
      <c r="M3" s="1092"/>
      <c r="N3" s="1092"/>
      <c r="O3" s="1092"/>
      <c r="P3" s="1092"/>
      <c r="Q3" s="1092"/>
      <c r="R3" s="1092"/>
      <c r="S3" s="1092"/>
      <c r="T3" s="1092"/>
      <c r="U3" s="1092"/>
      <c r="V3" s="1092"/>
      <c r="W3" s="1092" t="s">
        <v>1125</v>
      </c>
      <c r="X3" s="1092"/>
      <c r="Y3" s="1092"/>
      <c r="Z3" s="1092"/>
      <c r="AA3" s="1092"/>
      <c r="AB3" s="1092"/>
      <c r="AC3" s="1092">
        <f>'1'!$AC$3:$AI$3</f>
        <v>0</v>
      </c>
      <c r="AD3" s="1092"/>
      <c r="AE3" s="1092"/>
      <c r="AF3" s="1092"/>
      <c r="AG3" s="1092"/>
      <c r="AH3" s="1092"/>
      <c r="AI3" s="1092"/>
      <c r="AJ3" s="1092" t="s">
        <v>32</v>
      </c>
      <c r="AK3" s="1131"/>
      <c r="AL3" s="1131"/>
      <c r="AM3" s="1131"/>
      <c r="AN3" s="1131"/>
      <c r="AO3" s="422" t="s">
        <v>134</v>
      </c>
      <c r="AP3" s="1132">
        <f>'1'!$AP$3:$AV$3</f>
        <v>0</v>
      </c>
      <c r="AQ3" s="1131"/>
      <c r="AR3" s="1131"/>
      <c r="AS3" s="1131"/>
      <c r="AT3" s="1131"/>
      <c r="AU3" s="1131"/>
      <c r="AV3" s="1131"/>
      <c r="AX3" s="914" t="s">
        <v>1120</v>
      </c>
      <c r="AY3" s="914"/>
      <c r="AZ3" s="227"/>
    </row>
    <row r="4" spans="1:53" s="30" customFormat="1" ht="18" customHeight="1">
      <c r="A4" s="1092" t="s">
        <v>136</v>
      </c>
      <c r="B4" s="1092"/>
      <c r="C4" s="1092"/>
      <c r="D4" s="1092"/>
      <c r="E4" s="1092"/>
      <c r="F4" s="1092"/>
      <c r="G4" s="1131"/>
      <c r="H4" s="1092">
        <f>'1'!$H$4:$Y$4</f>
        <v>0</v>
      </c>
      <c r="I4" s="1092"/>
      <c r="J4" s="1092"/>
      <c r="K4" s="1092"/>
      <c r="L4" s="1092"/>
      <c r="M4" s="1092"/>
      <c r="N4" s="1092"/>
      <c r="O4" s="1092"/>
      <c r="P4" s="1092"/>
      <c r="Q4" s="1092"/>
      <c r="R4" s="1092"/>
      <c r="S4" s="1092"/>
      <c r="T4" s="1092"/>
      <c r="U4" s="1092"/>
      <c r="V4" s="1092"/>
      <c r="W4" s="1092" t="s">
        <v>137</v>
      </c>
      <c r="X4" s="1092"/>
      <c r="Y4" s="1092"/>
      <c r="Z4" s="1092"/>
      <c r="AA4" s="1092"/>
      <c r="AB4" s="1092"/>
      <c r="AC4" s="1092">
        <f>'1'!$AC$4:$AV$4</f>
        <v>0</v>
      </c>
      <c r="AD4" s="1092"/>
      <c r="AE4" s="1092"/>
      <c r="AF4" s="1092"/>
      <c r="AG4" s="1092"/>
      <c r="AH4" s="1092"/>
      <c r="AI4" s="1092"/>
      <c r="AJ4" s="1131"/>
      <c r="AK4" s="1131"/>
      <c r="AL4" s="1131"/>
      <c r="AM4" s="1131"/>
      <c r="AN4" s="1131"/>
      <c r="AO4" s="1131"/>
      <c r="AP4" s="1131"/>
      <c r="AQ4" s="1131"/>
      <c r="AR4" s="1131"/>
      <c r="AS4" s="1131"/>
      <c r="AT4" s="1131"/>
      <c r="AU4" s="1131"/>
      <c r="AV4" s="1131"/>
      <c r="AW4" s="23"/>
      <c r="AX4" s="227"/>
      <c r="AY4" s="228"/>
      <c r="AZ4" s="228"/>
      <c r="BA4" s="227"/>
    </row>
    <row r="5" spans="1:53" s="30" customFormat="1" ht="18" customHeight="1">
      <c r="A5" s="1092" t="s">
        <v>133</v>
      </c>
      <c r="B5" s="1092"/>
      <c r="C5" s="1092"/>
      <c r="D5" s="1092"/>
      <c r="E5" s="1092"/>
      <c r="F5" s="1092"/>
      <c r="G5" s="1131"/>
      <c r="H5" s="1092">
        <f>'1'!$H$5:$AV$5</f>
        <v>0</v>
      </c>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3"/>
      <c r="AJ5" s="1133"/>
      <c r="AK5" s="1133"/>
      <c r="AL5" s="1133"/>
      <c r="AM5" s="1133"/>
      <c r="AN5" s="1133"/>
      <c r="AO5" s="1133"/>
      <c r="AP5" s="1133"/>
      <c r="AQ5" s="1133"/>
      <c r="AR5" s="1133"/>
      <c r="AS5" s="1133"/>
      <c r="AT5" s="1133"/>
      <c r="AU5" s="1133"/>
      <c r="AV5" s="1133"/>
      <c r="AW5" s="23"/>
      <c r="AX5" s="2815" t="s">
        <v>734</v>
      </c>
      <c r="AY5" s="2815"/>
      <c r="AZ5" s="2815"/>
      <c r="BA5" s="2815"/>
    </row>
    <row r="6" spans="1:53" s="15" customFormat="1" ht="12.95" customHeigh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X6" s="227"/>
      <c r="AY6" s="228"/>
      <c r="AZ6" s="228"/>
      <c r="BA6" s="228"/>
    </row>
    <row r="7" spans="1:53" s="15" customFormat="1" ht="23.1" customHeight="1">
      <c r="A7" s="3166" t="s">
        <v>413</v>
      </c>
      <c r="B7" s="3167"/>
      <c r="C7" s="3167"/>
      <c r="D7" s="3167"/>
      <c r="E7" s="3167"/>
      <c r="F7" s="3167"/>
      <c r="G7" s="3167"/>
      <c r="H7" s="3168"/>
      <c r="I7" s="1667" t="s">
        <v>414</v>
      </c>
      <c r="J7" s="2743"/>
      <c r="K7" s="2743"/>
      <c r="L7" s="2743"/>
      <c r="M7" s="2743"/>
      <c r="N7" s="2743"/>
      <c r="O7" s="2743" t="e">
        <f>INDEX(소속,MATCH(AK7,성명,0))</f>
        <v>#N/A</v>
      </c>
      <c r="P7" s="2743"/>
      <c r="Q7" s="2743"/>
      <c r="R7" s="2743"/>
      <c r="S7" s="2743"/>
      <c r="T7" s="2743"/>
      <c r="U7" s="2743"/>
      <c r="V7" s="2743"/>
      <c r="W7" s="2743"/>
      <c r="X7" s="2743"/>
      <c r="Y7" s="2743"/>
      <c r="Z7" s="2743"/>
      <c r="AA7" s="2743"/>
      <c r="AB7" s="2743"/>
      <c r="AC7" s="2743"/>
      <c r="AD7" s="2743"/>
      <c r="AE7" s="2743"/>
      <c r="AF7" s="2743"/>
      <c r="AG7" s="2743"/>
      <c r="AH7" s="2743" t="s">
        <v>415</v>
      </c>
      <c r="AI7" s="2743"/>
      <c r="AJ7" s="2743"/>
      <c r="AK7" s="3169">
        <f>'1'!AJ26</f>
        <v>0</v>
      </c>
      <c r="AL7" s="3169"/>
      <c r="AM7" s="3169"/>
      <c r="AN7" s="3169"/>
      <c r="AO7" s="3169"/>
      <c r="AP7" s="3169"/>
      <c r="AQ7" s="3169"/>
      <c r="AR7" s="3169"/>
      <c r="AS7" s="3170"/>
      <c r="AT7" s="3176" t="s">
        <v>416</v>
      </c>
      <c r="AU7" s="3176"/>
      <c r="AV7" s="3177"/>
      <c r="AX7" s="2809" t="s">
        <v>728</v>
      </c>
      <c r="AY7" s="2803" t="s">
        <v>733</v>
      </c>
      <c r="AZ7" s="2803" t="s">
        <v>466</v>
      </c>
      <c r="BA7" s="2804"/>
    </row>
    <row r="8" spans="1:53" s="44" customFormat="1" ht="23.1" customHeight="1">
      <c r="A8" s="2872" t="s">
        <v>417</v>
      </c>
      <c r="B8" s="2873"/>
      <c r="C8" s="2873"/>
      <c r="D8" s="2873"/>
      <c r="E8" s="2873"/>
      <c r="F8" s="2873"/>
      <c r="G8" s="2873"/>
      <c r="H8" s="3171"/>
      <c r="I8" s="3178"/>
      <c r="J8" s="3179"/>
      <c r="K8" s="3179"/>
      <c r="L8" s="3179"/>
      <c r="M8" s="3179"/>
      <c r="N8" s="3179"/>
      <c r="O8" s="3179"/>
      <c r="P8" s="3179"/>
      <c r="Q8" s="3179"/>
      <c r="R8" s="3179"/>
      <c r="S8" s="3178" t="s">
        <v>430</v>
      </c>
      <c r="T8" s="3179"/>
      <c r="U8" s="3179"/>
      <c r="V8" s="3179"/>
      <c r="W8" s="3178" t="e">
        <f>INDEX(연구실동,MATCH(AP9,성명,0))&amp;"동 "&amp;INDEX(연구실호,MATCH(AP9,성명,0))&amp;"호"</f>
        <v>#N/A</v>
      </c>
      <c r="X8" s="3179"/>
      <c r="Y8" s="3179"/>
      <c r="Z8" s="3179"/>
      <c r="AA8" s="3179"/>
      <c r="AB8" s="3179"/>
      <c r="AC8" s="3179"/>
      <c r="AD8" s="3179"/>
      <c r="AE8" s="3179"/>
      <c r="AF8" s="3179"/>
      <c r="AG8" s="3180"/>
      <c r="AH8" s="2879" t="s">
        <v>418</v>
      </c>
      <c r="AI8" s="1668"/>
      <c r="AJ8" s="1648"/>
      <c r="AK8" s="3172"/>
      <c r="AL8" s="3173"/>
      <c r="AM8" s="3173"/>
      <c r="AN8" s="3173"/>
      <c r="AO8" s="3173"/>
      <c r="AP8" s="3173"/>
      <c r="AQ8" s="3173"/>
      <c r="AR8" s="3173"/>
      <c r="AS8" s="3173"/>
      <c r="AT8" s="3174" t="s">
        <v>80</v>
      </c>
      <c r="AU8" s="3174"/>
      <c r="AV8" s="3175"/>
      <c r="AX8" s="2810"/>
      <c r="AY8" s="2805"/>
      <c r="AZ8" s="2805"/>
      <c r="BA8" s="2806"/>
    </row>
    <row r="9" spans="1:53" s="31" customFormat="1" ht="23.1" customHeight="1">
      <c r="A9" s="3186" t="s">
        <v>91</v>
      </c>
      <c r="B9" s="3187"/>
      <c r="C9" s="3187"/>
      <c r="D9" s="3187"/>
      <c r="E9" s="3187"/>
      <c r="F9" s="3187"/>
      <c r="G9" s="3187"/>
      <c r="H9" s="3188"/>
      <c r="I9" s="3181">
        <v>0.75</v>
      </c>
      <c r="J9" s="3181"/>
      <c r="K9" s="25" t="s">
        <v>216</v>
      </c>
      <c r="L9" s="1654" t="s">
        <v>1124</v>
      </c>
      <c r="M9" s="1654"/>
      <c r="N9" s="25" t="s">
        <v>419</v>
      </c>
      <c r="O9" s="25" t="s">
        <v>74</v>
      </c>
      <c r="P9" s="1668"/>
      <c r="Q9" s="1668"/>
      <c r="R9" s="25" t="s">
        <v>216</v>
      </c>
      <c r="S9" s="1668"/>
      <c r="T9" s="1668"/>
      <c r="U9" s="3158" t="s">
        <v>420</v>
      </c>
      <c r="V9" s="3159"/>
      <c r="W9" s="3182" t="s">
        <v>421</v>
      </c>
      <c r="X9" s="3183"/>
      <c r="Y9" s="3183"/>
      <c r="Z9" s="3183"/>
      <c r="AA9" s="3183"/>
      <c r="AB9" s="3183"/>
      <c r="AC9" s="3183"/>
      <c r="AD9" s="3183"/>
      <c r="AE9" s="3183"/>
      <c r="AF9" s="3183"/>
      <c r="AG9" s="3183"/>
      <c r="AH9" s="3183"/>
      <c r="AI9" s="3183"/>
      <c r="AJ9" s="3183"/>
      <c r="AK9" s="3183"/>
      <c r="AL9" s="3184"/>
      <c r="AM9" s="1055" t="s">
        <v>422</v>
      </c>
      <c r="AN9" s="1055"/>
      <c r="AO9" s="1055"/>
      <c r="AP9" s="1055"/>
      <c r="AQ9" s="1055"/>
      <c r="AR9" s="1055"/>
      <c r="AS9" s="2879"/>
      <c r="AT9" s="3159" t="s">
        <v>423</v>
      </c>
      <c r="AU9" s="1641"/>
      <c r="AV9" s="1642"/>
      <c r="AX9" s="2808" t="s">
        <v>729</v>
      </c>
      <c r="AY9" s="2807" t="s">
        <v>726</v>
      </c>
      <c r="AZ9" s="2801" t="s">
        <v>731</v>
      </c>
      <c r="BA9" s="2802"/>
    </row>
    <row r="10" spans="1:53" s="31" customFormat="1" ht="23.1" customHeight="1">
      <c r="A10" s="2799"/>
      <c r="B10" s="2800"/>
      <c r="C10" s="2800"/>
      <c r="D10" s="2800"/>
      <c r="E10" s="2800"/>
      <c r="F10" s="2800"/>
      <c r="G10" s="2800"/>
      <c r="H10" s="3189"/>
      <c r="I10" s="3181">
        <v>0.75</v>
      </c>
      <c r="J10" s="3181"/>
      <c r="K10" s="25" t="s">
        <v>424</v>
      </c>
      <c r="L10" s="1654" t="s">
        <v>1124</v>
      </c>
      <c r="M10" s="1654"/>
      <c r="N10" s="25" t="s">
        <v>425</v>
      </c>
      <c r="O10" s="25" t="s">
        <v>426</v>
      </c>
      <c r="P10" s="1668"/>
      <c r="Q10" s="1668"/>
      <c r="R10" s="25" t="s">
        <v>424</v>
      </c>
      <c r="S10" s="1668"/>
      <c r="T10" s="1668"/>
      <c r="U10" s="3158" t="s">
        <v>425</v>
      </c>
      <c r="V10" s="3159"/>
      <c r="W10" s="3182" t="s">
        <v>427</v>
      </c>
      <c r="X10" s="3183"/>
      <c r="Y10" s="3183"/>
      <c r="Z10" s="3183"/>
      <c r="AA10" s="3183"/>
      <c r="AB10" s="3183"/>
      <c r="AC10" s="3183"/>
      <c r="AD10" s="3183"/>
      <c r="AE10" s="3183"/>
      <c r="AF10" s="3183"/>
      <c r="AG10" s="3183"/>
      <c r="AH10" s="3183"/>
      <c r="AI10" s="3183"/>
      <c r="AJ10" s="3183"/>
      <c r="AK10" s="3183"/>
      <c r="AL10" s="3184"/>
      <c r="AM10" s="1055" t="s">
        <v>415</v>
      </c>
      <c r="AN10" s="1055"/>
      <c r="AO10" s="1055"/>
      <c r="AP10" s="1055"/>
      <c r="AQ10" s="1055"/>
      <c r="AR10" s="1055"/>
      <c r="AS10" s="2879"/>
      <c r="AT10" s="3159" t="s">
        <v>416</v>
      </c>
      <c r="AU10" s="1641"/>
      <c r="AV10" s="1642"/>
      <c r="AX10" s="2808"/>
      <c r="AY10" s="2807"/>
      <c r="AZ10" s="2801"/>
      <c r="BA10" s="2802"/>
    </row>
    <row r="11" spans="1:53" s="31" customFormat="1" ht="23.1" customHeight="1">
      <c r="A11" s="2799"/>
      <c r="B11" s="2800"/>
      <c r="C11" s="2800"/>
      <c r="D11" s="2800"/>
      <c r="E11" s="2800"/>
      <c r="F11" s="2800"/>
      <c r="G11" s="2800"/>
      <c r="H11" s="3189"/>
      <c r="I11" s="3181">
        <v>0.75</v>
      </c>
      <c r="J11" s="3181"/>
      <c r="K11" s="25" t="s">
        <v>424</v>
      </c>
      <c r="L11" s="1654" t="s">
        <v>1124</v>
      </c>
      <c r="M11" s="1654"/>
      <c r="N11" s="25" t="s">
        <v>425</v>
      </c>
      <c r="O11" s="25" t="s">
        <v>426</v>
      </c>
      <c r="P11" s="1668"/>
      <c r="Q11" s="1668"/>
      <c r="R11" s="25" t="s">
        <v>424</v>
      </c>
      <c r="S11" s="1668"/>
      <c r="T11" s="1668"/>
      <c r="U11" s="3158" t="s">
        <v>425</v>
      </c>
      <c r="V11" s="3159"/>
      <c r="W11" s="3182" t="s">
        <v>427</v>
      </c>
      <c r="X11" s="3183"/>
      <c r="Y11" s="3183"/>
      <c r="Z11" s="3183"/>
      <c r="AA11" s="3183"/>
      <c r="AB11" s="3183"/>
      <c r="AC11" s="3183"/>
      <c r="AD11" s="3183"/>
      <c r="AE11" s="3183"/>
      <c r="AF11" s="3183"/>
      <c r="AG11" s="3183"/>
      <c r="AH11" s="3183"/>
      <c r="AI11" s="3183"/>
      <c r="AJ11" s="3183"/>
      <c r="AK11" s="3183"/>
      <c r="AL11" s="3184"/>
      <c r="AM11" s="1055" t="s">
        <v>415</v>
      </c>
      <c r="AN11" s="1055"/>
      <c r="AO11" s="1055"/>
      <c r="AP11" s="1055"/>
      <c r="AQ11" s="1055"/>
      <c r="AR11" s="1055"/>
      <c r="AS11" s="2879"/>
      <c r="AT11" s="3159" t="s">
        <v>416</v>
      </c>
      <c r="AU11" s="1641"/>
      <c r="AV11" s="1642"/>
      <c r="AX11" s="2808"/>
      <c r="AY11" s="2807"/>
      <c r="AZ11" s="2801"/>
      <c r="BA11" s="2802"/>
    </row>
    <row r="12" spans="1:53" s="31" customFormat="1" ht="23.1" customHeight="1">
      <c r="A12" s="2799"/>
      <c r="B12" s="2800"/>
      <c r="C12" s="2800"/>
      <c r="D12" s="2800"/>
      <c r="E12" s="2800"/>
      <c r="F12" s="2800"/>
      <c r="G12" s="2800"/>
      <c r="H12" s="3189"/>
      <c r="I12" s="3181">
        <v>0.75</v>
      </c>
      <c r="J12" s="3181"/>
      <c r="K12" s="25" t="s">
        <v>424</v>
      </c>
      <c r="L12" s="1654" t="s">
        <v>1124</v>
      </c>
      <c r="M12" s="1654"/>
      <c r="N12" s="25" t="s">
        <v>425</v>
      </c>
      <c r="O12" s="25" t="s">
        <v>426</v>
      </c>
      <c r="P12" s="1668"/>
      <c r="Q12" s="1668"/>
      <c r="R12" s="25" t="s">
        <v>424</v>
      </c>
      <c r="S12" s="1668"/>
      <c r="T12" s="1668"/>
      <c r="U12" s="3158" t="s">
        <v>425</v>
      </c>
      <c r="V12" s="3159"/>
      <c r="W12" s="3182" t="s">
        <v>427</v>
      </c>
      <c r="X12" s="3183"/>
      <c r="Y12" s="3183"/>
      <c r="Z12" s="3183"/>
      <c r="AA12" s="3183"/>
      <c r="AB12" s="3183"/>
      <c r="AC12" s="3183"/>
      <c r="AD12" s="3183"/>
      <c r="AE12" s="3183"/>
      <c r="AF12" s="3183"/>
      <c r="AG12" s="3183"/>
      <c r="AH12" s="3183"/>
      <c r="AI12" s="3183"/>
      <c r="AJ12" s="3183"/>
      <c r="AK12" s="3183"/>
      <c r="AL12" s="3184"/>
      <c r="AM12" s="1055" t="s">
        <v>415</v>
      </c>
      <c r="AN12" s="1055"/>
      <c r="AO12" s="1055"/>
      <c r="AP12" s="1055"/>
      <c r="AQ12" s="1055"/>
      <c r="AR12" s="1055"/>
      <c r="AS12" s="2879"/>
      <c r="AT12" s="3159" t="s">
        <v>416</v>
      </c>
      <c r="AU12" s="1641"/>
      <c r="AV12" s="1642"/>
      <c r="AX12" s="2808" t="s">
        <v>730</v>
      </c>
      <c r="AY12" s="2807" t="s">
        <v>727</v>
      </c>
      <c r="AZ12" s="2801" t="s">
        <v>732</v>
      </c>
      <c r="BA12" s="2802"/>
    </row>
    <row r="13" spans="1:53" s="31" customFormat="1" ht="23.1" customHeight="1">
      <c r="A13" s="2799"/>
      <c r="B13" s="2800"/>
      <c r="C13" s="2800"/>
      <c r="D13" s="2800"/>
      <c r="E13" s="2800"/>
      <c r="F13" s="2800"/>
      <c r="G13" s="2800"/>
      <c r="H13" s="3189"/>
      <c r="I13" s="3181">
        <v>0.75</v>
      </c>
      <c r="J13" s="3181"/>
      <c r="K13" s="25" t="s">
        <v>424</v>
      </c>
      <c r="L13" s="1654" t="s">
        <v>1124</v>
      </c>
      <c r="M13" s="1654"/>
      <c r="N13" s="25" t="s">
        <v>425</v>
      </c>
      <c r="O13" s="25" t="s">
        <v>426</v>
      </c>
      <c r="P13" s="1668"/>
      <c r="Q13" s="1668"/>
      <c r="R13" s="25" t="s">
        <v>424</v>
      </c>
      <c r="S13" s="1668"/>
      <c r="T13" s="1668"/>
      <c r="U13" s="3158" t="s">
        <v>425</v>
      </c>
      <c r="V13" s="3159"/>
      <c r="W13" s="3182" t="s">
        <v>427</v>
      </c>
      <c r="X13" s="3183"/>
      <c r="Y13" s="3183"/>
      <c r="Z13" s="3183"/>
      <c r="AA13" s="3183"/>
      <c r="AB13" s="3183"/>
      <c r="AC13" s="3183"/>
      <c r="AD13" s="3183"/>
      <c r="AE13" s="3183"/>
      <c r="AF13" s="3183"/>
      <c r="AG13" s="3183"/>
      <c r="AH13" s="3183"/>
      <c r="AI13" s="3183"/>
      <c r="AJ13" s="3183"/>
      <c r="AK13" s="3183"/>
      <c r="AL13" s="3184"/>
      <c r="AM13" s="1055" t="s">
        <v>415</v>
      </c>
      <c r="AN13" s="1055"/>
      <c r="AO13" s="1055"/>
      <c r="AP13" s="1055"/>
      <c r="AQ13" s="1055"/>
      <c r="AR13" s="1055"/>
      <c r="AS13" s="2879"/>
      <c r="AT13" s="3159" t="s">
        <v>416</v>
      </c>
      <c r="AU13" s="1641"/>
      <c r="AV13" s="1642"/>
      <c r="AX13" s="2814"/>
      <c r="AY13" s="2813"/>
      <c r="AZ13" s="2811"/>
      <c r="BA13" s="2812"/>
    </row>
    <row r="14" spans="1:53" s="31" customFormat="1" ht="23.1" customHeight="1">
      <c r="A14" s="2799"/>
      <c r="B14" s="2800"/>
      <c r="C14" s="2800"/>
      <c r="D14" s="2800"/>
      <c r="E14" s="2800"/>
      <c r="F14" s="2800"/>
      <c r="G14" s="2800"/>
      <c r="H14" s="3189"/>
      <c r="I14" s="3181">
        <v>0.75</v>
      </c>
      <c r="J14" s="3181"/>
      <c r="K14" s="25" t="s">
        <v>424</v>
      </c>
      <c r="L14" s="1654" t="s">
        <v>1124</v>
      </c>
      <c r="M14" s="1654"/>
      <c r="N14" s="25" t="s">
        <v>425</v>
      </c>
      <c r="O14" s="25" t="s">
        <v>426</v>
      </c>
      <c r="P14" s="1668"/>
      <c r="Q14" s="1668"/>
      <c r="R14" s="25" t="s">
        <v>424</v>
      </c>
      <c r="S14" s="1668"/>
      <c r="T14" s="1668"/>
      <c r="U14" s="3158" t="s">
        <v>425</v>
      </c>
      <c r="V14" s="3159"/>
      <c r="W14" s="3182" t="s">
        <v>427</v>
      </c>
      <c r="X14" s="3183"/>
      <c r="Y14" s="3183"/>
      <c r="Z14" s="3183"/>
      <c r="AA14" s="3183"/>
      <c r="AB14" s="3183"/>
      <c r="AC14" s="3183"/>
      <c r="AD14" s="3183"/>
      <c r="AE14" s="3183"/>
      <c r="AF14" s="3183"/>
      <c r="AG14" s="3183"/>
      <c r="AH14" s="3183"/>
      <c r="AI14" s="3183"/>
      <c r="AJ14" s="3183"/>
      <c r="AK14" s="3183"/>
      <c r="AL14" s="3184"/>
      <c r="AM14" s="1055" t="s">
        <v>415</v>
      </c>
      <c r="AN14" s="1055"/>
      <c r="AO14" s="1055"/>
      <c r="AP14" s="1055"/>
      <c r="AQ14" s="1055"/>
      <c r="AR14" s="1055"/>
      <c r="AS14" s="2879"/>
      <c r="AT14" s="3159" t="s">
        <v>416</v>
      </c>
      <c r="AU14" s="1641"/>
      <c r="AV14" s="1642"/>
      <c r="AX14" s="233"/>
      <c r="AY14" s="230"/>
      <c r="AZ14" s="230"/>
      <c r="BA14" s="231"/>
    </row>
    <row r="15" spans="1:53" s="31" customFormat="1" ht="23.1" customHeight="1">
      <c r="A15" s="1982"/>
      <c r="B15" s="1983"/>
      <c r="C15" s="1983"/>
      <c r="D15" s="1983"/>
      <c r="E15" s="1983"/>
      <c r="F15" s="1983"/>
      <c r="G15" s="1983"/>
      <c r="H15" s="1984"/>
      <c r="I15" s="3199">
        <v>0.75</v>
      </c>
      <c r="J15" s="3199"/>
      <c r="K15" s="173" t="s">
        <v>424</v>
      </c>
      <c r="L15" s="3200" t="s">
        <v>1124</v>
      </c>
      <c r="M15" s="3200"/>
      <c r="N15" s="173" t="s">
        <v>425</v>
      </c>
      <c r="O15" s="173" t="s">
        <v>426</v>
      </c>
      <c r="P15" s="3201"/>
      <c r="Q15" s="3201"/>
      <c r="R15" s="173" t="s">
        <v>424</v>
      </c>
      <c r="S15" s="3201"/>
      <c r="T15" s="3201"/>
      <c r="U15" s="3190" t="s">
        <v>425</v>
      </c>
      <c r="V15" s="3191"/>
      <c r="W15" s="3192" t="s">
        <v>427</v>
      </c>
      <c r="X15" s="3193"/>
      <c r="Y15" s="3193"/>
      <c r="Z15" s="3193"/>
      <c r="AA15" s="3193"/>
      <c r="AB15" s="3193"/>
      <c r="AC15" s="3193"/>
      <c r="AD15" s="3193"/>
      <c r="AE15" s="3193"/>
      <c r="AF15" s="3193"/>
      <c r="AG15" s="3193"/>
      <c r="AH15" s="3193"/>
      <c r="AI15" s="3193"/>
      <c r="AJ15" s="3193"/>
      <c r="AK15" s="3193"/>
      <c r="AL15" s="3194"/>
      <c r="AM15" s="3195" t="s">
        <v>415</v>
      </c>
      <c r="AN15" s="3195"/>
      <c r="AO15" s="3195"/>
      <c r="AP15" s="3195"/>
      <c r="AQ15" s="3195"/>
      <c r="AR15" s="3195"/>
      <c r="AS15" s="3196"/>
      <c r="AT15" s="3191" t="s">
        <v>416</v>
      </c>
      <c r="AU15" s="3197"/>
      <c r="AV15" s="3198"/>
      <c r="AX15" s="2815" t="s">
        <v>735</v>
      </c>
      <c r="AY15" s="2815"/>
      <c r="AZ15" s="2815"/>
      <c r="BA15" s="2815"/>
    </row>
    <row r="16" spans="1:53" s="31" customFormat="1" ht="23.1" customHeight="1">
      <c r="A16" s="30"/>
      <c r="B16" s="30"/>
      <c r="C16" s="30"/>
      <c r="D16" s="30"/>
      <c r="E16" s="30"/>
      <c r="F16" s="30"/>
      <c r="G16" s="30"/>
      <c r="H16" s="30"/>
      <c r="I16" s="30"/>
      <c r="J16" s="30"/>
      <c r="K16" s="30"/>
      <c r="L16" s="30"/>
      <c r="M16" s="30"/>
      <c r="N16" s="30"/>
      <c r="O16" s="30"/>
      <c r="P16" s="30"/>
      <c r="Q16" s="30"/>
      <c r="R16" s="30"/>
      <c r="S16" s="30"/>
      <c r="T16" s="44"/>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X16" s="227"/>
      <c r="AY16" s="228"/>
      <c r="AZ16" s="228"/>
      <c r="BA16" s="228"/>
    </row>
    <row r="17" spans="1:53" s="31" customFormat="1" ht="23.1" customHeight="1">
      <c r="A17" s="3185" t="s">
        <v>428</v>
      </c>
      <c r="B17" s="3185"/>
      <c r="C17" s="3185"/>
      <c r="D17" s="3185"/>
      <c r="E17" s="3185"/>
      <c r="F17" s="3185"/>
      <c r="G17" s="3185"/>
      <c r="H17" s="3185"/>
      <c r="I17" s="3185"/>
      <c r="J17" s="3185"/>
      <c r="K17" s="3185"/>
      <c r="L17" s="3185"/>
      <c r="M17" s="3185"/>
      <c r="N17" s="3185"/>
      <c r="O17" s="3185"/>
      <c r="P17" s="3185"/>
      <c r="Q17" s="3185"/>
      <c r="R17" s="3185"/>
      <c r="S17" s="3185"/>
      <c r="T17" s="3185"/>
      <c r="U17" s="3185"/>
      <c r="V17" s="3185"/>
      <c r="W17" s="3185"/>
      <c r="X17" s="3185"/>
      <c r="Y17" s="3185"/>
      <c r="Z17" s="3185"/>
      <c r="AA17" s="3185"/>
      <c r="AB17" s="3185"/>
      <c r="AC17" s="3185"/>
      <c r="AD17" s="3185"/>
      <c r="AE17" s="3185"/>
      <c r="AF17" s="3185"/>
      <c r="AG17" s="3185"/>
      <c r="AH17" s="3185"/>
      <c r="AI17" s="3185"/>
      <c r="AJ17" s="3185"/>
      <c r="AK17" s="3185"/>
      <c r="AL17" s="3185"/>
      <c r="AM17" s="3185"/>
      <c r="AN17" s="3185"/>
      <c r="AO17" s="3185"/>
      <c r="AP17" s="3185"/>
      <c r="AQ17" s="3185"/>
      <c r="AR17" s="3185"/>
      <c r="AS17" s="3185"/>
      <c r="AT17" s="3185"/>
      <c r="AU17" s="3185"/>
      <c r="AV17" s="3185"/>
      <c r="AX17" s="2809" t="s">
        <v>728</v>
      </c>
      <c r="AY17" s="3163" t="s">
        <v>733</v>
      </c>
      <c r="AZ17" s="3165"/>
      <c r="BA17" s="2816"/>
    </row>
    <row r="18" spans="1:53" s="15" customFormat="1" ht="12.95" customHeight="1">
      <c r="A18" s="1412"/>
      <c r="B18" s="1412"/>
      <c r="C18" s="1412"/>
      <c r="D18" s="1412"/>
      <c r="E18" s="1412"/>
      <c r="F18" s="1412"/>
      <c r="G18" s="1412"/>
      <c r="H18" s="1412"/>
      <c r="I18" s="1412"/>
      <c r="J18" s="1412"/>
      <c r="K18" s="1412"/>
      <c r="L18" s="1412"/>
      <c r="M18" s="1412"/>
      <c r="N18" s="1412"/>
      <c r="O18" s="1412"/>
      <c r="P18" s="1412"/>
      <c r="Q18" s="1412"/>
      <c r="R18" s="1412"/>
      <c r="S18" s="1412"/>
      <c r="T18" s="1412"/>
      <c r="U18" s="1412"/>
      <c r="V18" s="1412"/>
      <c r="W18" s="1412"/>
      <c r="X18" s="1412"/>
      <c r="Y18" s="1412"/>
      <c r="Z18" s="1412"/>
      <c r="AA18" s="1412"/>
      <c r="AB18" s="1412"/>
      <c r="AC18" s="1412"/>
      <c r="AD18" s="1412"/>
      <c r="AE18" s="1412"/>
      <c r="AF18" s="1412"/>
      <c r="AG18" s="1412"/>
      <c r="AH18" s="1412"/>
      <c r="AI18" s="1412"/>
      <c r="AJ18" s="1412"/>
      <c r="AK18" s="1412"/>
      <c r="AL18" s="1412"/>
      <c r="AM18" s="1412"/>
      <c r="AN18" s="1412"/>
      <c r="AO18" s="1412"/>
      <c r="AP18" s="1412"/>
      <c r="AQ18" s="1412"/>
      <c r="AR18" s="1412"/>
      <c r="AS18" s="1412"/>
      <c r="AT18" s="1412"/>
      <c r="AU18" s="1412"/>
      <c r="AV18" s="1412"/>
      <c r="AX18" s="2810"/>
      <c r="AY18" s="3164"/>
      <c r="AZ18" s="3165"/>
      <c r="BA18" s="2816"/>
    </row>
    <row r="19" spans="1:53" s="15" customFormat="1" ht="21.95" customHeight="1">
      <c r="A19" s="1412"/>
      <c r="B19" s="1412"/>
      <c r="C19" s="1412"/>
      <c r="D19" s="1412"/>
      <c r="E19" s="1412"/>
      <c r="F19" s="1412"/>
      <c r="G19" s="1412"/>
      <c r="H19" s="1412"/>
      <c r="I19" s="1412"/>
      <c r="J19" s="1412"/>
      <c r="K19" s="1412"/>
      <c r="L19" s="1412"/>
      <c r="M19" s="1412"/>
      <c r="N19" s="1412"/>
      <c r="O19" s="1412"/>
      <c r="P19" s="1412"/>
      <c r="Q19" s="1412"/>
      <c r="R19" s="1412"/>
      <c r="S19" s="1412"/>
      <c r="T19" s="1412"/>
      <c r="U19" s="1412"/>
      <c r="V19" s="1412"/>
      <c r="W19" s="1412"/>
      <c r="X19" s="1412"/>
      <c r="Y19" s="1412"/>
      <c r="Z19" s="1412"/>
      <c r="AA19" s="1412"/>
      <c r="AB19" s="1412"/>
      <c r="AC19" s="1412"/>
      <c r="AD19" s="1412"/>
      <c r="AE19" s="1412"/>
      <c r="AF19" s="1412"/>
      <c r="AG19" s="1412"/>
      <c r="AH19" s="1412"/>
      <c r="AI19" s="1412"/>
      <c r="AJ19" s="1412"/>
      <c r="AK19" s="1412"/>
      <c r="AL19" s="1412"/>
      <c r="AM19" s="1412"/>
      <c r="AN19" s="1412"/>
      <c r="AO19" s="1412"/>
      <c r="AP19" s="1412"/>
      <c r="AQ19" s="1412"/>
      <c r="AR19" s="1412"/>
      <c r="AS19" s="1412"/>
      <c r="AT19" s="1412"/>
      <c r="AU19" s="1412"/>
      <c r="AV19" s="1412"/>
      <c r="AX19" s="2808" t="s">
        <v>729</v>
      </c>
      <c r="AY19" s="3160" t="s">
        <v>737</v>
      </c>
      <c r="AZ19" s="3161"/>
      <c r="BA19" s="2836"/>
    </row>
    <row r="20" spans="1:53" s="15" customFormat="1" ht="12.95" customHeight="1">
      <c r="A20" s="1412"/>
      <c r="B20" s="1412"/>
      <c r="C20" s="1412"/>
      <c r="D20" s="1412"/>
      <c r="E20" s="1412"/>
      <c r="F20" s="1412"/>
      <c r="G20" s="1412"/>
      <c r="H20" s="1412"/>
      <c r="I20" s="1412"/>
      <c r="J20" s="1412"/>
      <c r="K20" s="1412"/>
      <c r="L20" s="1412"/>
      <c r="M20" s="1412"/>
      <c r="N20" s="1412"/>
      <c r="O20" s="1412"/>
      <c r="P20" s="1412"/>
      <c r="Q20" s="1412"/>
      <c r="R20" s="1412"/>
      <c r="S20" s="1412"/>
      <c r="T20" s="1412"/>
      <c r="U20" s="1412"/>
      <c r="V20" s="1412"/>
      <c r="W20" s="1412"/>
      <c r="X20" s="1412"/>
      <c r="Y20" s="1412"/>
      <c r="Z20" s="1412"/>
      <c r="AA20" s="1412"/>
      <c r="AB20" s="1412"/>
      <c r="AC20" s="1412"/>
      <c r="AD20" s="1412"/>
      <c r="AE20" s="1412"/>
      <c r="AF20" s="1412"/>
      <c r="AG20" s="1412"/>
      <c r="AH20" s="1412"/>
      <c r="AI20" s="1412"/>
      <c r="AJ20" s="1412"/>
      <c r="AK20" s="1412"/>
      <c r="AL20" s="1412"/>
      <c r="AM20" s="1412"/>
      <c r="AN20" s="1412"/>
      <c r="AO20" s="1412"/>
      <c r="AP20" s="1412"/>
      <c r="AQ20" s="1412"/>
      <c r="AR20" s="1412"/>
      <c r="AS20" s="1412"/>
      <c r="AT20" s="1412"/>
      <c r="AU20" s="1412"/>
      <c r="AV20" s="1412"/>
      <c r="AX20" s="2808"/>
      <c r="AY20" s="3160"/>
      <c r="AZ20" s="3161"/>
      <c r="BA20" s="2836"/>
    </row>
    <row r="21" spans="1:53" s="15" customFormat="1" ht="17.100000000000001" customHeight="1">
      <c r="A21" s="1412"/>
      <c r="B21" s="1412"/>
      <c r="C21" s="1412"/>
      <c r="D21" s="1412"/>
      <c r="E21" s="1412"/>
      <c r="F21" s="1412"/>
      <c r="G21" s="1412"/>
      <c r="H21" s="1412"/>
      <c r="I21" s="1412"/>
      <c r="J21" s="1412"/>
      <c r="K21" s="1412"/>
      <c r="L21" s="1412"/>
      <c r="M21" s="1412"/>
      <c r="N21" s="1412"/>
      <c r="O21" s="1412"/>
      <c r="P21" s="1412"/>
      <c r="Q21" s="1412"/>
      <c r="R21" s="1412"/>
      <c r="S21" s="1412"/>
      <c r="T21" s="1412"/>
      <c r="U21" s="1412"/>
      <c r="V21" s="1412"/>
      <c r="W21" s="1412"/>
      <c r="X21" s="1412"/>
      <c r="Y21" s="1412"/>
      <c r="Z21" s="1412"/>
      <c r="AA21" s="1412"/>
      <c r="AB21" s="1412"/>
      <c r="AC21" s="1412"/>
      <c r="AD21" s="1412"/>
      <c r="AE21" s="1412"/>
      <c r="AF21" s="1412"/>
      <c r="AG21" s="1412"/>
      <c r="AH21" s="1412"/>
      <c r="AI21" s="1412"/>
      <c r="AJ21" s="1412"/>
      <c r="AK21" s="1412"/>
      <c r="AL21" s="1412"/>
      <c r="AM21" s="1412"/>
      <c r="AN21" s="1412"/>
      <c r="AO21" s="1412"/>
      <c r="AP21" s="1412"/>
      <c r="AQ21" s="1412"/>
      <c r="AR21" s="1412"/>
      <c r="AS21" s="1412"/>
      <c r="AT21" s="1412"/>
      <c r="AU21" s="1412"/>
      <c r="AV21" s="1412"/>
      <c r="AX21" s="2808"/>
      <c r="AY21" s="3160"/>
      <c r="AZ21" s="3161"/>
      <c r="BA21" s="2836"/>
    </row>
    <row r="22" spans="1:53" s="12" customFormat="1" ht="17.100000000000001" customHeight="1">
      <c r="A22" s="1412"/>
      <c r="B22" s="1412"/>
      <c r="C22" s="1412"/>
      <c r="D22" s="1412"/>
      <c r="E22" s="1412"/>
      <c r="F22" s="1412"/>
      <c r="G22" s="1412"/>
      <c r="H22" s="1412"/>
      <c r="I22" s="1412"/>
      <c r="J22" s="1412"/>
      <c r="K22" s="1412"/>
      <c r="L22" s="1412"/>
      <c r="M22" s="1412"/>
      <c r="N22" s="1412"/>
      <c r="O22" s="1412"/>
      <c r="P22" s="1412"/>
      <c r="Q22" s="1412"/>
      <c r="R22" s="1412"/>
      <c r="S22" s="1412"/>
      <c r="T22" s="1412"/>
      <c r="U22" s="1412"/>
      <c r="V22" s="1412"/>
      <c r="W22" s="1412"/>
      <c r="X22" s="1412"/>
      <c r="Y22" s="1412"/>
      <c r="Z22" s="1412"/>
      <c r="AA22" s="1412"/>
      <c r="AB22" s="1412"/>
      <c r="AC22" s="1412"/>
      <c r="AD22" s="1412"/>
      <c r="AE22" s="1412"/>
      <c r="AF22" s="1412"/>
      <c r="AG22" s="1412"/>
      <c r="AH22" s="1412"/>
      <c r="AI22" s="1412"/>
      <c r="AJ22" s="1412"/>
      <c r="AK22" s="1412"/>
      <c r="AL22" s="1412"/>
      <c r="AM22" s="1412"/>
      <c r="AN22" s="1412"/>
      <c r="AO22" s="1412"/>
      <c r="AP22" s="1412"/>
      <c r="AQ22" s="1412"/>
      <c r="AR22" s="1412"/>
      <c r="AS22" s="1412"/>
      <c r="AT22" s="1412"/>
      <c r="AU22" s="1412"/>
      <c r="AV22" s="1412"/>
      <c r="AX22" s="2808" t="s">
        <v>730</v>
      </c>
      <c r="AY22" s="3160" t="s">
        <v>736</v>
      </c>
      <c r="AZ22" s="3161"/>
      <c r="BA22" s="2836"/>
    </row>
    <row r="23" spans="1:53" s="12" customFormat="1" ht="17.100000000000001" customHeight="1">
      <c r="A23" s="1412"/>
      <c r="B23" s="1412"/>
      <c r="C23" s="1412"/>
      <c r="D23" s="1412"/>
      <c r="E23" s="1412"/>
      <c r="F23" s="1412"/>
      <c r="G23" s="1412"/>
      <c r="H23" s="1412"/>
      <c r="I23" s="1412"/>
      <c r="J23" s="1412"/>
      <c r="K23" s="1412"/>
      <c r="L23" s="1412"/>
      <c r="M23" s="1412"/>
      <c r="N23" s="1412"/>
      <c r="O23" s="1412"/>
      <c r="P23" s="1412"/>
      <c r="Q23" s="1412"/>
      <c r="R23" s="1412"/>
      <c r="S23" s="1412"/>
      <c r="T23" s="1412"/>
      <c r="U23" s="1412"/>
      <c r="V23" s="1412"/>
      <c r="W23" s="1412"/>
      <c r="X23" s="1412"/>
      <c r="Y23" s="1412"/>
      <c r="Z23" s="1412"/>
      <c r="AA23" s="1412"/>
      <c r="AB23" s="1412"/>
      <c r="AC23" s="1412"/>
      <c r="AD23" s="1412"/>
      <c r="AE23" s="1412"/>
      <c r="AF23" s="1412"/>
      <c r="AG23" s="1412"/>
      <c r="AH23" s="1412"/>
      <c r="AI23" s="1412"/>
      <c r="AJ23" s="1412"/>
      <c r="AK23" s="1412"/>
      <c r="AL23" s="1412"/>
      <c r="AM23" s="1412"/>
      <c r="AN23" s="1412"/>
      <c r="AO23" s="1412"/>
      <c r="AP23" s="1412"/>
      <c r="AQ23" s="1412"/>
      <c r="AR23" s="1412"/>
      <c r="AS23" s="1412"/>
      <c r="AT23" s="1412"/>
      <c r="AU23" s="1412"/>
      <c r="AV23" s="1412"/>
      <c r="AX23" s="2814"/>
      <c r="AY23" s="3162"/>
      <c r="AZ23" s="3161"/>
      <c r="BA23" s="2836"/>
    </row>
    <row r="24" spans="1:53" s="12" customFormat="1" ht="17.100000000000001" customHeight="1">
      <c r="A24" s="1412"/>
      <c r="B24" s="1412"/>
      <c r="C24" s="1412"/>
      <c r="D24" s="1412"/>
      <c r="E24" s="1412"/>
      <c r="F24" s="1412"/>
      <c r="G24" s="1412"/>
      <c r="H24" s="1412"/>
      <c r="I24" s="1412"/>
      <c r="J24" s="1412"/>
      <c r="K24" s="1412"/>
      <c r="L24" s="1412"/>
      <c r="M24" s="1412"/>
      <c r="N24" s="1412"/>
      <c r="O24" s="1412"/>
      <c r="P24" s="1412"/>
      <c r="Q24" s="1412"/>
      <c r="R24" s="1412"/>
      <c r="S24" s="1412"/>
      <c r="T24" s="1412"/>
      <c r="U24" s="1412"/>
      <c r="V24" s="1412"/>
      <c r="W24" s="1412"/>
      <c r="X24" s="1412"/>
      <c r="Y24" s="1412"/>
      <c r="Z24" s="1412"/>
      <c r="AA24" s="1412"/>
      <c r="AB24" s="1412"/>
      <c r="AC24" s="1412"/>
      <c r="AD24" s="1412"/>
      <c r="AE24" s="1412"/>
      <c r="AF24" s="1412"/>
      <c r="AG24" s="1412"/>
      <c r="AH24" s="1412"/>
      <c r="AI24" s="1412"/>
      <c r="AJ24" s="1412"/>
      <c r="AK24" s="1412"/>
      <c r="AL24" s="1412"/>
      <c r="AM24" s="1412"/>
      <c r="AN24" s="1412"/>
      <c r="AO24" s="1412"/>
      <c r="AP24" s="1412"/>
      <c r="AQ24" s="1412"/>
      <c r="AR24" s="1412"/>
      <c r="AS24" s="1412"/>
      <c r="AT24" s="1412"/>
      <c r="AU24" s="1412"/>
      <c r="AV24" s="1412"/>
      <c r="AX24" s="234"/>
      <c r="AY24" s="229"/>
      <c r="AZ24" s="230"/>
      <c r="BA24" s="231"/>
    </row>
    <row r="25" spans="1:53" s="12" customFormat="1" ht="17.100000000000001" customHeight="1">
      <c r="A25" s="1412"/>
      <c r="B25" s="1412"/>
      <c r="C25" s="1412"/>
      <c r="D25" s="1412"/>
      <c r="E25" s="1412"/>
      <c r="F25" s="1412"/>
      <c r="G25" s="1412"/>
      <c r="H25" s="1412"/>
      <c r="I25" s="1412"/>
      <c r="J25" s="1412"/>
      <c r="K25" s="1412"/>
      <c r="L25" s="1412"/>
      <c r="M25" s="1412"/>
      <c r="N25" s="1412"/>
      <c r="O25" s="1412"/>
      <c r="P25" s="1412"/>
      <c r="Q25" s="1412"/>
      <c r="R25" s="1412"/>
      <c r="S25" s="1412"/>
      <c r="T25" s="1412"/>
      <c r="U25" s="1412"/>
      <c r="V25" s="1412"/>
      <c r="W25" s="1412"/>
      <c r="X25" s="1412"/>
      <c r="Y25" s="1412"/>
      <c r="Z25" s="1412"/>
      <c r="AA25" s="1412"/>
      <c r="AB25" s="1412"/>
      <c r="AC25" s="1412"/>
      <c r="AD25" s="1412"/>
      <c r="AE25" s="1412"/>
      <c r="AF25" s="1412"/>
      <c r="AG25" s="1412"/>
      <c r="AH25" s="1412"/>
      <c r="AI25" s="1412"/>
      <c r="AJ25" s="1412"/>
      <c r="AK25" s="1412"/>
      <c r="AL25" s="1412"/>
      <c r="AM25" s="1412"/>
      <c r="AN25" s="1412"/>
      <c r="AO25" s="1412"/>
      <c r="AP25" s="1412"/>
      <c r="AQ25" s="1412"/>
      <c r="AR25" s="1412"/>
      <c r="AS25" s="1412"/>
      <c r="AT25" s="1412"/>
      <c r="AU25" s="1412"/>
      <c r="AV25" s="1412"/>
      <c r="AX25" s="234"/>
      <c r="AY25" s="229"/>
      <c r="AZ25" s="230"/>
      <c r="BA25" s="231"/>
    </row>
    <row r="26" spans="1:53" s="12" customFormat="1" ht="17.100000000000001" customHeight="1">
      <c r="A26" s="1412"/>
      <c r="B26" s="1412"/>
      <c r="C26" s="1412"/>
      <c r="D26" s="1412"/>
      <c r="E26" s="1412"/>
      <c r="F26" s="1412"/>
      <c r="G26" s="1412"/>
      <c r="H26" s="1412"/>
      <c r="I26" s="1412"/>
      <c r="J26" s="1412"/>
      <c r="K26" s="1412"/>
      <c r="L26" s="1412"/>
      <c r="M26" s="1412"/>
      <c r="N26" s="1412"/>
      <c r="O26" s="1412"/>
      <c r="P26" s="1412"/>
      <c r="Q26" s="1412"/>
      <c r="R26" s="1412"/>
      <c r="S26" s="1412"/>
      <c r="T26" s="1412"/>
      <c r="U26" s="1412"/>
      <c r="V26" s="1412"/>
      <c r="W26" s="1412"/>
      <c r="X26" s="1412"/>
      <c r="Y26" s="1412"/>
      <c r="Z26" s="1412"/>
      <c r="AA26" s="1412"/>
      <c r="AB26" s="1412"/>
      <c r="AC26" s="1412"/>
      <c r="AD26" s="1412"/>
      <c r="AE26" s="1412"/>
      <c r="AF26" s="1412"/>
      <c r="AG26" s="1412"/>
      <c r="AH26" s="1412"/>
      <c r="AI26" s="1412"/>
      <c r="AJ26" s="1412"/>
      <c r="AK26" s="1412"/>
      <c r="AL26" s="1412"/>
      <c r="AM26" s="1412"/>
      <c r="AN26" s="1412"/>
      <c r="AO26" s="1412"/>
      <c r="AP26" s="1412"/>
      <c r="AQ26" s="1412"/>
      <c r="AR26" s="1412"/>
      <c r="AS26" s="1412"/>
      <c r="AT26" s="1412"/>
      <c r="AU26" s="1412"/>
      <c r="AV26" s="1412"/>
      <c r="AX26" s="234"/>
      <c r="AY26" s="229"/>
      <c r="AZ26" s="230"/>
      <c r="BA26" s="231"/>
    </row>
    <row r="27" spans="1:53" s="12" customFormat="1" ht="17.100000000000001" customHeight="1">
      <c r="A27" s="1412"/>
      <c r="B27" s="1412"/>
      <c r="C27" s="1412"/>
      <c r="D27" s="1412"/>
      <c r="E27" s="1412"/>
      <c r="F27" s="1412"/>
      <c r="G27" s="1412"/>
      <c r="H27" s="1412"/>
      <c r="I27" s="1412"/>
      <c r="J27" s="1412"/>
      <c r="K27" s="1412"/>
      <c r="L27" s="1412"/>
      <c r="M27" s="1412"/>
      <c r="N27" s="1412"/>
      <c r="O27" s="1412"/>
      <c r="P27" s="1412"/>
      <c r="Q27" s="1412"/>
      <c r="R27" s="1412"/>
      <c r="S27" s="1412"/>
      <c r="T27" s="1412"/>
      <c r="U27" s="1412"/>
      <c r="V27" s="1412"/>
      <c r="W27" s="1412"/>
      <c r="X27" s="1412"/>
      <c r="Y27" s="1412"/>
      <c r="Z27" s="1412"/>
      <c r="AA27" s="1412"/>
      <c r="AB27" s="1412"/>
      <c r="AC27" s="1412"/>
      <c r="AD27" s="1412"/>
      <c r="AE27" s="1412"/>
      <c r="AF27" s="1412"/>
      <c r="AG27" s="1412"/>
      <c r="AH27" s="1412"/>
      <c r="AI27" s="1412"/>
      <c r="AJ27" s="1412"/>
      <c r="AK27" s="1412"/>
      <c r="AL27" s="1412"/>
      <c r="AM27" s="1412"/>
      <c r="AN27" s="1412"/>
      <c r="AO27" s="1412"/>
      <c r="AP27" s="1412"/>
      <c r="AQ27" s="1412"/>
      <c r="AR27" s="1412"/>
      <c r="AS27" s="1412"/>
      <c r="AT27" s="1412"/>
      <c r="AU27" s="1412"/>
      <c r="AV27" s="1412"/>
      <c r="AX27" s="234"/>
      <c r="AY27" s="229"/>
      <c r="AZ27" s="230"/>
      <c r="BA27" s="231"/>
    </row>
    <row r="28" spans="1:53" s="12" customFormat="1" ht="17.100000000000001" customHeight="1">
      <c r="A28" s="1412"/>
      <c r="B28" s="1412"/>
      <c r="C28" s="1412"/>
      <c r="D28" s="1412"/>
      <c r="E28" s="1412"/>
      <c r="F28" s="1412"/>
      <c r="G28" s="1412"/>
      <c r="H28" s="1412"/>
      <c r="I28" s="1412"/>
      <c r="J28" s="1412"/>
      <c r="K28" s="1412"/>
      <c r="L28" s="1412"/>
      <c r="M28" s="1412"/>
      <c r="N28" s="1412"/>
      <c r="O28" s="1412"/>
      <c r="P28" s="1412"/>
      <c r="Q28" s="1412"/>
      <c r="R28" s="1412"/>
      <c r="S28" s="1412"/>
      <c r="T28" s="1412"/>
      <c r="U28" s="1412"/>
      <c r="V28" s="1412"/>
      <c r="W28" s="1412"/>
      <c r="X28" s="1412"/>
      <c r="Y28" s="1412"/>
      <c r="Z28" s="1412"/>
      <c r="AA28" s="1412"/>
      <c r="AB28" s="1412"/>
      <c r="AC28" s="1412"/>
      <c r="AD28" s="1412"/>
      <c r="AE28" s="1412"/>
      <c r="AF28" s="1412"/>
      <c r="AG28" s="1412"/>
      <c r="AH28" s="1412"/>
      <c r="AI28" s="1412"/>
      <c r="AJ28" s="1412"/>
      <c r="AK28" s="1412"/>
      <c r="AL28" s="1412"/>
      <c r="AM28" s="1412"/>
      <c r="AN28" s="1412"/>
      <c r="AO28" s="1412"/>
      <c r="AP28" s="1412"/>
      <c r="AQ28" s="1412"/>
      <c r="AR28" s="1412"/>
      <c r="AS28" s="1412"/>
      <c r="AT28" s="1412"/>
      <c r="AU28" s="1412"/>
      <c r="AV28" s="1412"/>
      <c r="AX28" s="234"/>
      <c r="AY28" s="229"/>
      <c r="AZ28" s="230"/>
      <c r="BA28" s="231"/>
    </row>
    <row r="29" spans="1:53" s="12" customFormat="1" ht="17.100000000000001" customHeight="1">
      <c r="A29" s="1412"/>
      <c r="B29" s="1412"/>
      <c r="C29" s="1412"/>
      <c r="D29" s="1412"/>
      <c r="E29" s="1412"/>
      <c r="F29" s="1412"/>
      <c r="G29" s="1412"/>
      <c r="H29" s="1412"/>
      <c r="I29" s="1412"/>
      <c r="J29" s="1412"/>
      <c r="K29" s="1412"/>
      <c r="L29" s="1412"/>
      <c r="M29" s="1412"/>
      <c r="N29" s="1412"/>
      <c r="O29" s="1412"/>
      <c r="P29" s="1412"/>
      <c r="Q29" s="1412"/>
      <c r="R29" s="1412"/>
      <c r="S29" s="1412"/>
      <c r="T29" s="1412"/>
      <c r="U29" s="1412"/>
      <c r="V29" s="1412"/>
      <c r="W29" s="1412"/>
      <c r="X29" s="1412"/>
      <c r="Y29" s="1412"/>
      <c r="Z29" s="1412"/>
      <c r="AA29" s="1412"/>
      <c r="AB29" s="1412"/>
      <c r="AC29" s="1412"/>
      <c r="AD29" s="1412"/>
      <c r="AE29" s="1412"/>
      <c r="AF29" s="1412"/>
      <c r="AG29" s="1412"/>
      <c r="AH29" s="1412"/>
      <c r="AI29" s="1412"/>
      <c r="AJ29" s="1412"/>
      <c r="AK29" s="1412"/>
      <c r="AL29" s="1412"/>
      <c r="AM29" s="1412"/>
      <c r="AN29" s="1412"/>
      <c r="AO29" s="1412"/>
      <c r="AP29" s="1412"/>
      <c r="AQ29" s="1412"/>
      <c r="AR29" s="1412"/>
      <c r="AS29" s="1412"/>
      <c r="AT29" s="1412"/>
      <c r="AU29" s="1412"/>
      <c r="AV29" s="1412"/>
      <c r="AX29" s="234"/>
      <c r="AY29" s="229"/>
      <c r="AZ29" s="230"/>
      <c r="BA29" s="231"/>
    </row>
    <row r="30" spans="1:53" s="12" customFormat="1" ht="17.100000000000001" customHeight="1">
      <c r="A30" s="1412"/>
      <c r="B30" s="1412"/>
      <c r="C30" s="1412"/>
      <c r="D30" s="1412"/>
      <c r="E30" s="1412"/>
      <c r="F30" s="1412"/>
      <c r="G30" s="1412"/>
      <c r="H30" s="1412"/>
      <c r="I30" s="1412"/>
      <c r="J30" s="1412"/>
      <c r="K30" s="1412"/>
      <c r="L30" s="1412"/>
      <c r="M30" s="1412"/>
      <c r="N30" s="1412"/>
      <c r="O30" s="1412"/>
      <c r="P30" s="1412"/>
      <c r="Q30" s="1412"/>
      <c r="R30" s="1412"/>
      <c r="S30" s="1412"/>
      <c r="T30" s="1412"/>
      <c r="U30" s="1412"/>
      <c r="V30" s="1412"/>
      <c r="W30" s="1412"/>
      <c r="X30" s="1412"/>
      <c r="Y30" s="1412"/>
      <c r="Z30" s="1412"/>
      <c r="AA30" s="1412"/>
      <c r="AB30" s="1412"/>
      <c r="AC30" s="1412"/>
      <c r="AD30" s="1412"/>
      <c r="AE30" s="1412"/>
      <c r="AF30" s="1412"/>
      <c r="AG30" s="1412"/>
      <c r="AH30" s="1412"/>
      <c r="AI30" s="1412"/>
      <c r="AJ30" s="1412"/>
      <c r="AK30" s="1412"/>
      <c r="AL30" s="1412"/>
      <c r="AM30" s="1412"/>
      <c r="AN30" s="1412"/>
      <c r="AO30" s="1412"/>
      <c r="AP30" s="1412"/>
      <c r="AQ30" s="1412"/>
      <c r="AR30" s="1412"/>
      <c r="AS30" s="1412"/>
      <c r="AT30" s="1412"/>
      <c r="AU30" s="1412"/>
      <c r="AV30" s="1412"/>
      <c r="AX30" s="234"/>
      <c r="AY30" s="229"/>
      <c r="AZ30" s="230"/>
      <c r="BA30" s="231"/>
    </row>
    <row r="31" spans="1:53" s="12" customFormat="1" ht="17.100000000000001" customHeight="1">
      <c r="A31" s="1412"/>
      <c r="B31" s="1412"/>
      <c r="C31" s="1412"/>
      <c r="D31" s="1412"/>
      <c r="E31" s="1412"/>
      <c r="F31" s="1412"/>
      <c r="G31" s="1412"/>
      <c r="H31" s="1412"/>
      <c r="I31" s="1412"/>
      <c r="J31" s="1412"/>
      <c r="K31" s="1412"/>
      <c r="L31" s="1412"/>
      <c r="M31" s="1412"/>
      <c r="N31" s="1412"/>
      <c r="O31" s="1412"/>
      <c r="P31" s="1412"/>
      <c r="Q31" s="1412"/>
      <c r="R31" s="1412"/>
      <c r="S31" s="1412"/>
      <c r="T31" s="1412"/>
      <c r="U31" s="1412"/>
      <c r="V31" s="1412"/>
      <c r="W31" s="1412"/>
      <c r="X31" s="1412"/>
      <c r="Y31" s="1412"/>
      <c r="Z31" s="1412"/>
      <c r="AA31" s="1412"/>
      <c r="AB31" s="1412"/>
      <c r="AC31" s="1412"/>
      <c r="AD31" s="1412"/>
      <c r="AE31" s="1412"/>
      <c r="AF31" s="1412"/>
      <c r="AG31" s="1412"/>
      <c r="AH31" s="1412"/>
      <c r="AI31" s="1412"/>
      <c r="AJ31" s="1412"/>
      <c r="AK31" s="1412"/>
      <c r="AL31" s="1412"/>
      <c r="AM31" s="1412"/>
      <c r="AN31" s="1412"/>
      <c r="AO31" s="1412"/>
      <c r="AP31" s="1412"/>
      <c r="AQ31" s="1412"/>
      <c r="AR31" s="1412"/>
      <c r="AS31" s="1412"/>
      <c r="AT31" s="1412"/>
      <c r="AU31" s="1412"/>
      <c r="AV31" s="1412"/>
      <c r="AX31" s="234"/>
      <c r="AY31" s="229"/>
      <c r="AZ31" s="230"/>
      <c r="BA31" s="231"/>
    </row>
    <row r="32" spans="1:53" s="12" customFormat="1" ht="17.100000000000001" customHeight="1">
      <c r="A32" s="1412"/>
      <c r="B32" s="1412"/>
      <c r="C32" s="1412"/>
      <c r="D32" s="1412"/>
      <c r="E32" s="1412"/>
      <c r="F32" s="1412"/>
      <c r="G32" s="1412"/>
      <c r="H32" s="1412"/>
      <c r="I32" s="1412"/>
      <c r="J32" s="1412"/>
      <c r="K32" s="1412"/>
      <c r="L32" s="1412"/>
      <c r="M32" s="1412"/>
      <c r="N32" s="1412"/>
      <c r="O32" s="1412"/>
      <c r="P32" s="1412"/>
      <c r="Q32" s="1412"/>
      <c r="R32" s="1412"/>
      <c r="S32" s="1412"/>
      <c r="T32" s="1412"/>
      <c r="U32" s="1412"/>
      <c r="V32" s="1412"/>
      <c r="W32" s="1412"/>
      <c r="X32" s="1412"/>
      <c r="Y32" s="1412"/>
      <c r="Z32" s="1412"/>
      <c r="AA32" s="1412"/>
      <c r="AB32" s="1412"/>
      <c r="AC32" s="1412"/>
      <c r="AD32" s="1412"/>
      <c r="AE32" s="1412"/>
      <c r="AF32" s="1412"/>
      <c r="AG32" s="1412"/>
      <c r="AH32" s="1412"/>
      <c r="AI32" s="1412"/>
      <c r="AJ32" s="1412"/>
      <c r="AK32" s="1412"/>
      <c r="AL32" s="1412"/>
      <c r="AM32" s="1412"/>
      <c r="AN32" s="1412"/>
      <c r="AO32" s="1412"/>
      <c r="AP32" s="1412"/>
      <c r="AQ32" s="1412"/>
      <c r="AR32" s="1412"/>
      <c r="AS32" s="1412"/>
      <c r="AT32" s="1412"/>
      <c r="AU32" s="1412"/>
      <c r="AV32" s="1412"/>
      <c r="AX32" s="234"/>
      <c r="AY32" s="229"/>
      <c r="AZ32" s="230"/>
      <c r="BA32" s="231"/>
    </row>
    <row r="33" spans="1:53" s="12" customFormat="1" ht="17.100000000000001" customHeight="1">
      <c r="A33" s="1412"/>
      <c r="B33" s="1412"/>
      <c r="C33" s="1412"/>
      <c r="D33" s="1412"/>
      <c r="E33" s="1412"/>
      <c r="F33" s="1412"/>
      <c r="G33" s="1412"/>
      <c r="H33" s="1412"/>
      <c r="I33" s="1412"/>
      <c r="J33" s="1412"/>
      <c r="K33" s="1412"/>
      <c r="L33" s="1412"/>
      <c r="M33" s="1412"/>
      <c r="N33" s="1412"/>
      <c r="O33" s="1412"/>
      <c r="P33" s="1412"/>
      <c r="Q33" s="1412"/>
      <c r="R33" s="1412"/>
      <c r="S33" s="1412"/>
      <c r="T33" s="1412"/>
      <c r="U33" s="1412"/>
      <c r="V33" s="1412"/>
      <c r="W33" s="1412"/>
      <c r="X33" s="1412"/>
      <c r="Y33" s="1412"/>
      <c r="Z33" s="1412"/>
      <c r="AA33" s="1412"/>
      <c r="AB33" s="1412"/>
      <c r="AC33" s="1412"/>
      <c r="AD33" s="1412"/>
      <c r="AE33" s="1412"/>
      <c r="AF33" s="1412"/>
      <c r="AG33" s="1412"/>
      <c r="AH33" s="1412"/>
      <c r="AI33" s="1412"/>
      <c r="AJ33" s="1412"/>
      <c r="AK33" s="1412"/>
      <c r="AL33" s="1412"/>
      <c r="AM33" s="1412"/>
      <c r="AN33" s="1412"/>
      <c r="AO33" s="1412"/>
      <c r="AP33" s="1412"/>
      <c r="AQ33" s="1412"/>
      <c r="AR33" s="1412"/>
      <c r="AS33" s="1412"/>
      <c r="AT33" s="1412"/>
      <c r="AU33" s="1412"/>
      <c r="AV33" s="1412"/>
      <c r="AX33" s="233"/>
      <c r="AY33" s="230"/>
      <c r="AZ33" s="229"/>
      <c r="BA33" s="231"/>
    </row>
    <row r="34" spans="1:53" s="12" customFormat="1" ht="17.100000000000001" customHeight="1">
      <c r="A34" s="1412"/>
      <c r="B34" s="1412"/>
      <c r="C34" s="1412"/>
      <c r="D34" s="1412"/>
      <c r="E34" s="1412"/>
      <c r="F34" s="1412"/>
      <c r="G34" s="1412"/>
      <c r="H34" s="1412"/>
      <c r="I34" s="1412"/>
      <c r="J34" s="1412"/>
      <c r="K34" s="1412"/>
      <c r="L34" s="1412"/>
      <c r="M34" s="1412"/>
      <c r="N34" s="1412"/>
      <c r="O34" s="1412"/>
      <c r="P34" s="1412"/>
      <c r="Q34" s="1412"/>
      <c r="R34" s="1412"/>
      <c r="S34" s="1412"/>
      <c r="T34" s="1412"/>
      <c r="U34" s="1412"/>
      <c r="V34" s="1412"/>
      <c r="W34" s="1412"/>
      <c r="X34" s="1412"/>
      <c r="Y34" s="1412"/>
      <c r="Z34" s="1412"/>
      <c r="AA34" s="1412"/>
      <c r="AB34" s="1412"/>
      <c r="AC34" s="1412"/>
      <c r="AD34" s="1412"/>
      <c r="AE34" s="1412"/>
      <c r="AF34" s="1412"/>
      <c r="AG34" s="1412"/>
      <c r="AH34" s="1412"/>
      <c r="AI34" s="1412"/>
      <c r="AJ34" s="1412"/>
      <c r="AK34" s="1412"/>
      <c r="AL34" s="1412"/>
      <c r="AM34" s="1412"/>
      <c r="AN34" s="1412"/>
      <c r="AO34" s="1412"/>
      <c r="AP34" s="1412"/>
      <c r="AQ34" s="1412"/>
      <c r="AR34" s="1412"/>
      <c r="AS34" s="1412"/>
      <c r="AT34" s="1412"/>
      <c r="AU34" s="1412"/>
      <c r="AV34" s="1412"/>
      <c r="AX34" s="233"/>
      <c r="AY34" s="230"/>
      <c r="AZ34" s="229"/>
      <c r="BA34" s="231"/>
    </row>
    <row r="35" spans="1:53" s="12" customFormat="1" ht="17.100000000000001" customHeight="1">
      <c r="A35" s="1412"/>
      <c r="B35" s="1412"/>
      <c r="C35" s="1412"/>
      <c r="D35" s="1412"/>
      <c r="E35" s="1412"/>
      <c r="F35" s="1412"/>
      <c r="G35" s="1412"/>
      <c r="H35" s="1412"/>
      <c r="I35" s="1412"/>
      <c r="J35" s="1412"/>
      <c r="K35" s="1412"/>
      <c r="L35" s="1412"/>
      <c r="M35" s="1412"/>
      <c r="N35" s="1412"/>
      <c r="O35" s="1412"/>
      <c r="P35" s="1412"/>
      <c r="Q35" s="1412"/>
      <c r="R35" s="1412"/>
      <c r="S35" s="1412"/>
      <c r="T35" s="1412"/>
      <c r="U35" s="1412"/>
      <c r="V35" s="1412"/>
      <c r="W35" s="1412"/>
      <c r="X35" s="1412"/>
      <c r="Y35" s="1412"/>
      <c r="Z35" s="1412"/>
      <c r="AA35" s="1412"/>
      <c r="AB35" s="1412"/>
      <c r="AC35" s="1412"/>
      <c r="AD35" s="1412"/>
      <c r="AE35" s="1412"/>
      <c r="AF35" s="1412"/>
      <c r="AG35" s="1412"/>
      <c r="AH35" s="1412"/>
      <c r="AI35" s="1412"/>
      <c r="AJ35" s="1412"/>
      <c r="AK35" s="1412"/>
      <c r="AL35" s="1412"/>
      <c r="AM35" s="1412"/>
      <c r="AN35" s="1412"/>
      <c r="AO35" s="1412"/>
      <c r="AP35" s="1412"/>
      <c r="AQ35" s="1412"/>
      <c r="AR35" s="1412"/>
      <c r="AS35" s="1412"/>
      <c r="AT35" s="1412"/>
      <c r="AU35" s="1412"/>
      <c r="AV35" s="1412"/>
      <c r="AX35" s="233"/>
      <c r="AY35" s="230"/>
      <c r="AZ35" s="229"/>
      <c r="BA35" s="231"/>
    </row>
    <row r="36" spans="1:53" s="12" customFormat="1" ht="17.100000000000001" customHeight="1">
      <c r="A36" s="1412"/>
      <c r="B36" s="1412"/>
      <c r="C36" s="1412"/>
      <c r="D36" s="1412"/>
      <c r="E36" s="1412"/>
      <c r="F36" s="1412"/>
      <c r="G36" s="1412"/>
      <c r="H36" s="1412"/>
      <c r="I36" s="1412"/>
      <c r="J36" s="1412"/>
      <c r="K36" s="1412"/>
      <c r="L36" s="1412"/>
      <c r="M36" s="1412"/>
      <c r="N36" s="1412"/>
      <c r="O36" s="1412"/>
      <c r="P36" s="1412"/>
      <c r="Q36" s="1412"/>
      <c r="R36" s="1412"/>
      <c r="S36" s="1412"/>
      <c r="T36" s="1412"/>
      <c r="U36" s="1412"/>
      <c r="V36" s="1412"/>
      <c r="W36" s="1412"/>
      <c r="X36" s="1412"/>
      <c r="Y36" s="1412"/>
      <c r="Z36" s="1412"/>
      <c r="AA36" s="1412"/>
      <c r="AB36" s="1412"/>
      <c r="AC36" s="1412"/>
      <c r="AD36" s="1412"/>
      <c r="AE36" s="1412"/>
      <c r="AF36" s="1412"/>
      <c r="AG36" s="1412"/>
      <c r="AH36" s="1412"/>
      <c r="AI36" s="1412"/>
      <c r="AJ36" s="1412"/>
      <c r="AK36" s="1412"/>
      <c r="AL36" s="1412"/>
      <c r="AM36" s="1412"/>
      <c r="AN36" s="1412"/>
      <c r="AO36" s="1412"/>
      <c r="AP36" s="1412"/>
      <c r="AQ36" s="1412"/>
      <c r="AR36" s="1412"/>
      <c r="AS36" s="1412"/>
      <c r="AT36" s="1412"/>
      <c r="AU36" s="1412"/>
      <c r="AV36" s="1412"/>
      <c r="AX36" s="233"/>
      <c r="AY36" s="230"/>
      <c r="AZ36" s="229"/>
      <c r="BA36" s="235"/>
    </row>
    <row r="37" spans="1:53" s="12" customFormat="1" ht="17.100000000000001" customHeight="1">
      <c r="A37" s="1412"/>
      <c r="B37" s="1412"/>
      <c r="C37" s="1412"/>
      <c r="D37" s="1412"/>
      <c r="E37" s="1412"/>
      <c r="F37" s="1412"/>
      <c r="G37" s="1412"/>
      <c r="H37" s="1412"/>
      <c r="I37" s="1412"/>
      <c r="J37" s="1412"/>
      <c r="K37" s="1412"/>
      <c r="L37" s="1412"/>
      <c r="M37" s="1412"/>
      <c r="N37" s="1412"/>
      <c r="O37" s="1412"/>
      <c r="P37" s="1412"/>
      <c r="Q37" s="1412"/>
      <c r="R37" s="1412"/>
      <c r="S37" s="1412"/>
      <c r="T37" s="1412"/>
      <c r="U37" s="1412"/>
      <c r="V37" s="1412"/>
      <c r="W37" s="1412"/>
      <c r="X37" s="1412"/>
      <c r="Y37" s="1412"/>
      <c r="Z37" s="1412"/>
      <c r="AA37" s="1412"/>
      <c r="AB37" s="1412"/>
      <c r="AC37" s="1412"/>
      <c r="AD37" s="1412"/>
      <c r="AE37" s="1412"/>
      <c r="AF37" s="1412"/>
      <c r="AG37" s="1412"/>
      <c r="AH37" s="1412"/>
      <c r="AI37" s="1412"/>
      <c r="AJ37" s="1412"/>
      <c r="AK37" s="1412"/>
      <c r="AL37" s="1412"/>
      <c r="AM37" s="1412"/>
      <c r="AN37" s="1412"/>
      <c r="AO37" s="1412"/>
      <c r="AP37" s="1412"/>
      <c r="AQ37" s="1412"/>
      <c r="AR37" s="1412"/>
      <c r="AS37" s="1412"/>
      <c r="AT37" s="1412"/>
      <c r="AU37" s="1412"/>
      <c r="AV37" s="1412"/>
      <c r="AX37" s="233"/>
      <c r="AY37" s="230"/>
      <c r="AZ37" s="229"/>
      <c r="BA37" s="235"/>
    </row>
    <row r="38" spans="1:53" s="12" customFormat="1" ht="17.100000000000001" customHeight="1">
      <c r="A38" s="1030" t="s">
        <v>2085</v>
      </c>
      <c r="B38" s="1030"/>
      <c r="C38" s="1030"/>
      <c r="D38" s="1030"/>
      <c r="E38" s="1030"/>
      <c r="F38" s="1030"/>
      <c r="G38" s="1030"/>
      <c r="H38" s="1030"/>
      <c r="I38" s="1030"/>
      <c r="J38" s="1030"/>
      <c r="K38" s="1030"/>
      <c r="L38" s="1030"/>
      <c r="M38" s="1030"/>
      <c r="N38" s="1214" t="s">
        <v>429</v>
      </c>
      <c r="O38" s="1214"/>
      <c r="P38" s="1214"/>
      <c r="Q38" s="1214"/>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X38" s="232"/>
      <c r="AY38" s="26"/>
      <c r="AZ38" s="26"/>
    </row>
    <row r="39" spans="1:53" s="12" customFormat="1" ht="17.100000000000001" customHeight="1"/>
    <row r="40" spans="1:53" ht="17.100000000000001" customHeight="1">
      <c r="AW40" s="10"/>
      <c r="AX40" s="8"/>
      <c r="AY40" s="8"/>
      <c r="AZ40" s="8"/>
    </row>
    <row r="41" spans="1:53" ht="18" customHeight="1">
      <c r="AX41" s="8"/>
      <c r="AY41" s="8"/>
      <c r="AZ41" s="8"/>
    </row>
  </sheetData>
  <sheetProtection insertColumns="0" deleteColumns="0"/>
  <protectedRanges>
    <protectedRange sqref="BB8:BV18 BB20:BV22" name="범위1_5"/>
    <protectedRange sqref="AK7 AP8 AB8 AK9:AK15" name="범위1"/>
    <protectedRange sqref="AQ4:AQ5 N4:O5 Q5" name="범위1_1_1"/>
    <protectedRange sqref="AY4:AZ6 AY15:AZ16" name="범위1_2_1_1_2"/>
    <protectedRange sqref="AZ9 AZ12 BA10:BA11 BA13:BA14 AZ19 AZ22 BA20:BA21 BA23" name="범위1_5_1_1"/>
    <protectedRange sqref="BA8 AZ7 BA18 AZ17" name="범위1_3_1_1_1"/>
    <protectedRange sqref="AX7:AX10 AY7 AX17:AX20 AY17" name="범위1_2_1_1_1_1"/>
  </protectedRanges>
  <mergeCells count="115">
    <mergeCell ref="I15:J15"/>
    <mergeCell ref="L15:M15"/>
    <mergeCell ref="P15:Q15"/>
    <mergeCell ref="S15:T15"/>
    <mergeCell ref="I14:J14"/>
    <mergeCell ref="L14:M14"/>
    <mergeCell ref="P14:Q14"/>
    <mergeCell ref="S14:T14"/>
    <mergeCell ref="AP11:AS11"/>
    <mergeCell ref="I12:J12"/>
    <mergeCell ref="L12:M12"/>
    <mergeCell ref="P12:Q12"/>
    <mergeCell ref="S12:T12"/>
    <mergeCell ref="U12:V12"/>
    <mergeCell ref="W12:AL12"/>
    <mergeCell ref="AM12:AO12"/>
    <mergeCell ref="AP12:AS12"/>
    <mergeCell ref="A38:M38"/>
    <mergeCell ref="N38:Q38"/>
    <mergeCell ref="AP10:AS10"/>
    <mergeCell ref="A17:AV17"/>
    <mergeCell ref="AP9:AS9"/>
    <mergeCell ref="AT9:AV9"/>
    <mergeCell ref="AT10:AV10"/>
    <mergeCell ref="A9:H15"/>
    <mergeCell ref="I13:J13"/>
    <mergeCell ref="L13:M13"/>
    <mergeCell ref="P13:Q13"/>
    <mergeCell ref="S13:T13"/>
    <mergeCell ref="A18:AV37"/>
    <mergeCell ref="U15:V15"/>
    <mergeCell ref="W15:AL15"/>
    <mergeCell ref="AM15:AO15"/>
    <mergeCell ref="AP15:AS15"/>
    <mergeCell ref="AT15:AV15"/>
    <mergeCell ref="AT13:AV13"/>
    <mergeCell ref="U13:V13"/>
    <mergeCell ref="W13:AL13"/>
    <mergeCell ref="AM13:AO13"/>
    <mergeCell ref="AP13:AS13"/>
    <mergeCell ref="AT14:AV14"/>
    <mergeCell ref="I9:J9"/>
    <mergeCell ref="L9:M9"/>
    <mergeCell ref="P9:Q9"/>
    <mergeCell ref="S9:T9"/>
    <mergeCell ref="U14:V14"/>
    <mergeCell ref="W14:AL14"/>
    <mergeCell ref="AM14:AO14"/>
    <mergeCell ref="AP14:AS14"/>
    <mergeCell ref="AM10:AO10"/>
    <mergeCell ref="U9:V9"/>
    <mergeCell ref="W9:AL9"/>
    <mergeCell ref="AM9:AO9"/>
    <mergeCell ref="AM11:AO11"/>
    <mergeCell ref="W10:AL10"/>
    <mergeCell ref="I10:J10"/>
    <mergeCell ref="L10:M10"/>
    <mergeCell ref="P10:Q10"/>
    <mergeCell ref="S10:T10"/>
    <mergeCell ref="I11:J11"/>
    <mergeCell ref="L11:M11"/>
    <mergeCell ref="P11:Q11"/>
    <mergeCell ref="S11:T11"/>
    <mergeCell ref="U11:V11"/>
    <mergeCell ref="W11:AL11"/>
    <mergeCell ref="A8:H8"/>
    <mergeCell ref="A5:G5"/>
    <mergeCell ref="H5:AV5"/>
    <mergeCell ref="AH8:AJ8"/>
    <mergeCell ref="AK8:AS8"/>
    <mergeCell ref="AT8:AV8"/>
    <mergeCell ref="I7:N7"/>
    <mergeCell ref="O7:AG7"/>
    <mergeCell ref="AH7:AJ7"/>
    <mergeCell ref="AT7:AV7"/>
    <mergeCell ref="I8:R8"/>
    <mergeCell ref="S8:V8"/>
    <mergeCell ref="W8:AG8"/>
    <mergeCell ref="A1:AV1"/>
    <mergeCell ref="A7:H7"/>
    <mergeCell ref="W3:AB3"/>
    <mergeCell ref="H4:V4"/>
    <mergeCell ref="A3:G3"/>
    <mergeCell ref="H3:V3"/>
    <mergeCell ref="AP3:AV3"/>
    <mergeCell ref="W4:AB4"/>
    <mergeCell ref="A4:G4"/>
    <mergeCell ref="AC4:AV4"/>
    <mergeCell ref="AC3:AI3"/>
    <mergeCell ref="AJ3:AN3"/>
    <mergeCell ref="AK7:AS7"/>
    <mergeCell ref="AX3:AY3"/>
    <mergeCell ref="U10:V10"/>
    <mergeCell ref="AY19:AY21"/>
    <mergeCell ref="AZ19:BA21"/>
    <mergeCell ref="AX22:AX23"/>
    <mergeCell ref="AY22:AY23"/>
    <mergeCell ref="AZ22:BA23"/>
    <mergeCell ref="AX5:BA5"/>
    <mergeCell ref="AZ7:BA8"/>
    <mergeCell ref="AX9:AX11"/>
    <mergeCell ref="AY9:AY11"/>
    <mergeCell ref="AZ9:BA11"/>
    <mergeCell ref="AX12:AX13"/>
    <mergeCell ref="AY12:AY13"/>
    <mergeCell ref="AZ12:BA13"/>
    <mergeCell ref="AX15:BA15"/>
    <mergeCell ref="AX17:AX18"/>
    <mergeCell ref="AY17:AY18"/>
    <mergeCell ref="AX7:AX8"/>
    <mergeCell ref="AY7:AY8"/>
    <mergeCell ref="AZ17:BA18"/>
    <mergeCell ref="AX19:AX21"/>
    <mergeCell ref="AT11:AV11"/>
    <mergeCell ref="AT12:AV12"/>
  </mergeCells>
  <phoneticPr fontId="7" type="noConversion"/>
  <dataValidations count="2">
    <dataValidation allowBlank="1" showInputMessage="1" showErrorMessage="1" prompt="야근시간 : 18시 ~ 23시" sqref="K19:N19 F19:I19 F9:I17 K9:N17"/>
    <dataValidation allowBlank="1" showInputMessage="1" showErrorMessage="1" prompt="입력예시 : 12-10-22" sqref="I8:R8"/>
  </dataValidations>
  <hyperlinks>
    <hyperlink ref="AX3"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headerFooter alignWithMargins="0">
    <oddFooter>&amp;C&amp;"맑은 고딕,보통"&amp;9&amp;P / &amp;N</oddFooter>
  </headerFooter>
  <colBreaks count="1" manualBreakCount="1">
    <brk id="48" max="1048575" man="1"/>
  </colBreaks>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CV69"/>
  <sheetViews>
    <sheetView topLeftCell="A6" zoomScaleNormal="100" workbookViewId="0">
      <selection activeCell="AX8" sqref="AX8:BG8"/>
    </sheetView>
  </sheetViews>
  <sheetFormatPr defaultColWidth="1.77734375" defaultRowHeight="18" customHeight="1"/>
  <cols>
    <col min="1" max="48" width="1.77734375" style="12" customWidth="1"/>
    <col min="49" max="16384" width="1.77734375" style="12"/>
  </cols>
  <sheetData>
    <row r="1" spans="1:100" ht="18" hidden="1" customHeight="1" thickBot="1">
      <c r="AM1" s="27"/>
      <c r="AN1" s="27"/>
      <c r="AO1" s="27"/>
      <c r="AP1" s="27"/>
      <c r="AQ1" s="27"/>
      <c r="AR1" s="49"/>
      <c r="AS1" s="124" t="s">
        <v>26</v>
      </c>
      <c r="AT1" s="3202" t="s">
        <v>27</v>
      </c>
      <c r="AU1" s="3202"/>
      <c r="AV1" s="3202"/>
    </row>
    <row r="2" spans="1:100" ht="15" hidden="1" customHeight="1" thickTop="1">
      <c r="AM2" s="27"/>
      <c r="AN2" s="27"/>
      <c r="AO2" s="27"/>
      <c r="AP2" s="27"/>
      <c r="AQ2" s="27"/>
      <c r="AR2" s="27"/>
      <c r="AS2" s="3203"/>
      <c r="AT2" s="3206"/>
      <c r="AU2" s="3206"/>
      <c r="AV2" s="3206"/>
    </row>
    <row r="3" spans="1:100" ht="15" hidden="1" customHeight="1">
      <c r="AM3" s="27"/>
      <c r="AN3" s="27"/>
      <c r="AO3" s="27"/>
      <c r="AP3" s="27"/>
      <c r="AQ3" s="27"/>
      <c r="AR3" s="27"/>
      <c r="AS3" s="3204"/>
      <c r="AT3" s="3206" t="s">
        <v>29</v>
      </c>
      <c r="AU3" s="3206"/>
      <c r="AV3" s="3206"/>
    </row>
    <row r="4" spans="1:100" ht="15" hidden="1" customHeight="1">
      <c r="AM4" s="27"/>
      <c r="AN4" s="27"/>
      <c r="AO4" s="27"/>
      <c r="AP4" s="27"/>
      <c r="AQ4" s="27"/>
      <c r="AR4" s="27"/>
      <c r="AS4" s="3205"/>
      <c r="AT4" s="3207"/>
      <c r="AU4" s="3207"/>
      <c r="AV4" s="3207"/>
    </row>
    <row r="5" spans="1:100" ht="15" hidden="1" customHeight="1"/>
    <row r="6" spans="1:100" ht="31.5">
      <c r="A6" s="1115" t="s">
        <v>259</v>
      </c>
      <c r="B6" s="1115"/>
      <c r="C6" s="1115"/>
      <c r="D6" s="1115"/>
      <c r="E6" s="1115"/>
      <c r="F6" s="1115"/>
      <c r="G6" s="1115"/>
      <c r="H6" s="1115"/>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5"/>
      <c r="AL6" s="1115"/>
      <c r="AM6" s="1115"/>
      <c r="AN6" s="1115"/>
      <c r="AO6" s="1115"/>
      <c r="AP6" s="1115"/>
      <c r="AQ6" s="1115"/>
      <c r="AR6" s="1115"/>
      <c r="AS6" s="1115"/>
      <c r="AT6" s="1115"/>
      <c r="AU6" s="1115"/>
      <c r="AV6" s="1115"/>
    </row>
    <row r="7" spans="1:100" s="15" customFormat="1" ht="18" customHeight="1">
      <c r="AW7" s="373"/>
      <c r="AX7" s="375"/>
      <c r="AY7" s="376"/>
      <c r="AZ7" s="376"/>
    </row>
    <row r="8" spans="1:100" s="30" customFormat="1" ht="18" customHeight="1">
      <c r="A8" s="1092" t="s">
        <v>135</v>
      </c>
      <c r="B8" s="1092"/>
      <c r="C8" s="1092"/>
      <c r="D8" s="1092"/>
      <c r="E8" s="1092"/>
      <c r="F8" s="1092"/>
      <c r="G8" s="1131"/>
      <c r="H8" s="1092">
        <f>'1'!$H$3:$V$3</f>
        <v>0</v>
      </c>
      <c r="I8" s="1092"/>
      <c r="J8" s="1092"/>
      <c r="K8" s="1092"/>
      <c r="L8" s="1092"/>
      <c r="M8" s="1092"/>
      <c r="N8" s="1092"/>
      <c r="O8" s="1092"/>
      <c r="P8" s="1092"/>
      <c r="Q8" s="1092"/>
      <c r="R8" s="1092"/>
      <c r="S8" s="1092"/>
      <c r="T8" s="1092"/>
      <c r="U8" s="1092"/>
      <c r="V8" s="1092"/>
      <c r="W8" s="1092" t="s">
        <v>1125</v>
      </c>
      <c r="X8" s="1092"/>
      <c r="Y8" s="1092"/>
      <c r="Z8" s="1092"/>
      <c r="AA8" s="1092"/>
      <c r="AB8" s="1092"/>
      <c r="AC8" s="1092">
        <f>'1'!$AC$3:$AI$3</f>
        <v>0</v>
      </c>
      <c r="AD8" s="1092"/>
      <c r="AE8" s="1092"/>
      <c r="AF8" s="1092"/>
      <c r="AG8" s="1092"/>
      <c r="AH8" s="1092"/>
      <c r="AI8" s="1092"/>
      <c r="AJ8" s="1092" t="s">
        <v>32</v>
      </c>
      <c r="AK8" s="1131"/>
      <c r="AL8" s="1131"/>
      <c r="AM8" s="1131"/>
      <c r="AN8" s="1131"/>
      <c r="AO8" s="422" t="s">
        <v>134</v>
      </c>
      <c r="AP8" s="1132">
        <f>'1'!$AP$3:$AV$3</f>
        <v>0</v>
      </c>
      <c r="AQ8" s="1131"/>
      <c r="AR8" s="1131"/>
      <c r="AS8" s="1131"/>
      <c r="AT8" s="1131"/>
      <c r="AU8" s="1131"/>
      <c r="AV8" s="1131"/>
      <c r="AX8" s="914" t="s">
        <v>1120</v>
      </c>
      <c r="AY8" s="914"/>
      <c r="AZ8" s="914"/>
      <c r="BA8" s="914"/>
      <c r="BB8" s="914"/>
      <c r="BC8" s="914"/>
      <c r="BD8" s="914"/>
      <c r="BE8" s="914"/>
      <c r="BF8" s="914"/>
      <c r="BG8" s="914"/>
    </row>
    <row r="9" spans="1:100" s="30" customFormat="1" ht="18" customHeight="1">
      <c r="A9" s="1092" t="s">
        <v>136</v>
      </c>
      <c r="B9" s="1092"/>
      <c r="C9" s="1092"/>
      <c r="D9" s="1092"/>
      <c r="E9" s="1092"/>
      <c r="F9" s="1092"/>
      <c r="G9" s="1131"/>
      <c r="H9" s="1092">
        <f>'1'!$H$4:$Y$4</f>
        <v>0</v>
      </c>
      <c r="I9" s="1092"/>
      <c r="J9" s="1092"/>
      <c r="K9" s="1092"/>
      <c r="L9" s="1092"/>
      <c r="M9" s="1092"/>
      <c r="N9" s="1092"/>
      <c r="O9" s="1092"/>
      <c r="P9" s="1092"/>
      <c r="Q9" s="1092"/>
      <c r="R9" s="1092"/>
      <c r="S9" s="1092"/>
      <c r="T9" s="1092"/>
      <c r="U9" s="1092"/>
      <c r="V9" s="1092"/>
      <c r="W9" s="1092" t="s">
        <v>137</v>
      </c>
      <c r="X9" s="1092"/>
      <c r="Y9" s="1092"/>
      <c r="Z9" s="1092"/>
      <c r="AA9" s="1092"/>
      <c r="AB9" s="1092"/>
      <c r="AC9" s="1092">
        <f>'1'!$AC$4:$AV$4</f>
        <v>0</v>
      </c>
      <c r="AD9" s="1092"/>
      <c r="AE9" s="1092"/>
      <c r="AF9" s="1092"/>
      <c r="AG9" s="1092"/>
      <c r="AH9" s="1092"/>
      <c r="AI9" s="1092"/>
      <c r="AJ9" s="1131"/>
      <c r="AK9" s="1131"/>
      <c r="AL9" s="1131"/>
      <c r="AM9" s="1131"/>
      <c r="AN9" s="1131"/>
      <c r="AO9" s="1131"/>
      <c r="AP9" s="1131"/>
      <c r="AQ9" s="1131"/>
      <c r="AR9" s="1131"/>
      <c r="AS9" s="1131"/>
      <c r="AT9" s="1131"/>
      <c r="AU9" s="1131"/>
      <c r="AV9" s="1131"/>
      <c r="AW9" s="23"/>
    </row>
    <row r="10" spans="1:100" s="30" customFormat="1" ht="18" customHeight="1">
      <c r="A10" s="1092" t="s">
        <v>133</v>
      </c>
      <c r="B10" s="1092"/>
      <c r="C10" s="1092"/>
      <c r="D10" s="1092"/>
      <c r="E10" s="1092"/>
      <c r="F10" s="1092"/>
      <c r="G10" s="1131"/>
      <c r="H10" s="1092">
        <f>'1'!$H$5:$AV$5</f>
        <v>0</v>
      </c>
      <c r="I10" s="1133"/>
      <c r="J10" s="1133"/>
      <c r="K10" s="1133"/>
      <c r="L10" s="1133"/>
      <c r="M10" s="1133"/>
      <c r="N10" s="1133"/>
      <c r="O10" s="1133"/>
      <c r="P10" s="1133"/>
      <c r="Q10" s="1133"/>
      <c r="R10" s="1133"/>
      <c r="S10" s="1133"/>
      <c r="T10" s="1133"/>
      <c r="U10" s="1133"/>
      <c r="V10" s="1133"/>
      <c r="W10" s="1133"/>
      <c r="X10" s="1133"/>
      <c r="Y10" s="1133"/>
      <c r="Z10" s="1133"/>
      <c r="AA10" s="1133"/>
      <c r="AB10" s="1133"/>
      <c r="AC10" s="1133"/>
      <c r="AD10" s="1133"/>
      <c r="AE10" s="1133"/>
      <c r="AF10" s="1133"/>
      <c r="AG10" s="1133"/>
      <c r="AH10" s="1133"/>
      <c r="AI10" s="1133"/>
      <c r="AJ10" s="1133"/>
      <c r="AK10" s="1133"/>
      <c r="AL10" s="1133"/>
      <c r="AM10" s="1133"/>
      <c r="AN10" s="1133"/>
      <c r="AO10" s="1133"/>
      <c r="AP10" s="1133"/>
      <c r="AQ10" s="1133"/>
      <c r="AR10" s="1133"/>
      <c r="AS10" s="1133"/>
      <c r="AT10" s="1133"/>
      <c r="AU10" s="1133"/>
      <c r="AV10" s="1133"/>
      <c r="AW10" s="23"/>
    </row>
    <row r="11" spans="1:100" s="30" customFormat="1" ht="18" customHeight="1">
      <c r="A11" s="3208" t="s">
        <v>1132</v>
      </c>
      <c r="B11" s="3209"/>
      <c r="C11" s="3209"/>
      <c r="D11" s="3209"/>
      <c r="E11" s="3209"/>
      <c r="F11" s="3209"/>
      <c r="G11" s="3209"/>
      <c r="H11" s="3209"/>
      <c r="I11" s="3210"/>
      <c r="J11" s="3211"/>
      <c r="K11" s="3211"/>
      <c r="L11" s="3211"/>
      <c r="M11" s="3211"/>
      <c r="N11" s="3211"/>
      <c r="O11" s="3211"/>
      <c r="P11" s="3211"/>
      <c r="Q11" s="3211"/>
      <c r="R11" s="3211"/>
      <c r="S11" s="3211"/>
      <c r="T11" s="3211"/>
      <c r="U11" s="3211"/>
      <c r="V11" s="3211"/>
      <c r="W11" s="3212" t="s">
        <v>1133</v>
      </c>
      <c r="X11" s="3209"/>
      <c r="Y11" s="3209"/>
      <c r="Z11" s="3209"/>
      <c r="AA11" s="3209"/>
      <c r="AB11" s="3209"/>
      <c r="AC11" s="3209"/>
      <c r="AD11" s="3209"/>
      <c r="AE11" s="3211"/>
      <c r="AF11" s="3211"/>
      <c r="AG11" s="3211"/>
      <c r="AH11" s="3211"/>
      <c r="AI11" s="3211"/>
      <c r="AJ11" s="3211"/>
      <c r="AK11" s="3211"/>
      <c r="AL11" s="3211"/>
      <c r="AM11" s="3211"/>
      <c r="AN11" s="3211"/>
      <c r="AO11" s="3211"/>
      <c r="AP11" s="3211"/>
      <c r="AQ11" s="3211"/>
      <c r="AR11" s="3211"/>
      <c r="AS11" s="3211"/>
      <c r="AT11" s="3211"/>
      <c r="AU11" s="3211"/>
      <c r="AV11" s="3213"/>
      <c r="AX11" s="1214"/>
      <c r="AY11" s="1214"/>
      <c r="AZ11" s="1214"/>
      <c r="BA11" s="1214"/>
      <c r="BB11" s="1214"/>
      <c r="BC11" s="1214"/>
      <c r="BD11" s="1214"/>
      <c r="BE11" s="1214"/>
      <c r="BF11" s="1214"/>
      <c r="BG11" s="1214"/>
      <c r="BH11" s="1214"/>
      <c r="BI11" s="1214"/>
      <c r="BJ11" s="1214"/>
      <c r="BK11" s="1214"/>
      <c r="BL11" s="1214"/>
      <c r="BM11" s="1214"/>
      <c r="BN11" s="1214"/>
      <c r="BO11" s="1214"/>
      <c r="BP11" s="1214"/>
      <c r="BQ11" s="1214"/>
      <c r="BR11" s="1214"/>
      <c r="BS11" s="1214"/>
      <c r="BT11" s="1214"/>
      <c r="BU11" s="1214"/>
      <c r="BV11" s="1214"/>
      <c r="BW11" s="1214"/>
      <c r="BX11" s="1214"/>
      <c r="BY11" s="1214"/>
      <c r="BZ11" s="1214"/>
      <c r="CA11" s="1214"/>
      <c r="CB11" s="1214"/>
      <c r="CC11" s="1214"/>
      <c r="CD11" s="1214"/>
      <c r="CE11" s="1214"/>
      <c r="CF11" s="1214"/>
      <c r="CG11" s="1214"/>
      <c r="CH11" s="1214"/>
      <c r="CI11" s="1214"/>
      <c r="CJ11" s="1214"/>
      <c r="CK11" s="1214"/>
      <c r="CL11" s="1214"/>
      <c r="CM11" s="1214"/>
      <c r="CN11" s="1214"/>
      <c r="CO11" s="1214"/>
      <c r="CP11" s="1214"/>
      <c r="CQ11" s="1214"/>
      <c r="CR11" s="1214"/>
      <c r="CS11" s="1214"/>
      <c r="CT11" s="28"/>
      <c r="CU11" s="28"/>
      <c r="CV11" s="28"/>
    </row>
    <row r="12" spans="1:100" s="30" customFormat="1" ht="18" customHeight="1">
      <c r="A12" s="3214" t="s">
        <v>1134</v>
      </c>
      <c r="B12" s="3215"/>
      <c r="C12" s="3215"/>
      <c r="D12" s="3215"/>
      <c r="E12" s="3215"/>
      <c r="F12" s="3215"/>
      <c r="G12" s="3215"/>
      <c r="H12" s="3215"/>
      <c r="I12" s="3216"/>
      <c r="J12" s="3217"/>
      <c r="K12" s="3217"/>
      <c r="L12" s="3217"/>
      <c r="M12" s="3217"/>
      <c r="N12" s="3217"/>
      <c r="O12" s="3217"/>
      <c r="P12" s="3217"/>
      <c r="Q12" s="3217"/>
      <c r="R12" s="3217"/>
      <c r="S12" s="3218"/>
      <c r="T12" s="3219" t="s">
        <v>468</v>
      </c>
      <c r="U12" s="3220"/>
      <c r="V12" s="3221"/>
      <c r="W12" s="3222">
        <f ca="1">A55-1</f>
        <v>43892</v>
      </c>
      <c r="X12" s="3222"/>
      <c r="Y12" s="3222"/>
      <c r="Z12" s="3222"/>
      <c r="AA12" s="3222"/>
      <c r="AB12" s="3222"/>
      <c r="AC12" s="3222"/>
      <c r="AD12" s="3222"/>
      <c r="AE12" s="3222"/>
      <c r="AF12" s="3222"/>
      <c r="AG12" s="3222"/>
      <c r="AH12" s="3222"/>
      <c r="AI12" s="3222"/>
      <c r="AJ12" s="3222"/>
      <c r="AK12" s="3222"/>
      <c r="AL12" s="3222"/>
      <c r="AM12" s="3222"/>
      <c r="AN12" s="3222"/>
      <c r="AO12" s="3222"/>
      <c r="AP12" s="3222"/>
      <c r="AQ12" s="3222"/>
      <c r="AR12" s="3222"/>
      <c r="AS12" s="3222"/>
      <c r="AT12" s="3222"/>
      <c r="AU12" s="3222"/>
      <c r="AV12" s="3223"/>
      <c r="AX12" s="627"/>
      <c r="AY12" s="2929" t="s">
        <v>1162</v>
      </c>
      <c r="AZ12" s="2929"/>
      <c r="BA12" s="2929"/>
      <c r="BB12" s="2929"/>
      <c r="BC12" s="2929"/>
      <c r="BD12" s="2929"/>
      <c r="BE12" s="2929"/>
      <c r="BF12" s="2929"/>
      <c r="BG12" s="2929"/>
      <c r="BH12" s="2929"/>
      <c r="BI12" s="2929"/>
      <c r="BJ12" s="2929"/>
      <c r="BK12" s="2929"/>
      <c r="BL12" s="2929"/>
      <c r="BM12" s="2929"/>
      <c r="BN12" s="2929"/>
      <c r="BO12" s="2929"/>
      <c r="BP12" s="2929"/>
      <c r="BQ12" s="2929"/>
      <c r="BR12" s="2929"/>
      <c r="BS12" s="2929"/>
      <c r="BT12" s="2929"/>
      <c r="BU12" s="2929"/>
      <c r="BV12" s="2929"/>
      <c r="BW12" s="2929"/>
      <c r="BX12" s="2929"/>
      <c r="BY12" s="2929"/>
      <c r="BZ12" s="2929"/>
      <c r="CA12" s="2929"/>
      <c r="CB12" s="2929"/>
      <c r="CC12" s="2929"/>
      <c r="CD12" s="2929"/>
      <c r="CE12" s="2929"/>
      <c r="CF12" s="2929"/>
      <c r="CG12" s="2929"/>
      <c r="CH12" s="2929"/>
      <c r="CI12" s="2929"/>
      <c r="CJ12" s="2929"/>
      <c r="CK12" s="2929"/>
      <c r="CL12" s="2929"/>
      <c r="CM12" s="2929"/>
      <c r="CN12" s="2929"/>
      <c r="CO12" s="2929"/>
      <c r="CP12" s="2929"/>
      <c r="CQ12" s="2929"/>
      <c r="CR12" s="2929"/>
      <c r="CS12" s="2929"/>
      <c r="CT12" s="2929"/>
      <c r="CU12" s="2929"/>
      <c r="CV12" s="2929"/>
    </row>
    <row r="13" spans="1:100" s="30" customFormat="1" ht="12" customHeight="1">
      <c r="A13" s="118"/>
      <c r="B13" s="118"/>
      <c r="C13" s="118"/>
      <c r="D13" s="118"/>
      <c r="E13" s="118"/>
      <c r="F13" s="118"/>
      <c r="G13" s="120"/>
      <c r="H13" s="118"/>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23"/>
      <c r="AX13" s="405"/>
      <c r="AY13" s="38" t="s">
        <v>8</v>
      </c>
      <c r="AZ13" s="2927" t="s">
        <v>1145</v>
      </c>
      <c r="BA13" s="2927"/>
      <c r="BB13" s="2927"/>
      <c r="BC13" s="2927"/>
      <c r="BD13" s="2927"/>
      <c r="BE13" s="2927"/>
      <c r="BF13" s="2927"/>
      <c r="BG13" s="2927"/>
      <c r="BH13" s="2927"/>
      <c r="BI13" s="2927"/>
      <c r="BJ13" s="2927"/>
      <c r="BK13" s="2927"/>
      <c r="BL13" s="2927"/>
      <c r="BM13" s="2927"/>
      <c r="BN13" s="2927"/>
      <c r="BO13" s="2927"/>
      <c r="BP13" s="2927"/>
      <c r="BQ13" s="2927"/>
      <c r="BR13" s="2927"/>
      <c r="BS13" s="2927"/>
      <c r="BT13" s="2927"/>
      <c r="BU13" s="2927"/>
      <c r="BV13" s="2927"/>
      <c r="BW13" s="2927"/>
      <c r="BX13" s="2927"/>
      <c r="BY13" s="2927"/>
      <c r="BZ13" s="2927"/>
      <c r="CA13" s="2927"/>
      <c r="CB13" s="2927"/>
      <c r="CC13" s="2927"/>
      <c r="CD13" s="2927"/>
      <c r="CE13" s="2927"/>
      <c r="CF13" s="2927"/>
      <c r="CG13" s="2927"/>
      <c r="CH13" s="2927"/>
      <c r="CI13" s="2927"/>
      <c r="CJ13" s="2927"/>
      <c r="CK13" s="2927"/>
      <c r="CL13" s="2927"/>
      <c r="CM13" s="2927"/>
      <c r="CN13" s="2927"/>
      <c r="CO13" s="2927"/>
      <c r="CP13" s="2927"/>
      <c r="CQ13" s="2927"/>
      <c r="CR13" s="2927"/>
      <c r="CS13" s="2927"/>
      <c r="CT13" s="2927"/>
      <c r="CU13" s="2927"/>
      <c r="CV13" s="2927"/>
    </row>
    <row r="14" spans="1:100" s="15" customFormat="1" ht="13.5">
      <c r="A14" s="3224" t="s">
        <v>469</v>
      </c>
      <c r="B14" s="3224"/>
      <c r="C14" s="3224"/>
      <c r="D14" s="3224"/>
      <c r="E14" s="3224"/>
      <c r="F14" s="3224"/>
      <c r="G14" s="3224"/>
      <c r="H14" s="3224"/>
      <c r="I14" s="3224"/>
      <c r="J14" s="3224"/>
      <c r="K14" s="3224"/>
      <c r="L14" s="3224"/>
      <c r="M14" s="3224"/>
      <c r="N14" s="3224"/>
      <c r="O14" s="3224"/>
      <c r="P14" s="3224"/>
      <c r="Q14" s="3224"/>
      <c r="R14" s="3224"/>
      <c r="S14" s="3224"/>
      <c r="T14" s="3224"/>
      <c r="U14" s="3224"/>
      <c r="V14" s="3224"/>
      <c r="W14" s="3224"/>
      <c r="X14" s="3224"/>
      <c r="Y14" s="3224"/>
      <c r="Z14" s="3224"/>
      <c r="AA14" s="3224"/>
      <c r="AB14" s="3224"/>
      <c r="AC14" s="3224"/>
      <c r="AD14" s="3224"/>
      <c r="AE14" s="3224"/>
      <c r="AF14" s="3224"/>
      <c r="AG14" s="3224"/>
      <c r="AH14" s="3224"/>
      <c r="AI14" s="3224"/>
      <c r="AJ14" s="3224"/>
      <c r="AK14" s="3224"/>
      <c r="AL14" s="3224"/>
      <c r="AM14" s="3224"/>
      <c r="AN14" s="3224"/>
      <c r="AO14" s="3224"/>
      <c r="AP14" s="3224"/>
      <c r="AQ14" s="3224"/>
      <c r="AR14" s="3224"/>
      <c r="AS14" s="3224"/>
      <c r="AT14" s="3224"/>
      <c r="AU14" s="3224"/>
      <c r="AV14" s="3224"/>
      <c r="AX14" s="405"/>
      <c r="AY14" s="38"/>
      <c r="AZ14" s="2927"/>
      <c r="BA14" s="2927"/>
      <c r="BB14" s="2927"/>
      <c r="BC14" s="2927"/>
      <c r="BD14" s="2927"/>
      <c r="BE14" s="2927"/>
      <c r="BF14" s="2927"/>
      <c r="BG14" s="2927"/>
      <c r="BH14" s="2927"/>
      <c r="BI14" s="2927"/>
      <c r="BJ14" s="2927"/>
      <c r="BK14" s="2927"/>
      <c r="BL14" s="2927"/>
      <c r="BM14" s="2927"/>
      <c r="BN14" s="2927"/>
      <c r="BO14" s="2927"/>
      <c r="BP14" s="2927"/>
      <c r="BQ14" s="2927"/>
      <c r="BR14" s="2927"/>
      <c r="BS14" s="2927"/>
      <c r="BT14" s="2927"/>
      <c r="BU14" s="2927"/>
      <c r="BV14" s="2927"/>
      <c r="BW14" s="2927"/>
      <c r="BX14" s="2927"/>
      <c r="BY14" s="2927"/>
      <c r="BZ14" s="2927"/>
      <c r="CA14" s="2927"/>
      <c r="CB14" s="2927"/>
      <c r="CC14" s="2927"/>
      <c r="CD14" s="2927"/>
      <c r="CE14" s="2927"/>
      <c r="CF14" s="2927"/>
      <c r="CG14" s="2927"/>
      <c r="CH14" s="2927"/>
      <c r="CI14" s="2927"/>
      <c r="CJ14" s="2927"/>
      <c r="CK14" s="2927"/>
      <c r="CL14" s="2927"/>
      <c r="CM14" s="2927"/>
      <c r="CN14" s="2927"/>
      <c r="CO14" s="2927"/>
      <c r="CP14" s="2927"/>
      <c r="CQ14" s="2927"/>
      <c r="CR14" s="2927"/>
      <c r="CS14" s="2927"/>
      <c r="CT14" s="2927"/>
      <c r="CU14" s="2927"/>
      <c r="CV14" s="2927"/>
    </row>
    <row r="15" spans="1:100" s="15" customFormat="1" ht="12.95" customHeight="1">
      <c r="A15" s="3225" t="s">
        <v>470</v>
      </c>
      <c r="B15" s="3225"/>
      <c r="C15" s="3225"/>
      <c r="D15" s="3225"/>
      <c r="E15" s="3225"/>
      <c r="F15" s="3225"/>
      <c r="G15" s="3225"/>
      <c r="H15" s="3225"/>
      <c r="I15" s="3225"/>
      <c r="J15" s="3225"/>
      <c r="K15" s="3225"/>
      <c r="L15" s="3225"/>
      <c r="M15" s="3225"/>
      <c r="N15" s="3225"/>
      <c r="O15" s="3225"/>
      <c r="P15" s="3225"/>
      <c r="Q15" s="3225"/>
      <c r="R15" s="3225"/>
      <c r="S15" s="3225"/>
      <c r="T15" s="3225"/>
      <c r="U15" s="3225"/>
      <c r="V15" s="3225"/>
      <c r="W15" s="3225"/>
      <c r="X15" s="3225"/>
      <c r="Y15" s="3225"/>
      <c r="Z15" s="3225"/>
      <c r="AA15" s="3225"/>
      <c r="AB15" s="3225"/>
      <c r="AC15" s="3225"/>
      <c r="AD15" s="3225"/>
      <c r="AE15" s="3225"/>
      <c r="AF15" s="3225"/>
      <c r="AG15" s="3225"/>
      <c r="AH15" s="3225"/>
      <c r="AI15" s="3225"/>
      <c r="AJ15" s="3225"/>
      <c r="AK15" s="3225"/>
      <c r="AL15" s="3225"/>
      <c r="AM15" s="3225"/>
      <c r="AN15" s="3225"/>
      <c r="AO15" s="3225"/>
      <c r="AP15" s="3225"/>
      <c r="AQ15" s="3225"/>
      <c r="AR15" s="3225"/>
      <c r="AS15" s="3225"/>
      <c r="AT15" s="3225"/>
      <c r="AU15" s="3225"/>
      <c r="AV15" s="3225"/>
      <c r="AX15" s="405"/>
      <c r="AY15" s="38" t="s">
        <v>8</v>
      </c>
      <c r="AZ15" s="2927" t="s">
        <v>1146</v>
      </c>
      <c r="BA15" s="2927"/>
      <c r="BB15" s="2927"/>
      <c r="BC15" s="2927"/>
      <c r="BD15" s="2927"/>
      <c r="BE15" s="2927"/>
      <c r="BF15" s="2927"/>
      <c r="BG15" s="2927"/>
      <c r="BH15" s="2927"/>
      <c r="BI15" s="2927"/>
      <c r="BJ15" s="2927"/>
      <c r="BK15" s="2927"/>
      <c r="BL15" s="2927"/>
      <c r="BM15" s="2927"/>
      <c r="BN15" s="2927"/>
      <c r="BO15" s="2927"/>
      <c r="BP15" s="2927"/>
      <c r="BQ15" s="2927"/>
      <c r="BR15" s="2927"/>
      <c r="BS15" s="2927"/>
      <c r="BT15" s="2927"/>
      <c r="BU15" s="2927"/>
      <c r="BV15" s="2927"/>
      <c r="BW15" s="2927"/>
      <c r="BX15" s="2927"/>
      <c r="BY15" s="2927"/>
      <c r="BZ15" s="2927"/>
      <c r="CA15" s="2927"/>
      <c r="CB15" s="2927"/>
      <c r="CC15" s="2927"/>
      <c r="CD15" s="2927"/>
      <c r="CE15" s="2927"/>
      <c r="CF15" s="2927"/>
      <c r="CG15" s="2927"/>
      <c r="CH15" s="2927"/>
      <c r="CI15" s="2927"/>
      <c r="CJ15" s="2927"/>
      <c r="CK15" s="2927"/>
      <c r="CL15" s="2927"/>
      <c r="CM15" s="2927"/>
      <c r="CN15" s="2927"/>
      <c r="CO15" s="2927"/>
      <c r="CP15" s="2927"/>
      <c r="CQ15" s="2927"/>
      <c r="CR15" s="2927"/>
      <c r="CS15" s="2927"/>
      <c r="CT15" s="2927"/>
      <c r="CU15" s="2927"/>
      <c r="CV15" s="2927"/>
    </row>
    <row r="16" spans="1:100" s="15" customFormat="1" ht="12.95" customHeight="1">
      <c r="A16" s="3226" t="s">
        <v>471</v>
      </c>
      <c r="B16" s="1076"/>
      <c r="C16" s="1076" t="s">
        <v>472</v>
      </c>
      <c r="D16" s="1076"/>
      <c r="E16" s="1076"/>
      <c r="F16" s="1076"/>
      <c r="G16" s="1076"/>
      <c r="H16" s="1076"/>
      <c r="I16" s="1076" t="s">
        <v>473</v>
      </c>
      <c r="J16" s="1076"/>
      <c r="K16" s="1076"/>
      <c r="L16" s="1076"/>
      <c r="M16" s="1076"/>
      <c r="N16" s="1076"/>
      <c r="O16" s="3229" t="s">
        <v>474</v>
      </c>
      <c r="P16" s="1770"/>
      <c r="Q16" s="1770"/>
      <c r="R16" s="1770"/>
      <c r="S16" s="1770"/>
      <c r="T16" s="1771"/>
      <c r="U16" s="3233" t="s">
        <v>475</v>
      </c>
      <c r="V16" s="1770"/>
      <c r="W16" s="1770"/>
      <c r="X16" s="1770"/>
      <c r="Y16" s="1771"/>
      <c r="Z16" s="3233" t="s">
        <v>476</v>
      </c>
      <c r="AA16" s="1770"/>
      <c r="AB16" s="1770"/>
      <c r="AC16" s="1770"/>
      <c r="AD16" s="1770"/>
      <c r="AE16" s="1771"/>
      <c r="AF16" s="3234" t="s">
        <v>477</v>
      </c>
      <c r="AG16" s="3234"/>
      <c r="AH16" s="3234"/>
      <c r="AI16" s="3234"/>
      <c r="AJ16" s="3234"/>
      <c r="AK16" s="3234"/>
      <c r="AL16" s="3234"/>
      <c r="AM16" s="3234"/>
      <c r="AN16" s="3234"/>
      <c r="AO16" s="3234"/>
      <c r="AP16" s="3234"/>
      <c r="AQ16" s="3233" t="s">
        <v>478</v>
      </c>
      <c r="AR16" s="1770"/>
      <c r="AS16" s="1770"/>
      <c r="AT16" s="1770"/>
      <c r="AU16" s="1770"/>
      <c r="AV16" s="1911"/>
      <c r="AX16" s="405"/>
      <c r="AY16" s="38"/>
      <c r="AZ16" s="2927"/>
      <c r="BA16" s="2927"/>
      <c r="BB16" s="2927"/>
      <c r="BC16" s="2927"/>
      <c r="BD16" s="2927"/>
      <c r="BE16" s="2927"/>
      <c r="BF16" s="2927"/>
      <c r="BG16" s="2927"/>
      <c r="BH16" s="2927"/>
      <c r="BI16" s="2927"/>
      <c r="BJ16" s="2927"/>
      <c r="BK16" s="2927"/>
      <c r="BL16" s="2927"/>
      <c r="BM16" s="2927"/>
      <c r="BN16" s="2927"/>
      <c r="BO16" s="2927"/>
      <c r="BP16" s="2927"/>
      <c r="BQ16" s="2927"/>
      <c r="BR16" s="2927"/>
      <c r="BS16" s="2927"/>
      <c r="BT16" s="2927"/>
      <c r="BU16" s="2927"/>
      <c r="BV16" s="2927"/>
      <c r="BW16" s="2927"/>
      <c r="BX16" s="2927"/>
      <c r="BY16" s="2927"/>
      <c r="BZ16" s="2927"/>
      <c r="CA16" s="2927"/>
      <c r="CB16" s="2927"/>
      <c r="CC16" s="2927"/>
      <c r="CD16" s="2927"/>
      <c r="CE16" s="2927"/>
      <c r="CF16" s="2927"/>
      <c r="CG16" s="2927"/>
      <c r="CH16" s="2927"/>
      <c r="CI16" s="2927"/>
      <c r="CJ16" s="2927"/>
      <c r="CK16" s="2927"/>
      <c r="CL16" s="2927"/>
      <c r="CM16" s="2927"/>
      <c r="CN16" s="2927"/>
      <c r="CO16" s="2927"/>
      <c r="CP16" s="2927"/>
      <c r="CQ16" s="2927"/>
      <c r="CR16" s="2927"/>
      <c r="CS16" s="2927"/>
      <c r="CT16" s="2927"/>
      <c r="CU16" s="2927"/>
      <c r="CV16" s="2927"/>
    </row>
    <row r="17" spans="1:100" s="15" customFormat="1" ht="12.95" customHeight="1" thickBot="1">
      <c r="A17" s="3227"/>
      <c r="B17" s="3228"/>
      <c r="C17" s="3228"/>
      <c r="D17" s="3228"/>
      <c r="E17" s="3228"/>
      <c r="F17" s="3228"/>
      <c r="G17" s="3228"/>
      <c r="H17" s="3228"/>
      <c r="I17" s="3228"/>
      <c r="J17" s="3228"/>
      <c r="K17" s="3228"/>
      <c r="L17" s="3228"/>
      <c r="M17" s="3228"/>
      <c r="N17" s="3228"/>
      <c r="O17" s="3230"/>
      <c r="P17" s="3231"/>
      <c r="Q17" s="3231"/>
      <c r="R17" s="3231"/>
      <c r="S17" s="3231"/>
      <c r="T17" s="3232"/>
      <c r="U17" s="3230"/>
      <c r="V17" s="3231"/>
      <c r="W17" s="3231"/>
      <c r="X17" s="3231"/>
      <c r="Y17" s="3232"/>
      <c r="Z17" s="3230"/>
      <c r="AA17" s="3231"/>
      <c r="AB17" s="3231"/>
      <c r="AC17" s="3231"/>
      <c r="AD17" s="3231"/>
      <c r="AE17" s="3232"/>
      <c r="AF17" s="3236" t="s">
        <v>479</v>
      </c>
      <c r="AG17" s="3236"/>
      <c r="AH17" s="3236"/>
      <c r="AI17" s="3236"/>
      <c r="AJ17" s="3236"/>
      <c r="AK17" s="3236"/>
      <c r="AL17" s="3236"/>
      <c r="AM17" s="3236"/>
      <c r="AN17" s="3236"/>
      <c r="AO17" s="3236"/>
      <c r="AP17" s="3236"/>
      <c r="AQ17" s="1898"/>
      <c r="AR17" s="1773"/>
      <c r="AS17" s="1773"/>
      <c r="AT17" s="1773"/>
      <c r="AU17" s="1773"/>
      <c r="AV17" s="3235"/>
      <c r="AX17" s="405"/>
      <c r="AY17" s="38" t="s">
        <v>8</v>
      </c>
      <c r="AZ17" s="2928" t="s">
        <v>1848</v>
      </c>
      <c r="BA17" s="2928"/>
      <c r="BB17" s="2928"/>
      <c r="BC17" s="2928"/>
      <c r="BD17" s="2928"/>
      <c r="BE17" s="2928"/>
      <c r="BF17" s="2928"/>
      <c r="BG17" s="2928"/>
      <c r="BH17" s="2928"/>
      <c r="BI17" s="2928"/>
      <c r="BJ17" s="2928"/>
      <c r="BK17" s="2928"/>
      <c r="BL17" s="2928"/>
      <c r="BM17" s="2928"/>
      <c r="BN17" s="2928"/>
      <c r="BO17" s="2928"/>
      <c r="BP17" s="2928"/>
      <c r="BQ17" s="2928"/>
      <c r="BR17" s="2928"/>
      <c r="BS17" s="2928"/>
      <c r="BT17" s="2928"/>
      <c r="BU17" s="2928"/>
      <c r="BV17" s="2928"/>
      <c r="BW17" s="2928"/>
      <c r="BX17" s="2928"/>
      <c r="BY17" s="2928"/>
      <c r="BZ17" s="2928"/>
      <c r="CA17" s="2928"/>
      <c r="CB17" s="2928"/>
      <c r="CC17" s="2928"/>
      <c r="CD17" s="2928"/>
      <c r="CE17" s="2928"/>
      <c r="CF17" s="2928"/>
      <c r="CG17" s="2928"/>
      <c r="CH17" s="2928"/>
      <c r="CI17" s="2928"/>
      <c r="CJ17" s="2928"/>
      <c r="CK17" s="2928"/>
      <c r="CL17" s="2928"/>
      <c r="CM17" s="2928"/>
      <c r="CN17" s="2928"/>
      <c r="CO17" s="2928"/>
      <c r="CP17" s="2928"/>
      <c r="CQ17" s="2928"/>
      <c r="CR17" s="2928"/>
      <c r="CS17" s="2928"/>
      <c r="CT17" s="2928"/>
      <c r="CU17" s="2928"/>
      <c r="CV17" s="2928"/>
    </row>
    <row r="18" spans="1:100" s="15" customFormat="1" ht="12.95" customHeight="1">
      <c r="A18" s="3237">
        <v>1</v>
      </c>
      <c r="B18" s="3238"/>
      <c r="C18" s="3239"/>
      <c r="D18" s="3240"/>
      <c r="E18" s="3240"/>
      <c r="F18" s="3240"/>
      <c r="G18" s="3240"/>
      <c r="H18" s="3240"/>
      <c r="I18" s="3240" t="s">
        <v>1359</v>
      </c>
      <c r="J18" s="3240"/>
      <c r="K18" s="3240"/>
      <c r="L18" s="3240"/>
      <c r="M18" s="3240"/>
      <c r="N18" s="3242"/>
      <c r="O18" s="3244">
        <f>J11</f>
        <v>0</v>
      </c>
      <c r="P18" s="3244"/>
      <c r="Q18" s="3244"/>
      <c r="R18" s="3244"/>
      <c r="S18" s="3244"/>
      <c r="T18" s="3245"/>
      <c r="U18" s="3250" t="e">
        <f>AQ42</f>
        <v>#DIV/0!</v>
      </c>
      <c r="V18" s="3250"/>
      <c r="W18" s="3250"/>
      <c r="X18" s="3250"/>
      <c r="Y18" s="3250"/>
      <c r="Z18" s="3252" t="e">
        <f>ROUND($O$18*U18,0)</f>
        <v>#DIV/0!</v>
      </c>
      <c r="AA18" s="3252"/>
      <c r="AB18" s="3252"/>
      <c r="AC18" s="3252"/>
      <c r="AD18" s="3252"/>
      <c r="AE18" s="3253"/>
      <c r="AF18" s="3256" t="e">
        <f>INDEX(연구실계좌번호,MATCH(I18,성명,0))</f>
        <v>#N/A</v>
      </c>
      <c r="AG18" s="3257"/>
      <c r="AH18" s="3257"/>
      <c r="AI18" s="3257"/>
      <c r="AJ18" s="3257"/>
      <c r="AK18" s="3257"/>
      <c r="AL18" s="3257"/>
      <c r="AM18" s="3257"/>
      <c r="AN18" s="3257"/>
      <c r="AO18" s="3257"/>
      <c r="AP18" s="3257"/>
      <c r="AQ18" s="3258"/>
      <c r="AR18" s="3258"/>
      <c r="AS18" s="3258"/>
      <c r="AT18" s="3258"/>
      <c r="AU18" s="3258"/>
      <c r="AV18" s="3259"/>
      <c r="AX18" s="400"/>
      <c r="AY18" s="38" t="s">
        <v>8</v>
      </c>
      <c r="AZ18" s="2928" t="s">
        <v>1147</v>
      </c>
      <c r="BA18" s="2928"/>
      <c r="BB18" s="2928"/>
      <c r="BC18" s="2928"/>
      <c r="BD18" s="2928"/>
      <c r="BE18" s="2928"/>
      <c r="BF18" s="2928"/>
      <c r="BG18" s="2928"/>
      <c r="BH18" s="2928"/>
      <c r="BI18" s="2928"/>
      <c r="BJ18" s="2928"/>
      <c r="BK18" s="2928"/>
      <c r="BL18" s="2928"/>
      <c r="BM18" s="2928"/>
      <c r="BN18" s="2928"/>
      <c r="BO18" s="2928"/>
      <c r="BP18" s="2928"/>
      <c r="BQ18" s="2928"/>
      <c r="BR18" s="2928"/>
      <c r="BS18" s="2928"/>
      <c r="BT18" s="2928"/>
      <c r="BU18" s="2928"/>
      <c r="BV18" s="2928"/>
      <c r="BW18" s="2928"/>
      <c r="BX18" s="2928"/>
      <c r="BY18" s="2928"/>
      <c r="BZ18" s="2928"/>
      <c r="CA18" s="2928"/>
      <c r="CB18" s="2928"/>
      <c r="CC18" s="2928"/>
      <c r="CD18" s="2928"/>
      <c r="CE18" s="2928"/>
      <c r="CF18" s="2928"/>
      <c r="CG18" s="2928"/>
      <c r="CH18" s="2928"/>
      <c r="CI18" s="2928"/>
      <c r="CJ18" s="2928"/>
      <c r="CK18" s="2928"/>
      <c r="CL18" s="2928"/>
      <c r="CM18" s="2928"/>
      <c r="CN18" s="2928"/>
      <c r="CO18" s="2928"/>
      <c r="CP18" s="2928"/>
      <c r="CQ18" s="2928"/>
      <c r="CR18" s="2928"/>
      <c r="CS18" s="2928"/>
      <c r="CT18" s="2928"/>
      <c r="CU18" s="2928"/>
      <c r="CV18" s="2928"/>
    </row>
    <row r="19" spans="1:100" s="15" customFormat="1" ht="12.95" customHeight="1">
      <c r="A19" s="1637"/>
      <c r="B19" s="2879"/>
      <c r="C19" s="3241"/>
      <c r="D19" s="2899"/>
      <c r="E19" s="2899"/>
      <c r="F19" s="2899"/>
      <c r="G19" s="2899"/>
      <c r="H19" s="2899"/>
      <c r="I19" s="2899"/>
      <c r="J19" s="2899"/>
      <c r="K19" s="2899"/>
      <c r="L19" s="2899"/>
      <c r="M19" s="2899"/>
      <c r="N19" s="3243"/>
      <c r="O19" s="3246"/>
      <c r="P19" s="3246"/>
      <c r="Q19" s="3246"/>
      <c r="R19" s="3246"/>
      <c r="S19" s="3246"/>
      <c r="T19" s="3247"/>
      <c r="U19" s="3251"/>
      <c r="V19" s="3251"/>
      <c r="W19" s="3251"/>
      <c r="X19" s="3251"/>
      <c r="Y19" s="3251"/>
      <c r="Z19" s="3254"/>
      <c r="AA19" s="3254"/>
      <c r="AB19" s="3254"/>
      <c r="AC19" s="3254"/>
      <c r="AD19" s="3254"/>
      <c r="AE19" s="3255"/>
      <c r="AF19" s="3262" t="e">
        <f>INDEX(연구실은행,MATCH(I18,성명,0))</f>
        <v>#REF!</v>
      </c>
      <c r="AG19" s="3263"/>
      <c r="AH19" s="3263"/>
      <c r="AI19" s="3263"/>
      <c r="AJ19" s="3263"/>
      <c r="AK19" s="3263"/>
      <c r="AL19" s="3263"/>
      <c r="AM19" s="3263"/>
      <c r="AN19" s="3263"/>
      <c r="AO19" s="3264" t="s">
        <v>480</v>
      </c>
      <c r="AP19" s="3265"/>
      <c r="AQ19" s="3260"/>
      <c r="AR19" s="3260"/>
      <c r="AS19" s="3260"/>
      <c r="AT19" s="3260"/>
      <c r="AU19" s="3260"/>
      <c r="AV19" s="3261"/>
      <c r="AX19" s="400"/>
      <c r="AY19" s="38"/>
      <c r="AZ19" s="2928"/>
      <c r="BA19" s="2928"/>
      <c r="BB19" s="2928"/>
      <c r="BC19" s="2928"/>
      <c r="BD19" s="2928"/>
      <c r="BE19" s="2928"/>
      <c r="BF19" s="2928"/>
      <c r="BG19" s="2928"/>
      <c r="BH19" s="2928"/>
      <c r="BI19" s="2928"/>
      <c r="BJ19" s="2928"/>
      <c r="BK19" s="2928"/>
      <c r="BL19" s="2928"/>
      <c r="BM19" s="2928"/>
      <c r="BN19" s="2928"/>
      <c r="BO19" s="2928"/>
      <c r="BP19" s="2928"/>
      <c r="BQ19" s="2928"/>
      <c r="BR19" s="2928"/>
      <c r="BS19" s="2928"/>
      <c r="BT19" s="2928"/>
      <c r="BU19" s="2928"/>
      <c r="BV19" s="2928"/>
      <c r="BW19" s="2928"/>
      <c r="BX19" s="2928"/>
      <c r="BY19" s="2928"/>
      <c r="BZ19" s="2928"/>
      <c r="CA19" s="2928"/>
      <c r="CB19" s="2928"/>
      <c r="CC19" s="2928"/>
      <c r="CD19" s="2928"/>
      <c r="CE19" s="2928"/>
      <c r="CF19" s="2928"/>
      <c r="CG19" s="2928"/>
      <c r="CH19" s="2928"/>
      <c r="CI19" s="2928"/>
      <c r="CJ19" s="2928"/>
      <c r="CK19" s="2928"/>
      <c r="CL19" s="2928"/>
      <c r="CM19" s="2928"/>
      <c r="CN19" s="2928"/>
      <c r="CO19" s="2928"/>
      <c r="CP19" s="2928"/>
      <c r="CQ19" s="2928"/>
      <c r="CR19" s="2928"/>
      <c r="CS19" s="2928"/>
      <c r="CT19" s="2928"/>
      <c r="CU19" s="2928"/>
      <c r="CV19" s="2928"/>
    </row>
    <row r="20" spans="1:100" s="15" customFormat="1" ht="12.95" customHeight="1">
      <c r="A20" s="1637">
        <v>2</v>
      </c>
      <c r="B20" s="2879"/>
      <c r="C20" s="3241"/>
      <c r="D20" s="2899"/>
      <c r="E20" s="2899"/>
      <c r="F20" s="2899"/>
      <c r="G20" s="2899"/>
      <c r="H20" s="2899"/>
      <c r="I20" s="2899"/>
      <c r="J20" s="2899"/>
      <c r="K20" s="2899"/>
      <c r="L20" s="2899"/>
      <c r="M20" s="2899"/>
      <c r="N20" s="3243"/>
      <c r="O20" s="3246"/>
      <c r="P20" s="3246"/>
      <c r="Q20" s="3246"/>
      <c r="R20" s="3246"/>
      <c r="S20" s="3246"/>
      <c r="T20" s="3247"/>
      <c r="U20" s="3251" t="e">
        <f>AQ43</f>
        <v>#DIV/0!</v>
      </c>
      <c r="V20" s="3251"/>
      <c r="W20" s="3251"/>
      <c r="X20" s="3251"/>
      <c r="Y20" s="3251"/>
      <c r="Z20" s="3254" t="e">
        <f>ROUND($O$18*U20,0)</f>
        <v>#DIV/0!</v>
      </c>
      <c r="AA20" s="3254"/>
      <c r="AB20" s="3254"/>
      <c r="AC20" s="3254"/>
      <c r="AD20" s="3254"/>
      <c r="AE20" s="3255"/>
      <c r="AF20" s="3266" t="e">
        <f>INDEX(연구실계좌번호,MATCH(I20,성명,0))</f>
        <v>#N/A</v>
      </c>
      <c r="AG20" s="3267"/>
      <c r="AH20" s="3267"/>
      <c r="AI20" s="3267"/>
      <c r="AJ20" s="3267"/>
      <c r="AK20" s="3267"/>
      <c r="AL20" s="3267"/>
      <c r="AM20" s="3267"/>
      <c r="AN20" s="3267"/>
      <c r="AO20" s="3267"/>
      <c r="AP20" s="3267"/>
      <c r="AQ20" s="3260"/>
      <c r="AR20" s="3260"/>
      <c r="AS20" s="3260"/>
      <c r="AT20" s="3260"/>
      <c r="AU20" s="3260"/>
      <c r="AV20" s="3261"/>
      <c r="AX20" s="400"/>
      <c r="AY20" s="38" t="s">
        <v>8</v>
      </c>
      <c r="AZ20" s="2928" t="s">
        <v>1148</v>
      </c>
      <c r="BA20" s="2928"/>
      <c r="BB20" s="2928"/>
      <c r="BC20" s="2928"/>
      <c r="BD20" s="2928"/>
      <c r="BE20" s="2928"/>
      <c r="BF20" s="2928"/>
      <c r="BG20" s="2928"/>
      <c r="BH20" s="2928"/>
      <c r="BI20" s="2928"/>
      <c r="BJ20" s="2928"/>
      <c r="BK20" s="2928"/>
      <c r="BL20" s="2928"/>
      <c r="BM20" s="2928"/>
      <c r="BN20" s="2928"/>
      <c r="BO20" s="2928"/>
      <c r="BP20" s="2928"/>
      <c r="BQ20" s="2928"/>
      <c r="BR20" s="2928"/>
      <c r="BS20" s="2928"/>
      <c r="BT20" s="2928"/>
      <c r="BU20" s="2928"/>
      <c r="BV20" s="2928"/>
      <c r="BW20" s="2928"/>
      <c r="BX20" s="2928"/>
      <c r="BY20" s="2928"/>
      <c r="BZ20" s="2928"/>
      <c r="CA20" s="2928"/>
      <c r="CB20" s="2928"/>
      <c r="CC20" s="2928"/>
      <c r="CD20" s="2928"/>
      <c r="CE20" s="2928"/>
      <c r="CF20" s="2928"/>
      <c r="CG20" s="2928"/>
      <c r="CH20" s="2928"/>
      <c r="CI20" s="2928"/>
      <c r="CJ20" s="2928"/>
      <c r="CK20" s="2928"/>
      <c r="CL20" s="2928"/>
      <c r="CM20" s="2928"/>
      <c r="CN20" s="2928"/>
      <c r="CO20" s="2928"/>
      <c r="CP20" s="2928"/>
      <c r="CQ20" s="2928"/>
      <c r="CR20" s="2928"/>
      <c r="CS20" s="2928"/>
      <c r="CT20" s="2928"/>
      <c r="CU20" s="2928"/>
      <c r="CV20" s="2928"/>
    </row>
    <row r="21" spans="1:100" s="15" customFormat="1" ht="12.95" customHeight="1">
      <c r="A21" s="1637"/>
      <c r="B21" s="2879"/>
      <c r="C21" s="3241"/>
      <c r="D21" s="2899"/>
      <c r="E21" s="2899"/>
      <c r="F21" s="2899"/>
      <c r="G21" s="2899"/>
      <c r="H21" s="2899"/>
      <c r="I21" s="2899"/>
      <c r="J21" s="2899"/>
      <c r="K21" s="2899"/>
      <c r="L21" s="2899"/>
      <c r="M21" s="2899"/>
      <c r="N21" s="3243"/>
      <c r="O21" s="3246"/>
      <c r="P21" s="3246"/>
      <c r="Q21" s="3246"/>
      <c r="R21" s="3246"/>
      <c r="S21" s="3246"/>
      <c r="T21" s="3247"/>
      <c r="U21" s="3251"/>
      <c r="V21" s="3251"/>
      <c r="W21" s="3251"/>
      <c r="X21" s="3251"/>
      <c r="Y21" s="3251"/>
      <c r="Z21" s="3254"/>
      <c r="AA21" s="3254"/>
      <c r="AB21" s="3254"/>
      <c r="AC21" s="3254"/>
      <c r="AD21" s="3254"/>
      <c r="AE21" s="3255"/>
      <c r="AF21" s="3268" t="e">
        <f>INDEX(연구실은행,MATCH(I20,성명,0))</f>
        <v>#REF!</v>
      </c>
      <c r="AG21" s="3269"/>
      <c r="AH21" s="3269"/>
      <c r="AI21" s="3269"/>
      <c r="AJ21" s="3269"/>
      <c r="AK21" s="3269"/>
      <c r="AL21" s="3269"/>
      <c r="AM21" s="3269"/>
      <c r="AN21" s="3270"/>
      <c r="AO21" s="3264" t="s">
        <v>480</v>
      </c>
      <c r="AP21" s="3265"/>
      <c r="AQ21" s="3260"/>
      <c r="AR21" s="3260"/>
      <c r="AS21" s="3260"/>
      <c r="AT21" s="3260"/>
      <c r="AU21" s="3260"/>
      <c r="AV21" s="3261"/>
      <c r="AX21" s="400"/>
      <c r="AY21" s="38"/>
      <c r="AZ21" s="645"/>
      <c r="BA21" s="645"/>
      <c r="BB21" s="645"/>
      <c r="BC21" s="645"/>
      <c r="BD21" s="645"/>
      <c r="BE21" s="645"/>
      <c r="BF21" s="645"/>
      <c r="BG21" s="645"/>
      <c r="BH21" s="645"/>
      <c r="BI21" s="645"/>
      <c r="BJ21" s="645"/>
      <c r="BK21" s="645"/>
      <c r="BL21" s="645"/>
      <c r="BM21" s="645"/>
      <c r="BN21" s="645"/>
      <c r="BO21" s="645"/>
      <c r="BP21" s="645"/>
      <c r="BQ21" s="645"/>
      <c r="BR21" s="645"/>
      <c r="BS21" s="645"/>
      <c r="BT21" s="645"/>
      <c r="BU21" s="645"/>
      <c r="BV21" s="645"/>
      <c r="BW21" s="645"/>
      <c r="BX21" s="645"/>
      <c r="BY21" s="645"/>
      <c r="BZ21" s="645"/>
      <c r="CA21" s="645"/>
      <c r="CB21" s="645"/>
      <c r="CC21" s="645"/>
      <c r="CD21" s="645"/>
      <c r="CE21" s="645"/>
      <c r="CF21" s="645"/>
      <c r="CG21" s="645"/>
      <c r="CH21" s="645"/>
      <c r="CI21" s="645"/>
      <c r="CJ21" s="645"/>
      <c r="CK21" s="645"/>
      <c r="CL21" s="645"/>
      <c r="CM21" s="645"/>
      <c r="CN21" s="645"/>
      <c r="CO21" s="645"/>
      <c r="CP21" s="645"/>
      <c r="CQ21" s="645"/>
      <c r="CR21" s="645"/>
      <c r="CS21" s="645"/>
      <c r="CT21" s="645"/>
      <c r="CU21" s="645"/>
      <c r="CV21" s="645"/>
    </row>
    <row r="22" spans="1:100" s="15" customFormat="1" ht="12.95" customHeight="1">
      <c r="A22" s="1637">
        <v>3</v>
      </c>
      <c r="B22" s="2879"/>
      <c r="C22" s="3241"/>
      <c r="D22" s="2899"/>
      <c r="E22" s="2899"/>
      <c r="F22" s="2899"/>
      <c r="G22" s="2899"/>
      <c r="H22" s="2899"/>
      <c r="I22" s="2899"/>
      <c r="J22" s="2899"/>
      <c r="K22" s="2899"/>
      <c r="L22" s="2899"/>
      <c r="M22" s="2899"/>
      <c r="N22" s="3243"/>
      <c r="O22" s="3246"/>
      <c r="P22" s="3246"/>
      <c r="Q22" s="3246"/>
      <c r="R22" s="3246"/>
      <c r="S22" s="3246"/>
      <c r="T22" s="3247"/>
      <c r="U22" s="3251" t="e">
        <f>AQ44</f>
        <v>#DIV/0!</v>
      </c>
      <c r="V22" s="3251"/>
      <c r="W22" s="3251"/>
      <c r="X22" s="3251"/>
      <c r="Y22" s="3251"/>
      <c r="Z22" s="3254" t="e">
        <f>ROUND($O$18*U22,0)</f>
        <v>#DIV/0!</v>
      </c>
      <c r="AA22" s="3254"/>
      <c r="AB22" s="3254"/>
      <c r="AC22" s="3254"/>
      <c r="AD22" s="3254"/>
      <c r="AE22" s="3255"/>
      <c r="AF22" s="3266" t="e">
        <f>INDEX(연구실계좌번호,MATCH(I22,성명,0))</f>
        <v>#N/A</v>
      </c>
      <c r="AG22" s="3267"/>
      <c r="AH22" s="3267"/>
      <c r="AI22" s="3267"/>
      <c r="AJ22" s="3267"/>
      <c r="AK22" s="3267"/>
      <c r="AL22" s="3267"/>
      <c r="AM22" s="3267"/>
      <c r="AN22" s="3267"/>
      <c r="AO22" s="3267"/>
      <c r="AP22" s="3267"/>
      <c r="AQ22" s="3260"/>
      <c r="AR22" s="3260"/>
      <c r="AS22" s="3260"/>
      <c r="AT22" s="3260"/>
      <c r="AU22" s="3260"/>
      <c r="AV22" s="3261"/>
      <c r="AX22" s="400"/>
      <c r="AY22" s="400" t="s">
        <v>1149</v>
      </c>
      <c r="AZ22" s="400" t="s">
        <v>1150</v>
      </c>
      <c r="BA22" s="400"/>
      <c r="BB22" s="400"/>
      <c r="BC22" s="400"/>
      <c r="BD22" s="400"/>
      <c r="BE22" s="400"/>
      <c r="BF22" s="400"/>
      <c r="BG22" s="400"/>
      <c r="BH22" s="400"/>
      <c r="BI22" s="400"/>
      <c r="BJ22" s="400"/>
      <c r="BK22" s="400"/>
      <c r="BL22" s="400"/>
      <c r="BM22" s="400"/>
      <c r="BN22" s="400"/>
      <c r="BO22" s="400"/>
      <c r="BP22" s="400"/>
      <c r="BQ22" s="400"/>
      <c r="BR22" s="400"/>
      <c r="BS22" s="400"/>
      <c r="BT22" s="400"/>
      <c r="BU22" s="400"/>
      <c r="BV22" s="400"/>
      <c r="BW22" s="400"/>
      <c r="BX22" s="400"/>
      <c r="BY22" s="400"/>
      <c r="BZ22" s="400"/>
      <c r="CA22" s="400"/>
      <c r="CB22" s="400"/>
      <c r="CC22" s="400"/>
      <c r="CD22" s="400"/>
      <c r="CE22" s="400"/>
      <c r="CF22" s="400"/>
      <c r="CG22" s="400"/>
      <c r="CH22" s="400"/>
      <c r="CI22" s="400"/>
      <c r="CJ22" s="400"/>
      <c r="CK22" s="400"/>
      <c r="CL22" s="400"/>
      <c r="CM22" s="400"/>
      <c r="CN22" s="400"/>
      <c r="CO22" s="400"/>
      <c r="CP22" s="400"/>
      <c r="CQ22" s="400"/>
      <c r="CR22" s="400"/>
      <c r="CS22" s="400"/>
      <c r="CT22" s="400"/>
      <c r="CU22" s="400"/>
      <c r="CV22" s="400"/>
    </row>
    <row r="23" spans="1:100" s="15" customFormat="1" ht="12.95" customHeight="1">
      <c r="A23" s="1637"/>
      <c r="B23" s="2879"/>
      <c r="C23" s="3241"/>
      <c r="D23" s="2899"/>
      <c r="E23" s="2899"/>
      <c r="F23" s="2899"/>
      <c r="G23" s="2899"/>
      <c r="H23" s="2899"/>
      <c r="I23" s="2899"/>
      <c r="J23" s="2899"/>
      <c r="K23" s="2899"/>
      <c r="L23" s="2899"/>
      <c r="M23" s="2899"/>
      <c r="N23" s="3243"/>
      <c r="O23" s="3246"/>
      <c r="P23" s="3246"/>
      <c r="Q23" s="3246"/>
      <c r="R23" s="3246"/>
      <c r="S23" s="3246"/>
      <c r="T23" s="3247"/>
      <c r="U23" s="3251"/>
      <c r="V23" s="3251"/>
      <c r="W23" s="3251"/>
      <c r="X23" s="3251"/>
      <c r="Y23" s="3251"/>
      <c r="Z23" s="3254"/>
      <c r="AA23" s="3254"/>
      <c r="AB23" s="3254"/>
      <c r="AC23" s="3254"/>
      <c r="AD23" s="3254"/>
      <c r="AE23" s="3255"/>
      <c r="AF23" s="3268" t="e">
        <f>INDEX(연구실은행,MATCH(I22,성명,0))</f>
        <v>#REF!</v>
      </c>
      <c r="AG23" s="3269"/>
      <c r="AH23" s="3269"/>
      <c r="AI23" s="3269"/>
      <c r="AJ23" s="3269"/>
      <c r="AK23" s="3269"/>
      <c r="AL23" s="3269"/>
      <c r="AM23" s="3269"/>
      <c r="AN23" s="3270"/>
      <c r="AO23" s="3264" t="s">
        <v>65</v>
      </c>
      <c r="AP23" s="3265"/>
      <c r="AQ23" s="3260"/>
      <c r="AR23" s="3260"/>
      <c r="AS23" s="3260"/>
      <c r="AT23" s="3260"/>
      <c r="AU23" s="3260"/>
      <c r="AV23" s="3261"/>
      <c r="AX23" s="400"/>
      <c r="AY23" s="2931" t="s">
        <v>481</v>
      </c>
      <c r="AZ23" s="2931"/>
      <c r="BA23" s="2931"/>
      <c r="BB23" s="2931"/>
      <c r="BC23" s="2931"/>
      <c r="BD23" s="2931"/>
      <c r="BE23" s="2931"/>
      <c r="BF23" s="2931"/>
      <c r="BG23" s="2931"/>
      <c r="BH23" s="2931"/>
      <c r="BI23" s="2931"/>
      <c r="BJ23" s="2931"/>
      <c r="BK23" s="2931"/>
      <c r="BL23" s="2931"/>
      <c r="BM23" s="2931"/>
      <c r="BN23" s="2931"/>
      <c r="BO23" s="2931"/>
      <c r="BP23" s="2931"/>
      <c r="BQ23" s="2931"/>
      <c r="BR23" s="2931"/>
      <c r="BS23" s="2931"/>
      <c r="BT23" s="2931"/>
      <c r="BU23" s="2931"/>
      <c r="BV23" s="2931"/>
      <c r="BW23" s="2931"/>
      <c r="BX23" s="2931"/>
      <c r="BY23" s="2931"/>
      <c r="BZ23" s="2931"/>
      <c r="CA23" s="2931"/>
      <c r="CB23" s="2931"/>
      <c r="CC23" s="2931"/>
      <c r="CD23" s="2931"/>
      <c r="CE23" s="2931"/>
      <c r="CF23" s="2931"/>
      <c r="CG23" s="2931"/>
      <c r="CH23" s="2931"/>
      <c r="CI23" s="2931"/>
      <c r="CJ23" s="2931"/>
      <c r="CK23" s="2931"/>
      <c r="CL23" s="2931"/>
      <c r="CM23" s="2931"/>
      <c r="CN23" s="2931"/>
      <c r="CO23" s="2931"/>
      <c r="CP23" s="2931"/>
      <c r="CQ23" s="2931"/>
      <c r="CR23" s="2931"/>
      <c r="CS23" s="2931"/>
      <c r="CT23" s="2931"/>
      <c r="CU23" s="2931"/>
      <c r="CV23" s="2931"/>
    </row>
    <row r="24" spans="1:100" s="15" customFormat="1" ht="12.95" customHeight="1">
      <c r="A24" s="1637">
        <v>4</v>
      </c>
      <c r="B24" s="2879"/>
      <c r="C24" s="3241"/>
      <c r="D24" s="2899"/>
      <c r="E24" s="2899"/>
      <c r="F24" s="2899"/>
      <c r="G24" s="2899"/>
      <c r="H24" s="2899"/>
      <c r="I24" s="2899"/>
      <c r="J24" s="2899"/>
      <c r="K24" s="2899"/>
      <c r="L24" s="2899"/>
      <c r="M24" s="2899"/>
      <c r="N24" s="3243"/>
      <c r="O24" s="3246"/>
      <c r="P24" s="3246"/>
      <c r="Q24" s="3246"/>
      <c r="R24" s="3246"/>
      <c r="S24" s="3246"/>
      <c r="T24" s="3247"/>
      <c r="U24" s="3251" t="e">
        <f>AQ45</f>
        <v>#DIV/0!</v>
      </c>
      <c r="V24" s="3251"/>
      <c r="W24" s="3251"/>
      <c r="X24" s="3251"/>
      <c r="Y24" s="3251"/>
      <c r="Z24" s="3254" t="e">
        <f>ROUND($O$18*U24,0)</f>
        <v>#DIV/0!</v>
      </c>
      <c r="AA24" s="3254"/>
      <c r="AB24" s="3254"/>
      <c r="AC24" s="3254"/>
      <c r="AD24" s="3254"/>
      <c r="AE24" s="3255"/>
      <c r="AF24" s="3266" t="e">
        <f>INDEX(연구실계좌번호,MATCH(I24,성명,0))</f>
        <v>#N/A</v>
      </c>
      <c r="AG24" s="3267"/>
      <c r="AH24" s="3267"/>
      <c r="AI24" s="3267"/>
      <c r="AJ24" s="3267"/>
      <c r="AK24" s="3267"/>
      <c r="AL24" s="3267"/>
      <c r="AM24" s="3267"/>
      <c r="AN24" s="3267"/>
      <c r="AO24" s="3267"/>
      <c r="AP24" s="3267"/>
      <c r="AQ24" s="3260"/>
      <c r="AR24" s="3260"/>
      <c r="AS24" s="3260"/>
      <c r="AT24" s="3260"/>
      <c r="AU24" s="3260"/>
      <c r="AV24" s="3261"/>
      <c r="AX24" s="400"/>
      <c r="AY24" s="1475" t="s">
        <v>1051</v>
      </c>
      <c r="AZ24" s="1475"/>
      <c r="BA24" s="1475"/>
      <c r="BB24" s="1475"/>
      <c r="BC24" s="1475"/>
      <c r="BD24" s="1475"/>
      <c r="BE24" s="1475"/>
      <c r="BF24" s="1475"/>
      <c r="BG24" s="1475"/>
      <c r="BH24" s="1475"/>
      <c r="BI24" s="1475"/>
      <c r="BJ24" s="1475"/>
      <c r="BK24" s="1475"/>
      <c r="BL24" s="1475" t="s">
        <v>482</v>
      </c>
      <c r="BM24" s="1475"/>
      <c r="BN24" s="1475"/>
      <c r="BO24" s="1475"/>
      <c r="BP24" s="1475"/>
      <c r="BQ24" s="1475"/>
      <c r="BR24" s="1475"/>
      <c r="BS24" s="1475"/>
      <c r="BT24" s="1475"/>
      <c r="BU24" s="1475"/>
      <c r="BV24" s="1475"/>
      <c r="BW24" s="1475"/>
      <c r="BX24" s="1475"/>
      <c r="BY24" s="1475"/>
      <c r="BZ24" s="1475"/>
      <c r="CA24" s="1475"/>
      <c r="CB24" s="1475"/>
      <c r="CC24" s="1475"/>
      <c r="CD24" s="1475"/>
      <c r="CE24" s="1475"/>
      <c r="CF24" s="1475"/>
      <c r="CG24" s="1475"/>
      <c r="CH24" s="1475"/>
      <c r="CI24" s="1475"/>
      <c r="CJ24" s="1475"/>
      <c r="CK24" s="1475"/>
      <c r="CL24" s="1475"/>
      <c r="CM24" s="1475"/>
      <c r="CN24" s="1475"/>
      <c r="CO24" s="1475"/>
      <c r="CP24" s="1475"/>
      <c r="CQ24" s="1475"/>
      <c r="CR24" s="1475"/>
      <c r="CS24" s="1475"/>
      <c r="CT24" s="1475"/>
      <c r="CU24" s="1475"/>
      <c r="CV24" s="1475"/>
    </row>
    <row r="25" spans="1:100" s="15" customFormat="1" ht="12.95" customHeight="1">
      <c r="A25" s="1637"/>
      <c r="B25" s="2879"/>
      <c r="C25" s="3241"/>
      <c r="D25" s="2899"/>
      <c r="E25" s="2899"/>
      <c r="F25" s="2899"/>
      <c r="G25" s="2899"/>
      <c r="H25" s="2899"/>
      <c r="I25" s="2899"/>
      <c r="J25" s="2899"/>
      <c r="K25" s="2899"/>
      <c r="L25" s="2899"/>
      <c r="M25" s="2899"/>
      <c r="N25" s="3243"/>
      <c r="O25" s="3246"/>
      <c r="P25" s="3246"/>
      <c r="Q25" s="3246"/>
      <c r="R25" s="3246"/>
      <c r="S25" s="3246"/>
      <c r="T25" s="3247"/>
      <c r="U25" s="3251"/>
      <c r="V25" s="3251"/>
      <c r="W25" s="3251"/>
      <c r="X25" s="3251"/>
      <c r="Y25" s="3251"/>
      <c r="Z25" s="3254"/>
      <c r="AA25" s="3254"/>
      <c r="AB25" s="3254"/>
      <c r="AC25" s="3254"/>
      <c r="AD25" s="3254"/>
      <c r="AE25" s="3255"/>
      <c r="AF25" s="3268" t="e">
        <f>INDEX(연구실은행,MATCH(I24,성명,0))</f>
        <v>#REF!</v>
      </c>
      <c r="AG25" s="3269"/>
      <c r="AH25" s="3269"/>
      <c r="AI25" s="3269"/>
      <c r="AJ25" s="3269"/>
      <c r="AK25" s="3269"/>
      <c r="AL25" s="3269"/>
      <c r="AM25" s="3269"/>
      <c r="AN25" s="3270"/>
      <c r="AO25" s="3264" t="s">
        <v>65</v>
      </c>
      <c r="AP25" s="3265"/>
      <c r="AQ25" s="3260"/>
      <c r="AR25" s="3260"/>
      <c r="AS25" s="3260"/>
      <c r="AT25" s="3260"/>
      <c r="AU25" s="3260"/>
      <c r="AV25" s="3261"/>
      <c r="AX25" s="627"/>
      <c r="AY25" s="1475" t="s">
        <v>1154</v>
      </c>
      <c r="AZ25" s="1475"/>
      <c r="BA25" s="1475"/>
      <c r="BB25" s="1475"/>
      <c r="BC25" s="1475"/>
      <c r="BD25" s="1475"/>
      <c r="BE25" s="1475"/>
      <c r="BF25" s="1475"/>
      <c r="BG25" s="1475"/>
      <c r="BH25" s="1475"/>
      <c r="BI25" s="1475"/>
      <c r="BJ25" s="1475"/>
      <c r="BK25" s="1475"/>
      <c r="BL25" s="2930" t="s">
        <v>483</v>
      </c>
      <c r="BM25" s="2930"/>
      <c r="BN25" s="2930"/>
      <c r="BO25" s="2930"/>
      <c r="BP25" s="2930"/>
      <c r="BQ25" s="2930"/>
      <c r="BR25" s="2930"/>
      <c r="BS25" s="2930"/>
      <c r="BT25" s="2930"/>
      <c r="BU25" s="2930"/>
      <c r="BV25" s="2930"/>
      <c r="BW25" s="2930"/>
      <c r="BX25" s="2930"/>
      <c r="BY25" s="2930"/>
      <c r="BZ25" s="2930"/>
      <c r="CA25" s="2930"/>
      <c r="CB25" s="2930"/>
      <c r="CC25" s="2930"/>
      <c r="CD25" s="2930"/>
      <c r="CE25" s="2930"/>
      <c r="CF25" s="2930"/>
      <c r="CG25" s="2930"/>
      <c r="CH25" s="2930"/>
      <c r="CI25" s="2930"/>
      <c r="CJ25" s="2930"/>
      <c r="CK25" s="2930"/>
      <c r="CL25" s="2930"/>
      <c r="CM25" s="2930"/>
      <c r="CN25" s="2930"/>
      <c r="CO25" s="2930"/>
      <c r="CP25" s="2930"/>
      <c r="CQ25" s="2930"/>
      <c r="CR25" s="2930"/>
      <c r="CS25" s="2930"/>
      <c r="CT25" s="2930"/>
      <c r="CU25" s="2930"/>
      <c r="CV25" s="2930"/>
    </row>
    <row r="26" spans="1:100" s="15" customFormat="1" ht="12.95" customHeight="1">
      <c r="A26" s="1637">
        <v>5</v>
      </c>
      <c r="B26" s="2879"/>
      <c r="C26" s="3241"/>
      <c r="D26" s="2899"/>
      <c r="E26" s="2899"/>
      <c r="F26" s="2899"/>
      <c r="G26" s="2899"/>
      <c r="H26" s="2899"/>
      <c r="I26" s="2899"/>
      <c r="J26" s="2899"/>
      <c r="K26" s="2899"/>
      <c r="L26" s="2899"/>
      <c r="M26" s="2899"/>
      <c r="N26" s="3243"/>
      <c r="O26" s="3246"/>
      <c r="P26" s="3246"/>
      <c r="Q26" s="3246"/>
      <c r="R26" s="3246"/>
      <c r="S26" s="3246"/>
      <c r="T26" s="3247"/>
      <c r="U26" s="3251" t="e">
        <f>AQ46</f>
        <v>#DIV/0!</v>
      </c>
      <c r="V26" s="3251"/>
      <c r="W26" s="3251"/>
      <c r="X26" s="3251"/>
      <c r="Y26" s="3251"/>
      <c r="Z26" s="3254" t="e">
        <f>ROUND($O$18*U26,0)</f>
        <v>#DIV/0!</v>
      </c>
      <c r="AA26" s="3254"/>
      <c r="AB26" s="3254"/>
      <c r="AC26" s="3254"/>
      <c r="AD26" s="3254"/>
      <c r="AE26" s="3255"/>
      <c r="AF26" s="3266" t="e">
        <f>INDEX(연구실계좌번호,MATCH(I26,성명,0))</f>
        <v>#N/A</v>
      </c>
      <c r="AG26" s="3267"/>
      <c r="AH26" s="3267"/>
      <c r="AI26" s="3267"/>
      <c r="AJ26" s="3267"/>
      <c r="AK26" s="3267"/>
      <c r="AL26" s="3267"/>
      <c r="AM26" s="3267"/>
      <c r="AN26" s="3267"/>
      <c r="AO26" s="3267"/>
      <c r="AP26" s="3267"/>
      <c r="AQ26" s="3260"/>
      <c r="AR26" s="3260"/>
      <c r="AS26" s="3260"/>
      <c r="AT26" s="3260"/>
      <c r="AU26" s="3260"/>
      <c r="AV26" s="3261"/>
      <c r="AX26" s="405"/>
      <c r="AY26" s="1475" t="s">
        <v>484</v>
      </c>
      <c r="AZ26" s="1475"/>
      <c r="BA26" s="1475"/>
      <c r="BB26" s="1475"/>
      <c r="BC26" s="1475"/>
      <c r="BD26" s="1475"/>
      <c r="BE26" s="1475"/>
      <c r="BF26" s="1475"/>
      <c r="BG26" s="1475"/>
      <c r="BH26" s="1475"/>
      <c r="BI26" s="1475"/>
      <c r="BJ26" s="1475"/>
      <c r="BK26" s="1475"/>
      <c r="BL26" s="2930" t="s">
        <v>485</v>
      </c>
      <c r="BM26" s="2930"/>
      <c r="BN26" s="2930"/>
      <c r="BO26" s="2930"/>
      <c r="BP26" s="2930"/>
      <c r="BQ26" s="2930"/>
      <c r="BR26" s="2930"/>
      <c r="BS26" s="2930"/>
      <c r="BT26" s="2930"/>
      <c r="BU26" s="2930"/>
      <c r="BV26" s="2930"/>
      <c r="BW26" s="2930"/>
      <c r="BX26" s="2930"/>
      <c r="BY26" s="2930"/>
      <c r="BZ26" s="2930"/>
      <c r="CA26" s="2930"/>
      <c r="CB26" s="2930"/>
      <c r="CC26" s="2930"/>
      <c r="CD26" s="2930"/>
      <c r="CE26" s="2930"/>
      <c r="CF26" s="2930"/>
      <c r="CG26" s="2930"/>
      <c r="CH26" s="2930"/>
      <c r="CI26" s="2930"/>
      <c r="CJ26" s="2930"/>
      <c r="CK26" s="2930"/>
      <c r="CL26" s="2930"/>
      <c r="CM26" s="2930"/>
      <c r="CN26" s="2930"/>
      <c r="CO26" s="2930"/>
      <c r="CP26" s="2930"/>
      <c r="CQ26" s="2930"/>
      <c r="CR26" s="2930"/>
      <c r="CS26" s="2930"/>
      <c r="CT26" s="2930"/>
      <c r="CU26" s="2930"/>
      <c r="CV26" s="2930"/>
    </row>
    <row r="27" spans="1:100" s="15" customFormat="1" ht="12.95" customHeight="1">
      <c r="A27" s="1637"/>
      <c r="B27" s="2879"/>
      <c r="C27" s="3241"/>
      <c r="D27" s="2899"/>
      <c r="E27" s="2899"/>
      <c r="F27" s="2899"/>
      <c r="G27" s="2899"/>
      <c r="H27" s="2899"/>
      <c r="I27" s="2899"/>
      <c r="J27" s="2899"/>
      <c r="K27" s="2899"/>
      <c r="L27" s="2899"/>
      <c r="M27" s="2899"/>
      <c r="N27" s="3243"/>
      <c r="O27" s="3246"/>
      <c r="P27" s="3246"/>
      <c r="Q27" s="3246"/>
      <c r="R27" s="3246"/>
      <c r="S27" s="3246"/>
      <c r="T27" s="3247"/>
      <c r="U27" s="3251"/>
      <c r="V27" s="3251"/>
      <c r="W27" s="3251"/>
      <c r="X27" s="3251"/>
      <c r="Y27" s="3251"/>
      <c r="Z27" s="3254"/>
      <c r="AA27" s="3254"/>
      <c r="AB27" s="3254"/>
      <c r="AC27" s="3254"/>
      <c r="AD27" s="3254"/>
      <c r="AE27" s="3255"/>
      <c r="AF27" s="3268" t="e">
        <f>INDEX(연구실은행,MATCH(I26,성명,0))</f>
        <v>#REF!</v>
      </c>
      <c r="AG27" s="3269"/>
      <c r="AH27" s="3269"/>
      <c r="AI27" s="3269"/>
      <c r="AJ27" s="3269"/>
      <c r="AK27" s="3269"/>
      <c r="AL27" s="3269"/>
      <c r="AM27" s="3269"/>
      <c r="AN27" s="3270"/>
      <c r="AO27" s="3264" t="s">
        <v>65</v>
      </c>
      <c r="AP27" s="3265"/>
      <c r="AQ27" s="3260"/>
      <c r="AR27" s="3260"/>
      <c r="AS27" s="3260"/>
      <c r="AT27" s="3260"/>
      <c r="AU27" s="3260"/>
      <c r="AV27" s="3261"/>
      <c r="AX27" s="405"/>
      <c r="AY27" s="1475" t="s">
        <v>1156</v>
      </c>
      <c r="AZ27" s="1475"/>
      <c r="BA27" s="1475"/>
      <c r="BB27" s="1475"/>
      <c r="BC27" s="1475"/>
      <c r="BD27" s="1475"/>
      <c r="BE27" s="1475"/>
      <c r="BF27" s="1475"/>
      <c r="BG27" s="1475"/>
      <c r="BH27" s="1475"/>
      <c r="BI27" s="1475"/>
      <c r="BJ27" s="1475"/>
      <c r="BK27" s="1475"/>
      <c r="BL27" s="2930" t="s">
        <v>486</v>
      </c>
      <c r="BM27" s="2930"/>
      <c r="BN27" s="2930"/>
      <c r="BO27" s="2930"/>
      <c r="BP27" s="2930"/>
      <c r="BQ27" s="2930"/>
      <c r="BR27" s="2930"/>
      <c r="BS27" s="2930"/>
      <c r="BT27" s="2930"/>
      <c r="BU27" s="2930"/>
      <c r="BV27" s="2930"/>
      <c r="BW27" s="2930"/>
      <c r="BX27" s="2930"/>
      <c r="BY27" s="2930"/>
      <c r="BZ27" s="2930"/>
      <c r="CA27" s="2930"/>
      <c r="CB27" s="2930"/>
      <c r="CC27" s="2930"/>
      <c r="CD27" s="2930"/>
      <c r="CE27" s="2930"/>
      <c r="CF27" s="2930"/>
      <c r="CG27" s="2930"/>
      <c r="CH27" s="2930"/>
      <c r="CI27" s="2930"/>
      <c r="CJ27" s="2930"/>
      <c r="CK27" s="2930"/>
      <c r="CL27" s="2930"/>
      <c r="CM27" s="2930"/>
      <c r="CN27" s="2930"/>
      <c r="CO27" s="2930"/>
      <c r="CP27" s="2930"/>
      <c r="CQ27" s="2930"/>
      <c r="CR27" s="2930"/>
      <c r="CS27" s="2930"/>
      <c r="CT27" s="2930"/>
      <c r="CU27" s="2930"/>
      <c r="CV27" s="2930"/>
    </row>
    <row r="28" spans="1:100" s="15" customFormat="1" ht="12.95" customHeight="1">
      <c r="A28" s="1637">
        <v>6</v>
      </c>
      <c r="B28" s="2879"/>
      <c r="C28" s="3241"/>
      <c r="D28" s="2899"/>
      <c r="E28" s="2899"/>
      <c r="F28" s="2899"/>
      <c r="G28" s="2899"/>
      <c r="H28" s="2899"/>
      <c r="I28" s="2899"/>
      <c r="J28" s="2899"/>
      <c r="K28" s="2899"/>
      <c r="L28" s="2899"/>
      <c r="M28" s="2899"/>
      <c r="N28" s="3243"/>
      <c r="O28" s="3246"/>
      <c r="P28" s="3246"/>
      <c r="Q28" s="3246"/>
      <c r="R28" s="3246"/>
      <c r="S28" s="3246"/>
      <c r="T28" s="3247"/>
      <c r="U28" s="3251" t="e">
        <f>AQ47</f>
        <v>#DIV/0!</v>
      </c>
      <c r="V28" s="3251"/>
      <c r="W28" s="3251"/>
      <c r="X28" s="3251"/>
      <c r="Y28" s="3251"/>
      <c r="Z28" s="3254" t="e">
        <f>ROUND($O$18*U28,0)</f>
        <v>#DIV/0!</v>
      </c>
      <c r="AA28" s="3254"/>
      <c r="AB28" s="3254"/>
      <c r="AC28" s="3254"/>
      <c r="AD28" s="3254"/>
      <c r="AE28" s="3255"/>
      <c r="AF28" s="3266" t="e">
        <f>INDEX(연구실계좌번호,MATCH(I28,성명,0))</f>
        <v>#N/A</v>
      </c>
      <c r="AG28" s="3267"/>
      <c r="AH28" s="3267"/>
      <c r="AI28" s="3267"/>
      <c r="AJ28" s="3267"/>
      <c r="AK28" s="3267"/>
      <c r="AL28" s="3267"/>
      <c r="AM28" s="3267"/>
      <c r="AN28" s="3267"/>
      <c r="AO28" s="3267"/>
      <c r="AP28" s="3267"/>
      <c r="AQ28" s="3260"/>
      <c r="AR28" s="3260"/>
      <c r="AS28" s="3260"/>
      <c r="AT28" s="3260"/>
      <c r="AU28" s="3260"/>
      <c r="AV28" s="3261"/>
      <c r="AX28" s="405"/>
      <c r="AY28" s="1475" t="s">
        <v>487</v>
      </c>
      <c r="AZ28" s="1475"/>
      <c r="BA28" s="1475"/>
      <c r="BB28" s="1475"/>
      <c r="BC28" s="1475"/>
      <c r="BD28" s="1475"/>
      <c r="BE28" s="1475"/>
      <c r="BF28" s="1475"/>
      <c r="BG28" s="1475"/>
      <c r="BH28" s="1475"/>
      <c r="BI28" s="1475"/>
      <c r="BJ28" s="1475"/>
      <c r="BK28" s="1475"/>
      <c r="BL28" s="2930" t="s">
        <v>1161</v>
      </c>
      <c r="BM28" s="2930"/>
      <c r="BN28" s="2930"/>
      <c r="BO28" s="2930"/>
      <c r="BP28" s="2930"/>
      <c r="BQ28" s="2930"/>
      <c r="BR28" s="2930"/>
      <c r="BS28" s="2930"/>
      <c r="BT28" s="2930"/>
      <c r="BU28" s="2930"/>
      <c r="BV28" s="2930"/>
      <c r="BW28" s="2930"/>
      <c r="BX28" s="2930"/>
      <c r="BY28" s="2930"/>
      <c r="BZ28" s="2930"/>
      <c r="CA28" s="2930"/>
      <c r="CB28" s="2930"/>
      <c r="CC28" s="2930"/>
      <c r="CD28" s="2930"/>
      <c r="CE28" s="2930"/>
      <c r="CF28" s="2930"/>
      <c r="CG28" s="2930"/>
      <c r="CH28" s="2930"/>
      <c r="CI28" s="2930"/>
      <c r="CJ28" s="2930"/>
      <c r="CK28" s="2930"/>
      <c r="CL28" s="2930"/>
      <c r="CM28" s="2930"/>
      <c r="CN28" s="2930"/>
      <c r="CO28" s="2930"/>
      <c r="CP28" s="2930"/>
      <c r="CQ28" s="2930"/>
      <c r="CR28" s="2930"/>
      <c r="CS28" s="2930"/>
      <c r="CT28" s="2930"/>
      <c r="CU28" s="2930"/>
      <c r="CV28" s="2930"/>
    </row>
    <row r="29" spans="1:100" s="15" customFormat="1" ht="12.95" customHeight="1">
      <c r="A29" s="1637"/>
      <c r="B29" s="2879"/>
      <c r="C29" s="3241"/>
      <c r="D29" s="2899"/>
      <c r="E29" s="2899"/>
      <c r="F29" s="2899"/>
      <c r="G29" s="2899"/>
      <c r="H29" s="2899"/>
      <c r="I29" s="2899"/>
      <c r="J29" s="2899"/>
      <c r="K29" s="2899"/>
      <c r="L29" s="2899"/>
      <c r="M29" s="2899"/>
      <c r="N29" s="3243"/>
      <c r="O29" s="3246"/>
      <c r="P29" s="3246"/>
      <c r="Q29" s="3246"/>
      <c r="R29" s="3246"/>
      <c r="S29" s="3246"/>
      <c r="T29" s="3247"/>
      <c r="U29" s="3251"/>
      <c r="V29" s="3251"/>
      <c r="W29" s="3251"/>
      <c r="X29" s="3251"/>
      <c r="Y29" s="3251"/>
      <c r="Z29" s="3254"/>
      <c r="AA29" s="3254"/>
      <c r="AB29" s="3254"/>
      <c r="AC29" s="3254"/>
      <c r="AD29" s="3254"/>
      <c r="AE29" s="3255"/>
      <c r="AF29" s="3268" t="e">
        <f>INDEX(연구실은행,MATCH(I28,성명,0))</f>
        <v>#REF!</v>
      </c>
      <c r="AG29" s="3269"/>
      <c r="AH29" s="3269"/>
      <c r="AI29" s="3269"/>
      <c r="AJ29" s="3269"/>
      <c r="AK29" s="3269"/>
      <c r="AL29" s="3269"/>
      <c r="AM29" s="3269"/>
      <c r="AN29" s="3270"/>
      <c r="AO29" s="3264" t="s">
        <v>65</v>
      </c>
      <c r="AP29" s="3265"/>
      <c r="AQ29" s="3260"/>
      <c r="AR29" s="3260"/>
      <c r="AS29" s="3260"/>
      <c r="AT29" s="3260"/>
      <c r="AU29" s="3260"/>
      <c r="AV29" s="3261"/>
      <c r="AX29" s="652"/>
      <c r="AY29" s="647"/>
      <c r="AZ29" s="647"/>
      <c r="BA29" s="647"/>
      <c r="BB29" s="647"/>
      <c r="BC29" s="647"/>
      <c r="BD29" s="647"/>
      <c r="BE29" s="647"/>
      <c r="BF29" s="647"/>
      <c r="BG29" s="647"/>
      <c r="BH29" s="647"/>
      <c r="BI29" s="647"/>
      <c r="BJ29" s="647"/>
      <c r="BK29" s="647"/>
      <c r="BL29" s="733"/>
      <c r="BM29" s="733"/>
      <c r="BN29" s="733"/>
      <c r="BO29" s="733"/>
      <c r="BP29" s="733"/>
      <c r="BQ29" s="733"/>
      <c r="BR29" s="733"/>
      <c r="BS29" s="733"/>
      <c r="BT29" s="733"/>
      <c r="BU29" s="733"/>
      <c r="BV29" s="733"/>
      <c r="BW29" s="733"/>
      <c r="BX29" s="733"/>
      <c r="BY29" s="733"/>
      <c r="BZ29" s="733"/>
      <c r="CA29" s="733"/>
      <c r="CB29" s="733"/>
      <c r="CC29" s="733"/>
      <c r="CD29" s="733"/>
      <c r="CE29" s="733"/>
      <c r="CF29" s="733"/>
      <c r="CG29" s="733"/>
      <c r="CH29" s="733"/>
      <c r="CI29" s="733"/>
      <c r="CJ29" s="733"/>
      <c r="CK29" s="733"/>
      <c r="CL29" s="733"/>
      <c r="CM29" s="733"/>
      <c r="CN29" s="733"/>
      <c r="CO29" s="733"/>
      <c r="CP29" s="733"/>
      <c r="CQ29" s="733"/>
      <c r="CR29" s="733"/>
      <c r="CS29" s="733"/>
      <c r="CT29" s="733"/>
      <c r="CU29" s="733"/>
      <c r="CV29" s="733"/>
    </row>
    <row r="30" spans="1:100" s="15" customFormat="1" ht="12.95" customHeight="1">
      <c r="A30" s="1637">
        <v>7</v>
      </c>
      <c r="B30" s="2879"/>
      <c r="C30" s="3241"/>
      <c r="D30" s="2899"/>
      <c r="E30" s="2899"/>
      <c r="F30" s="2899"/>
      <c r="G30" s="2899"/>
      <c r="H30" s="2899"/>
      <c r="I30" s="2899"/>
      <c r="J30" s="2899"/>
      <c r="K30" s="2899"/>
      <c r="L30" s="2899"/>
      <c r="M30" s="2899"/>
      <c r="N30" s="3243"/>
      <c r="O30" s="3246"/>
      <c r="P30" s="3246"/>
      <c r="Q30" s="3246"/>
      <c r="R30" s="3246"/>
      <c r="S30" s="3246"/>
      <c r="T30" s="3247"/>
      <c r="U30" s="3251" t="e">
        <f>AQ48</f>
        <v>#DIV/0!</v>
      </c>
      <c r="V30" s="3251"/>
      <c r="W30" s="3251"/>
      <c r="X30" s="3251"/>
      <c r="Y30" s="3251"/>
      <c r="Z30" s="3254" t="e">
        <f>ROUND($O$18*U30,0)</f>
        <v>#DIV/0!</v>
      </c>
      <c r="AA30" s="3254"/>
      <c r="AB30" s="3254"/>
      <c r="AC30" s="3254"/>
      <c r="AD30" s="3254"/>
      <c r="AE30" s="3255"/>
      <c r="AF30" s="3266" t="e">
        <f>INDEX(연구실계좌번호,MATCH(I30,성명,0))</f>
        <v>#N/A</v>
      </c>
      <c r="AG30" s="3267"/>
      <c r="AH30" s="3267"/>
      <c r="AI30" s="3267"/>
      <c r="AJ30" s="3267"/>
      <c r="AK30" s="3267"/>
      <c r="AL30" s="3267"/>
      <c r="AM30" s="3267"/>
      <c r="AN30" s="3267"/>
      <c r="AO30" s="3267"/>
      <c r="AP30" s="3267"/>
      <c r="AQ30" s="3260"/>
      <c r="AR30" s="3260"/>
      <c r="AS30" s="3260"/>
      <c r="AT30" s="3260"/>
      <c r="AU30" s="3260"/>
      <c r="AV30" s="3261"/>
      <c r="AX30" s="652"/>
      <c r="AY30" s="2929" t="s">
        <v>1163</v>
      </c>
      <c r="AZ30" s="2929"/>
      <c r="BA30" s="2929"/>
      <c r="BB30" s="2929"/>
      <c r="BC30" s="2929"/>
      <c r="BD30" s="2929"/>
      <c r="BE30" s="2929"/>
      <c r="BF30" s="2929"/>
      <c r="BG30" s="2929"/>
      <c r="BH30" s="2929"/>
      <c r="BI30" s="2929"/>
      <c r="BJ30" s="2929"/>
      <c r="BK30" s="2929"/>
      <c r="BL30" s="2929"/>
      <c r="BM30" s="2929"/>
      <c r="BN30" s="2929"/>
      <c r="BO30" s="2929"/>
      <c r="BP30" s="2929"/>
      <c r="BQ30" s="2929"/>
      <c r="BR30" s="2929"/>
      <c r="BS30" s="2929"/>
      <c r="BT30" s="2929"/>
      <c r="BU30" s="2929"/>
      <c r="BV30" s="2929"/>
      <c r="BW30" s="2929"/>
      <c r="BX30" s="2929"/>
      <c r="BY30" s="2929"/>
      <c r="BZ30" s="2929"/>
      <c r="CA30" s="2929"/>
      <c r="CB30" s="2929"/>
      <c r="CC30" s="2929"/>
      <c r="CD30" s="2929"/>
      <c r="CE30" s="2929"/>
      <c r="CF30" s="2929"/>
      <c r="CG30" s="2929"/>
      <c r="CH30" s="2929"/>
      <c r="CI30" s="2929"/>
      <c r="CJ30" s="2929"/>
      <c r="CK30" s="2929"/>
      <c r="CL30" s="2929"/>
      <c r="CM30" s="2929"/>
      <c r="CN30" s="2929"/>
      <c r="CO30" s="2929"/>
      <c r="CP30" s="2929"/>
      <c r="CQ30" s="2929"/>
      <c r="CR30" s="2929"/>
      <c r="CS30" s="2929"/>
      <c r="CT30" s="2929"/>
      <c r="CU30" s="2929"/>
      <c r="CV30" s="2929"/>
    </row>
    <row r="31" spans="1:100" s="15" customFormat="1" ht="12.95" customHeight="1">
      <c r="A31" s="1637"/>
      <c r="B31" s="2879"/>
      <c r="C31" s="3241"/>
      <c r="D31" s="2899"/>
      <c r="E31" s="2899"/>
      <c r="F31" s="2899"/>
      <c r="G31" s="2899"/>
      <c r="H31" s="2899"/>
      <c r="I31" s="2899"/>
      <c r="J31" s="2899"/>
      <c r="K31" s="2899"/>
      <c r="L31" s="2899"/>
      <c r="M31" s="2899"/>
      <c r="N31" s="3243"/>
      <c r="O31" s="3246"/>
      <c r="P31" s="3246"/>
      <c r="Q31" s="3246"/>
      <c r="R31" s="3246"/>
      <c r="S31" s="3246"/>
      <c r="T31" s="3247"/>
      <c r="U31" s="3251"/>
      <c r="V31" s="3251"/>
      <c r="W31" s="3251"/>
      <c r="X31" s="3251"/>
      <c r="Y31" s="3251"/>
      <c r="Z31" s="3254"/>
      <c r="AA31" s="3254"/>
      <c r="AB31" s="3254"/>
      <c r="AC31" s="3254"/>
      <c r="AD31" s="3254"/>
      <c r="AE31" s="3255"/>
      <c r="AF31" s="3268" t="e">
        <f>INDEX(연구실은행,MATCH(I30,성명,0))</f>
        <v>#REF!</v>
      </c>
      <c r="AG31" s="3269"/>
      <c r="AH31" s="3269"/>
      <c r="AI31" s="3269"/>
      <c r="AJ31" s="3269"/>
      <c r="AK31" s="3269"/>
      <c r="AL31" s="3269"/>
      <c r="AM31" s="3269"/>
      <c r="AN31" s="3270"/>
      <c r="AO31" s="3264" t="s">
        <v>65</v>
      </c>
      <c r="AP31" s="3265"/>
      <c r="AQ31" s="3260"/>
      <c r="AR31" s="3260"/>
      <c r="AS31" s="3260"/>
      <c r="AT31" s="3260"/>
      <c r="AU31" s="3260"/>
      <c r="AV31" s="3261"/>
      <c r="AX31" s="652"/>
      <c r="AY31" s="38" t="s">
        <v>8</v>
      </c>
      <c r="AZ31" s="2997" t="s">
        <v>1164</v>
      </c>
      <c r="BA31" s="2997"/>
      <c r="BB31" s="2997"/>
      <c r="BC31" s="2997"/>
      <c r="BD31" s="2997"/>
      <c r="BE31" s="2997"/>
      <c r="BF31" s="2997"/>
      <c r="BG31" s="2997"/>
      <c r="BH31" s="2997"/>
      <c r="BI31" s="2997"/>
      <c r="BJ31" s="2997"/>
      <c r="BK31" s="2997"/>
      <c r="BL31" s="2997"/>
      <c r="BM31" s="2997"/>
      <c r="BN31" s="2997"/>
      <c r="BO31" s="2997"/>
      <c r="BP31" s="2997"/>
      <c r="BQ31" s="2997"/>
      <c r="BR31" s="2997"/>
      <c r="BS31" s="2997"/>
      <c r="BT31" s="2997"/>
      <c r="BU31" s="2997"/>
      <c r="BV31" s="2997"/>
      <c r="BW31" s="2997"/>
      <c r="BX31" s="2997"/>
      <c r="BY31" s="2997"/>
      <c r="BZ31" s="2997"/>
      <c r="CA31" s="2997"/>
      <c r="CB31" s="2997"/>
      <c r="CC31" s="2997"/>
      <c r="CD31" s="2997"/>
      <c r="CE31" s="2997"/>
      <c r="CF31" s="2997"/>
      <c r="CG31" s="2997"/>
      <c r="CH31" s="2997"/>
      <c r="CI31" s="2997"/>
      <c r="CJ31" s="2997"/>
      <c r="CK31" s="2997"/>
      <c r="CL31" s="2997"/>
      <c r="CM31" s="2997"/>
      <c r="CN31" s="2997"/>
      <c r="CO31" s="2997"/>
      <c r="CP31" s="2997"/>
      <c r="CQ31" s="2997"/>
      <c r="CR31" s="2997"/>
      <c r="CS31" s="2997"/>
      <c r="CT31" s="2997"/>
      <c r="CU31" s="2997"/>
      <c r="CV31" s="2997"/>
    </row>
    <row r="32" spans="1:100" s="15" customFormat="1" ht="12.95" customHeight="1">
      <c r="A32" s="1637">
        <v>8</v>
      </c>
      <c r="B32" s="2879"/>
      <c r="C32" s="3241"/>
      <c r="D32" s="2899"/>
      <c r="E32" s="2899"/>
      <c r="F32" s="2899"/>
      <c r="G32" s="2899"/>
      <c r="H32" s="2899"/>
      <c r="I32" s="2899"/>
      <c r="J32" s="2899"/>
      <c r="K32" s="2899"/>
      <c r="L32" s="2899"/>
      <c r="M32" s="2899"/>
      <c r="N32" s="3243"/>
      <c r="O32" s="3246"/>
      <c r="P32" s="3246"/>
      <c r="Q32" s="3246"/>
      <c r="R32" s="3246"/>
      <c r="S32" s="3246"/>
      <c r="T32" s="3247"/>
      <c r="U32" s="3251" t="e">
        <f>AQ49</f>
        <v>#DIV/0!</v>
      </c>
      <c r="V32" s="3251"/>
      <c r="W32" s="3251"/>
      <c r="X32" s="3251"/>
      <c r="Y32" s="3251"/>
      <c r="Z32" s="3254" t="e">
        <f>ROUND($O$18*U32,0)</f>
        <v>#DIV/0!</v>
      </c>
      <c r="AA32" s="3254"/>
      <c r="AB32" s="3254"/>
      <c r="AC32" s="3254"/>
      <c r="AD32" s="3254"/>
      <c r="AE32" s="3284"/>
      <c r="AF32" s="3266" t="e">
        <f>INDEX(연구실계좌번호,MATCH(I32,성명,0))</f>
        <v>#N/A</v>
      </c>
      <c r="AG32" s="3267"/>
      <c r="AH32" s="3267"/>
      <c r="AI32" s="3267"/>
      <c r="AJ32" s="3267"/>
      <c r="AK32" s="3267"/>
      <c r="AL32" s="3267"/>
      <c r="AM32" s="3267"/>
      <c r="AN32" s="3267"/>
      <c r="AO32" s="3267"/>
      <c r="AP32" s="3267"/>
      <c r="AQ32" s="3260"/>
      <c r="AR32" s="3260"/>
      <c r="AS32" s="3260"/>
      <c r="AT32" s="3260"/>
      <c r="AU32" s="3260"/>
      <c r="AV32" s="3261"/>
      <c r="AX32" s="639"/>
      <c r="AY32" s="38"/>
      <c r="AZ32" s="2997"/>
      <c r="BA32" s="2997"/>
      <c r="BB32" s="2997"/>
      <c r="BC32" s="2997"/>
      <c r="BD32" s="2997"/>
      <c r="BE32" s="2997"/>
      <c r="BF32" s="2997"/>
      <c r="BG32" s="2997"/>
      <c r="BH32" s="2997"/>
      <c r="BI32" s="2997"/>
      <c r="BJ32" s="2997"/>
      <c r="BK32" s="2997"/>
      <c r="BL32" s="2997"/>
      <c r="BM32" s="2997"/>
      <c r="BN32" s="2997"/>
      <c r="BO32" s="2997"/>
      <c r="BP32" s="2997"/>
      <c r="BQ32" s="2997"/>
      <c r="BR32" s="2997"/>
      <c r="BS32" s="2997"/>
      <c r="BT32" s="2997"/>
      <c r="BU32" s="2997"/>
      <c r="BV32" s="2997"/>
      <c r="BW32" s="2997"/>
      <c r="BX32" s="2997"/>
      <c r="BY32" s="2997"/>
      <c r="BZ32" s="2997"/>
      <c r="CA32" s="2997"/>
      <c r="CB32" s="2997"/>
      <c r="CC32" s="2997"/>
      <c r="CD32" s="2997"/>
      <c r="CE32" s="2997"/>
      <c r="CF32" s="2997"/>
      <c r="CG32" s="2997"/>
      <c r="CH32" s="2997"/>
      <c r="CI32" s="2997"/>
      <c r="CJ32" s="2997"/>
      <c r="CK32" s="2997"/>
      <c r="CL32" s="2997"/>
      <c r="CM32" s="2997"/>
      <c r="CN32" s="2997"/>
      <c r="CO32" s="2997"/>
      <c r="CP32" s="2997"/>
      <c r="CQ32" s="2997"/>
      <c r="CR32" s="2997"/>
      <c r="CS32" s="2997"/>
      <c r="CT32" s="2997"/>
      <c r="CU32" s="2997"/>
      <c r="CV32" s="2997"/>
    </row>
    <row r="33" spans="1:100" s="15" customFormat="1" ht="12.95" customHeight="1" thickBot="1">
      <c r="A33" s="1637"/>
      <c r="B33" s="2879"/>
      <c r="C33" s="3280"/>
      <c r="D33" s="3281"/>
      <c r="E33" s="3281"/>
      <c r="F33" s="3281"/>
      <c r="G33" s="3281"/>
      <c r="H33" s="3281"/>
      <c r="I33" s="3281"/>
      <c r="J33" s="3281"/>
      <c r="K33" s="3281"/>
      <c r="L33" s="3281"/>
      <c r="M33" s="3281"/>
      <c r="N33" s="3282"/>
      <c r="O33" s="3248"/>
      <c r="P33" s="3248"/>
      <c r="Q33" s="3248"/>
      <c r="R33" s="3248"/>
      <c r="S33" s="3248"/>
      <c r="T33" s="3249"/>
      <c r="U33" s="3283"/>
      <c r="V33" s="3283"/>
      <c r="W33" s="3283"/>
      <c r="X33" s="3283"/>
      <c r="Y33" s="3283"/>
      <c r="Z33" s="3285"/>
      <c r="AA33" s="3285"/>
      <c r="AB33" s="3285"/>
      <c r="AC33" s="3285"/>
      <c r="AD33" s="3285"/>
      <c r="AE33" s="3286"/>
      <c r="AF33" s="3271" t="e">
        <f>INDEX(연구실은행,MATCH(I32,성명,0))</f>
        <v>#REF!</v>
      </c>
      <c r="AG33" s="3272"/>
      <c r="AH33" s="3272"/>
      <c r="AI33" s="3272"/>
      <c r="AJ33" s="3272"/>
      <c r="AK33" s="3272"/>
      <c r="AL33" s="3272"/>
      <c r="AM33" s="3272"/>
      <c r="AN33" s="3273"/>
      <c r="AO33" s="3274" t="s">
        <v>65</v>
      </c>
      <c r="AP33" s="3275"/>
      <c r="AQ33" s="3287"/>
      <c r="AR33" s="3287"/>
      <c r="AS33" s="3287"/>
      <c r="AT33" s="3287"/>
      <c r="AU33" s="3287"/>
      <c r="AV33" s="3288"/>
      <c r="AX33" s="639"/>
      <c r="AY33" s="38"/>
      <c r="AZ33" s="2997"/>
      <c r="BA33" s="2997"/>
      <c r="BB33" s="2997"/>
      <c r="BC33" s="2997"/>
      <c r="BD33" s="2997"/>
      <c r="BE33" s="2997"/>
      <c r="BF33" s="2997"/>
      <c r="BG33" s="2997"/>
      <c r="BH33" s="2997"/>
      <c r="BI33" s="2997"/>
      <c r="BJ33" s="2997"/>
      <c r="BK33" s="2997"/>
      <c r="BL33" s="2997"/>
      <c r="BM33" s="2997"/>
      <c r="BN33" s="2997"/>
      <c r="BO33" s="2997"/>
      <c r="BP33" s="2997"/>
      <c r="BQ33" s="2997"/>
      <c r="BR33" s="2997"/>
      <c r="BS33" s="2997"/>
      <c r="BT33" s="2997"/>
      <c r="BU33" s="2997"/>
      <c r="BV33" s="2997"/>
      <c r="BW33" s="2997"/>
      <c r="BX33" s="2997"/>
      <c r="BY33" s="2997"/>
      <c r="BZ33" s="2997"/>
      <c r="CA33" s="2997"/>
      <c r="CB33" s="2997"/>
      <c r="CC33" s="2997"/>
      <c r="CD33" s="2997"/>
      <c r="CE33" s="2997"/>
      <c r="CF33" s="2997"/>
      <c r="CG33" s="2997"/>
      <c r="CH33" s="2997"/>
      <c r="CI33" s="2997"/>
      <c r="CJ33" s="2997"/>
      <c r="CK33" s="2997"/>
      <c r="CL33" s="2997"/>
      <c r="CM33" s="2997"/>
      <c r="CN33" s="2997"/>
      <c r="CO33" s="2997"/>
      <c r="CP33" s="2997"/>
      <c r="CQ33" s="2997"/>
      <c r="CR33" s="2997"/>
      <c r="CS33" s="2997"/>
      <c r="CT33" s="2997"/>
      <c r="CU33" s="2997"/>
      <c r="CV33" s="2997"/>
    </row>
    <row r="34" spans="1:100" s="15" customFormat="1" ht="20.100000000000001" customHeight="1">
      <c r="A34" s="3276" t="s">
        <v>488</v>
      </c>
      <c r="B34" s="1143"/>
      <c r="C34" s="1143"/>
      <c r="D34" s="1143"/>
      <c r="E34" s="1143"/>
      <c r="F34" s="1143"/>
      <c r="G34" s="1143"/>
      <c r="H34" s="1143"/>
      <c r="I34" s="1143"/>
      <c r="J34" s="1143"/>
      <c r="K34" s="1143"/>
      <c r="L34" s="1143"/>
      <c r="M34" s="1143"/>
      <c r="N34" s="1143"/>
      <c r="O34" s="1143"/>
      <c r="P34" s="1143"/>
      <c r="Q34" s="1143"/>
      <c r="R34" s="1143"/>
      <c r="S34" s="1143"/>
      <c r="T34" s="1143"/>
      <c r="U34" s="1143"/>
      <c r="V34" s="1143"/>
      <c r="W34" s="1143"/>
      <c r="X34" s="1143"/>
      <c r="Y34" s="1143"/>
      <c r="Z34" s="3277" t="e">
        <f>SUM(Z18:AE33)</f>
        <v>#DIV/0!</v>
      </c>
      <c r="AA34" s="3278"/>
      <c r="AB34" s="3278"/>
      <c r="AC34" s="3278"/>
      <c r="AD34" s="3278"/>
      <c r="AE34" s="3279"/>
      <c r="AF34" s="1143"/>
      <c r="AG34" s="1143"/>
      <c r="AH34" s="1143"/>
      <c r="AI34" s="1143"/>
      <c r="AJ34" s="1143"/>
      <c r="AK34" s="1143"/>
      <c r="AL34" s="1143"/>
      <c r="AM34" s="1143"/>
      <c r="AN34" s="1143"/>
      <c r="AO34" s="1143"/>
      <c r="AP34" s="1143"/>
      <c r="AQ34" s="1143"/>
      <c r="AR34" s="1143"/>
      <c r="AS34" s="1143"/>
      <c r="AT34" s="1143"/>
      <c r="AU34" s="1143"/>
      <c r="AV34" s="1145"/>
      <c r="AX34" s="639"/>
      <c r="AY34" s="38"/>
      <c r="AZ34" s="2997"/>
      <c r="BA34" s="2997"/>
      <c r="BB34" s="2997"/>
      <c r="BC34" s="2997"/>
      <c r="BD34" s="2997"/>
      <c r="BE34" s="2997"/>
      <c r="BF34" s="2997"/>
      <c r="BG34" s="2997"/>
      <c r="BH34" s="2997"/>
      <c r="BI34" s="2997"/>
      <c r="BJ34" s="2997"/>
      <c r="BK34" s="2997"/>
      <c r="BL34" s="2997"/>
      <c r="BM34" s="2997"/>
      <c r="BN34" s="2997"/>
      <c r="BO34" s="2997"/>
      <c r="BP34" s="2997"/>
      <c r="BQ34" s="2997"/>
      <c r="BR34" s="2997"/>
      <c r="BS34" s="2997"/>
      <c r="BT34" s="2997"/>
      <c r="BU34" s="2997"/>
      <c r="BV34" s="2997"/>
      <c r="BW34" s="2997"/>
      <c r="BX34" s="2997"/>
      <c r="BY34" s="2997"/>
      <c r="BZ34" s="2997"/>
      <c r="CA34" s="2997"/>
      <c r="CB34" s="2997"/>
      <c r="CC34" s="2997"/>
      <c r="CD34" s="2997"/>
      <c r="CE34" s="2997"/>
      <c r="CF34" s="2997"/>
      <c r="CG34" s="2997"/>
      <c r="CH34" s="2997"/>
      <c r="CI34" s="2997"/>
      <c r="CJ34" s="2997"/>
      <c r="CK34" s="2997"/>
      <c r="CL34" s="2997"/>
      <c r="CM34" s="2997"/>
      <c r="CN34" s="2997"/>
      <c r="CO34" s="2997"/>
      <c r="CP34" s="2997"/>
      <c r="CQ34" s="2997"/>
      <c r="CR34" s="2997"/>
      <c r="CS34" s="2997"/>
      <c r="CT34" s="2997"/>
      <c r="CU34" s="2997"/>
      <c r="CV34" s="2997"/>
    </row>
    <row r="35" spans="1:100" s="15" customFormat="1" ht="12.95" customHeight="1">
      <c r="A35" s="1082" t="s">
        <v>489</v>
      </c>
      <c r="B35" s="1082"/>
      <c r="C35" s="1082"/>
      <c r="D35" s="1082"/>
      <c r="E35" s="1082"/>
      <c r="F35" s="1082"/>
      <c r="G35" s="1082"/>
      <c r="H35" s="1082"/>
      <c r="I35" s="1082"/>
      <c r="J35" s="1082"/>
      <c r="K35" s="1082"/>
      <c r="L35" s="1082"/>
      <c r="M35" s="1082"/>
      <c r="N35" s="1082"/>
      <c r="O35" s="1082"/>
      <c r="P35" s="1082"/>
      <c r="Q35" s="1082"/>
      <c r="R35" s="1082"/>
      <c r="S35" s="1082"/>
      <c r="T35" s="1082"/>
      <c r="U35" s="1082"/>
      <c r="V35" s="1082"/>
      <c r="W35" s="1082"/>
      <c r="X35" s="1082"/>
      <c r="Y35" s="1082"/>
      <c r="Z35" s="1082"/>
      <c r="AA35" s="1082"/>
      <c r="AB35" s="1082"/>
      <c r="AC35" s="1082"/>
      <c r="AD35" s="1082"/>
      <c r="AE35" s="1082"/>
      <c r="AF35" s="1082"/>
      <c r="AG35" s="1082"/>
      <c r="AH35" s="1082"/>
      <c r="AI35" s="1082"/>
      <c r="AJ35" s="1082"/>
      <c r="AK35" s="1082"/>
      <c r="AL35" s="1082"/>
      <c r="AM35" s="1082"/>
      <c r="AN35" s="1082"/>
      <c r="AO35" s="1082"/>
      <c r="AP35" s="1082"/>
      <c r="AQ35" s="1082"/>
      <c r="AR35" s="1082"/>
      <c r="AS35" s="1082"/>
      <c r="AT35" s="1082"/>
      <c r="AU35" s="1082"/>
      <c r="AV35" s="1082"/>
      <c r="AX35" s="652"/>
      <c r="AY35" s="38"/>
      <c r="AZ35" s="2997"/>
      <c r="BA35" s="2997"/>
      <c r="BB35" s="2997"/>
      <c r="BC35" s="2997"/>
      <c r="BD35" s="2997"/>
      <c r="BE35" s="2997"/>
      <c r="BF35" s="2997"/>
      <c r="BG35" s="2997"/>
      <c r="BH35" s="2997"/>
      <c r="BI35" s="2997"/>
      <c r="BJ35" s="2997"/>
      <c r="BK35" s="2997"/>
      <c r="BL35" s="2997"/>
      <c r="BM35" s="2997"/>
      <c r="BN35" s="2997"/>
      <c r="BO35" s="2997"/>
      <c r="BP35" s="2997"/>
      <c r="BQ35" s="2997"/>
      <c r="BR35" s="2997"/>
      <c r="BS35" s="2997"/>
      <c r="BT35" s="2997"/>
      <c r="BU35" s="2997"/>
      <c r="BV35" s="2997"/>
      <c r="BW35" s="2997"/>
      <c r="BX35" s="2997"/>
      <c r="BY35" s="2997"/>
      <c r="BZ35" s="2997"/>
      <c r="CA35" s="2997"/>
      <c r="CB35" s="2997"/>
      <c r="CC35" s="2997"/>
      <c r="CD35" s="2997"/>
      <c r="CE35" s="2997"/>
      <c r="CF35" s="2997"/>
      <c r="CG35" s="2997"/>
      <c r="CH35" s="2997"/>
      <c r="CI35" s="2997"/>
      <c r="CJ35" s="2997"/>
      <c r="CK35" s="2997"/>
      <c r="CL35" s="2997"/>
      <c r="CM35" s="2997"/>
      <c r="CN35" s="2997"/>
      <c r="CO35" s="2997"/>
      <c r="CP35" s="2997"/>
      <c r="CQ35" s="2997"/>
      <c r="CR35" s="2997"/>
      <c r="CS35" s="2997"/>
      <c r="CT35" s="2997"/>
      <c r="CU35" s="2997"/>
      <c r="CV35" s="2997"/>
    </row>
    <row r="36" spans="1:100" s="15" customFormat="1" ht="12.95" customHeight="1">
      <c r="A36" s="1082" t="s">
        <v>490</v>
      </c>
      <c r="B36" s="1082"/>
      <c r="C36" s="1082"/>
      <c r="D36" s="1082"/>
      <c r="E36" s="1082"/>
      <c r="F36" s="1082"/>
      <c r="G36" s="1082"/>
      <c r="H36" s="1082"/>
      <c r="I36" s="1082"/>
      <c r="J36" s="1082"/>
      <c r="K36" s="1082"/>
      <c r="L36" s="1082"/>
      <c r="M36" s="1082"/>
      <c r="N36" s="1082"/>
      <c r="O36" s="1082"/>
      <c r="P36" s="1082"/>
      <c r="Q36" s="1082"/>
      <c r="R36" s="1082"/>
      <c r="S36" s="1082"/>
      <c r="T36" s="1082"/>
      <c r="U36" s="1082"/>
      <c r="V36" s="1082"/>
      <c r="W36" s="1082"/>
      <c r="X36" s="1082"/>
      <c r="Y36" s="1082"/>
      <c r="Z36" s="1082"/>
      <c r="AA36" s="1082"/>
      <c r="AB36" s="1082"/>
      <c r="AC36" s="1082"/>
      <c r="AD36" s="1082"/>
      <c r="AE36" s="1082"/>
      <c r="AF36" s="1082"/>
      <c r="AG36" s="1082"/>
      <c r="AH36" s="1082"/>
      <c r="AI36" s="1082"/>
      <c r="AJ36" s="1082"/>
      <c r="AK36" s="1082"/>
      <c r="AL36" s="1082"/>
      <c r="AM36" s="1082"/>
      <c r="AN36" s="1082"/>
      <c r="AO36" s="1082"/>
      <c r="AP36" s="1082"/>
      <c r="AQ36" s="1082"/>
      <c r="AR36" s="1082"/>
      <c r="AS36" s="1082"/>
      <c r="AT36" s="1082"/>
      <c r="AU36" s="1082"/>
      <c r="AV36" s="1082"/>
      <c r="AX36" s="652"/>
      <c r="AY36" s="38"/>
      <c r="AZ36" s="642"/>
      <c r="BA36" s="642"/>
      <c r="BB36" s="642"/>
      <c r="BC36" s="642"/>
      <c r="BD36" s="642"/>
      <c r="BE36" s="642"/>
      <c r="BF36" s="642"/>
      <c r="BG36" s="642"/>
      <c r="BH36" s="642"/>
      <c r="BI36" s="642"/>
      <c r="BJ36" s="642"/>
      <c r="BK36" s="642"/>
      <c r="BL36" s="642"/>
      <c r="BM36" s="642"/>
      <c r="BN36" s="642"/>
      <c r="BO36" s="642"/>
      <c r="BP36" s="642"/>
      <c r="BQ36" s="642"/>
      <c r="BR36" s="642"/>
      <c r="BS36" s="642"/>
      <c r="BT36" s="642"/>
      <c r="BU36" s="642"/>
      <c r="BV36" s="642"/>
      <c r="BW36" s="642"/>
      <c r="BX36" s="642"/>
      <c r="BY36" s="642"/>
      <c r="BZ36" s="642"/>
      <c r="CA36" s="642"/>
      <c r="CB36" s="642"/>
      <c r="CC36" s="642"/>
      <c r="CD36" s="642"/>
      <c r="CE36" s="642"/>
      <c r="CF36" s="642"/>
      <c r="CG36" s="642"/>
      <c r="CH36" s="642"/>
      <c r="CI36" s="642"/>
      <c r="CJ36" s="642"/>
      <c r="CK36" s="642"/>
      <c r="CL36" s="642"/>
      <c r="CM36" s="642"/>
      <c r="CN36" s="642"/>
      <c r="CO36" s="642"/>
      <c r="CP36" s="642"/>
      <c r="CQ36" s="642"/>
      <c r="CR36" s="642"/>
      <c r="CS36" s="642"/>
      <c r="CT36" s="642"/>
      <c r="CU36" s="642"/>
      <c r="CV36" s="642"/>
    </row>
    <row r="37" spans="1:100" s="15" customFormat="1" ht="12.95" customHeight="1">
      <c r="AX37" s="652"/>
      <c r="AY37" s="38" t="s">
        <v>8</v>
      </c>
      <c r="AZ37" s="2927" t="s">
        <v>1849</v>
      </c>
      <c r="BA37" s="2927"/>
      <c r="BB37" s="2927"/>
      <c r="BC37" s="2927"/>
      <c r="BD37" s="2927"/>
      <c r="BE37" s="2927"/>
      <c r="BF37" s="2927"/>
      <c r="BG37" s="2927"/>
      <c r="BH37" s="2927"/>
      <c r="BI37" s="2927"/>
      <c r="BJ37" s="2927"/>
      <c r="BK37" s="2927"/>
      <c r="BL37" s="2927"/>
      <c r="BM37" s="2927"/>
      <c r="BN37" s="2927"/>
      <c r="BO37" s="2927"/>
      <c r="BP37" s="2927"/>
      <c r="BQ37" s="2927"/>
      <c r="BR37" s="2927"/>
      <c r="BS37" s="2927"/>
      <c r="BT37" s="2927"/>
      <c r="BU37" s="2927"/>
      <c r="BV37" s="2927"/>
      <c r="BW37" s="2927"/>
      <c r="BX37" s="2927"/>
      <c r="BY37" s="2927"/>
      <c r="BZ37" s="2927"/>
      <c r="CA37" s="2927"/>
      <c r="CB37" s="2927"/>
      <c r="CC37" s="2927"/>
      <c r="CD37" s="2927"/>
      <c r="CE37" s="2927"/>
      <c r="CF37" s="2927"/>
      <c r="CG37" s="2927"/>
      <c r="CH37" s="2927"/>
      <c r="CI37" s="2927"/>
      <c r="CJ37" s="2927"/>
      <c r="CK37" s="2927"/>
      <c r="CL37" s="2927"/>
      <c r="CM37" s="2927"/>
      <c r="CN37" s="2927"/>
      <c r="CO37" s="2927"/>
      <c r="CP37" s="2927"/>
      <c r="CQ37" s="2927"/>
      <c r="CR37" s="2927"/>
      <c r="CS37" s="2927"/>
      <c r="CT37" s="2927"/>
      <c r="CU37" s="2927"/>
      <c r="CV37" s="2927"/>
    </row>
    <row r="38" spans="1:100" s="15" customFormat="1" ht="13.5" customHeight="1">
      <c r="A38" s="3224" t="s">
        <v>491</v>
      </c>
      <c r="B38" s="3224"/>
      <c r="C38" s="3224"/>
      <c r="D38" s="3224"/>
      <c r="E38" s="3224"/>
      <c r="F38" s="3224"/>
      <c r="G38" s="3224"/>
      <c r="H38" s="3224"/>
      <c r="I38" s="3224"/>
      <c r="J38" s="3224"/>
      <c r="K38" s="3224"/>
      <c r="L38" s="3224"/>
      <c r="M38" s="3224"/>
      <c r="N38" s="3224"/>
      <c r="O38" s="3224"/>
      <c r="P38" s="3224"/>
      <c r="Q38" s="3224"/>
      <c r="R38" s="3224"/>
      <c r="S38" s="3224"/>
      <c r="T38" s="3224"/>
      <c r="U38" s="3224"/>
      <c r="V38" s="3224"/>
      <c r="W38" s="3224"/>
      <c r="X38" s="3224"/>
      <c r="Y38" s="3224"/>
      <c r="Z38" s="3224"/>
      <c r="AA38" s="3224"/>
      <c r="AB38" s="3224"/>
      <c r="AC38" s="3224"/>
      <c r="AD38" s="3224"/>
      <c r="AE38" s="3224"/>
      <c r="AF38" s="3224"/>
      <c r="AG38" s="3224"/>
      <c r="AH38" s="3224"/>
      <c r="AI38" s="3224"/>
      <c r="AJ38" s="3224"/>
      <c r="AK38" s="3224"/>
      <c r="AL38" s="3224"/>
      <c r="AM38" s="3224"/>
      <c r="AN38" s="3224"/>
      <c r="AO38" s="3224"/>
      <c r="AP38" s="3224"/>
      <c r="AQ38" s="3224"/>
      <c r="AR38" s="3224"/>
      <c r="AS38" s="3224"/>
      <c r="AT38" s="3224"/>
      <c r="AU38" s="3224"/>
      <c r="AV38" s="3224"/>
      <c r="AX38" s="652"/>
      <c r="AY38" s="38"/>
      <c r="AZ38" s="2927"/>
      <c r="BA38" s="2927"/>
      <c r="BB38" s="2927"/>
      <c r="BC38" s="2927"/>
      <c r="BD38" s="2927"/>
      <c r="BE38" s="2927"/>
      <c r="BF38" s="2927"/>
      <c r="BG38" s="2927"/>
      <c r="BH38" s="2927"/>
      <c r="BI38" s="2927"/>
      <c r="BJ38" s="2927"/>
      <c r="BK38" s="2927"/>
      <c r="BL38" s="2927"/>
      <c r="BM38" s="2927"/>
      <c r="BN38" s="2927"/>
      <c r="BO38" s="2927"/>
      <c r="BP38" s="2927"/>
      <c r="BQ38" s="2927"/>
      <c r="BR38" s="2927"/>
      <c r="BS38" s="2927"/>
      <c r="BT38" s="2927"/>
      <c r="BU38" s="2927"/>
      <c r="BV38" s="2927"/>
      <c r="BW38" s="2927"/>
      <c r="BX38" s="2927"/>
      <c r="BY38" s="2927"/>
      <c r="BZ38" s="2927"/>
      <c r="CA38" s="2927"/>
      <c r="CB38" s="2927"/>
      <c r="CC38" s="2927"/>
      <c r="CD38" s="2927"/>
      <c r="CE38" s="2927"/>
      <c r="CF38" s="2927"/>
      <c r="CG38" s="2927"/>
      <c r="CH38" s="2927"/>
      <c r="CI38" s="2927"/>
      <c r="CJ38" s="2927"/>
      <c r="CK38" s="2927"/>
      <c r="CL38" s="2927"/>
      <c r="CM38" s="2927"/>
      <c r="CN38" s="2927"/>
      <c r="CO38" s="2927"/>
      <c r="CP38" s="2927"/>
      <c r="CQ38" s="2927"/>
      <c r="CR38" s="2927"/>
      <c r="CS38" s="2927"/>
      <c r="CT38" s="2927"/>
      <c r="CU38" s="2927"/>
      <c r="CV38" s="2927"/>
    </row>
    <row r="39" spans="1:100" s="15" customFormat="1" ht="12.95" customHeight="1">
      <c r="A39" s="3289" t="s">
        <v>500</v>
      </c>
      <c r="B39" s="3289"/>
      <c r="C39" s="3289"/>
      <c r="D39" s="3289"/>
      <c r="E39" s="3289"/>
      <c r="F39" s="3289"/>
      <c r="G39" s="3289"/>
      <c r="H39" s="3289"/>
      <c r="I39" s="3289"/>
      <c r="J39" s="3289"/>
      <c r="K39" s="3289"/>
      <c r="L39" s="3289"/>
      <c r="M39" s="3289"/>
      <c r="N39" s="3289"/>
      <c r="O39" s="3289"/>
      <c r="P39" s="3289"/>
      <c r="Q39" s="3289"/>
      <c r="R39" s="3289"/>
      <c r="S39" s="3289"/>
      <c r="T39" s="3289"/>
      <c r="U39" s="3289"/>
      <c r="V39" s="3289"/>
      <c r="W39" s="3289"/>
      <c r="X39" s="3289"/>
      <c r="Y39" s="3289"/>
      <c r="Z39" s="3289"/>
      <c r="AA39" s="3289"/>
      <c r="AB39" s="3289"/>
      <c r="AC39" s="3289"/>
      <c r="AD39" s="3289"/>
      <c r="AE39" s="3289"/>
      <c r="AF39" s="3289"/>
      <c r="AG39" s="3289"/>
      <c r="AH39" s="3289"/>
      <c r="AI39" s="3289"/>
      <c r="AJ39" s="3289"/>
      <c r="AK39" s="3289"/>
      <c r="AL39" s="3289"/>
      <c r="AM39" s="3289"/>
      <c r="AN39" s="3289"/>
      <c r="AO39" s="3289"/>
      <c r="AP39" s="3289"/>
      <c r="AQ39" s="3289"/>
      <c r="AR39" s="3289"/>
      <c r="AS39" s="3289"/>
      <c r="AT39" s="3289"/>
      <c r="AU39" s="3289"/>
      <c r="AV39" s="3289"/>
      <c r="AX39" s="652"/>
      <c r="AY39" s="38" t="s">
        <v>8</v>
      </c>
      <c r="AZ39" s="2928" t="s">
        <v>1165</v>
      </c>
      <c r="BA39" s="2928"/>
      <c r="BB39" s="2928"/>
      <c r="BC39" s="2928"/>
      <c r="BD39" s="2928"/>
      <c r="BE39" s="2928"/>
      <c r="BF39" s="2928"/>
      <c r="BG39" s="2928"/>
      <c r="BH39" s="2928"/>
      <c r="BI39" s="2928"/>
      <c r="BJ39" s="2928"/>
      <c r="BK39" s="2928"/>
      <c r="BL39" s="2928"/>
      <c r="BM39" s="2928"/>
      <c r="BN39" s="2928"/>
      <c r="BO39" s="2928"/>
      <c r="BP39" s="2928"/>
      <c r="BQ39" s="2928"/>
      <c r="BR39" s="2928"/>
      <c r="BS39" s="2928"/>
      <c r="BT39" s="2928"/>
      <c r="BU39" s="2928"/>
      <c r="BV39" s="2928"/>
      <c r="BW39" s="2928"/>
      <c r="BX39" s="2928"/>
      <c r="BY39" s="2928"/>
      <c r="BZ39" s="2928"/>
      <c r="CA39" s="2928"/>
      <c r="CB39" s="2928"/>
      <c r="CC39" s="2928"/>
      <c r="CD39" s="2928"/>
      <c r="CE39" s="2928"/>
      <c r="CF39" s="2928"/>
      <c r="CG39" s="2928"/>
      <c r="CH39" s="2928"/>
      <c r="CI39" s="2928"/>
      <c r="CJ39" s="2928"/>
      <c r="CK39" s="2928"/>
      <c r="CL39" s="2928"/>
      <c r="CM39" s="2928"/>
      <c r="CN39" s="2928"/>
      <c r="CO39" s="2928"/>
      <c r="CP39" s="2928"/>
      <c r="CQ39" s="2928"/>
      <c r="CR39" s="2928"/>
      <c r="CS39" s="2928"/>
      <c r="CT39" s="2928"/>
      <c r="CU39" s="2928"/>
      <c r="CV39" s="2928"/>
    </row>
    <row r="40" spans="1:100" s="15" customFormat="1" ht="24.95" customHeight="1" thickBot="1">
      <c r="A40" s="3290" t="s">
        <v>492</v>
      </c>
      <c r="B40" s="3290"/>
      <c r="C40" s="3290"/>
      <c r="D40" s="3290"/>
      <c r="E40" s="3290"/>
      <c r="F40" s="3290"/>
      <c r="G40" s="3290"/>
      <c r="H40" s="3290"/>
      <c r="I40" s="3290"/>
      <c r="J40" s="3290"/>
      <c r="K40" s="3290"/>
      <c r="L40" s="3290"/>
      <c r="M40" s="3291" t="s">
        <v>493</v>
      </c>
      <c r="N40" s="3292"/>
      <c r="O40" s="3292"/>
      <c r="P40" s="3292"/>
      <c r="Q40" s="3292"/>
      <c r="R40" s="3292"/>
      <c r="S40" s="3291" t="s">
        <v>494</v>
      </c>
      <c r="T40" s="3292"/>
      <c r="U40" s="3292"/>
      <c r="V40" s="3292"/>
      <c r="W40" s="3292"/>
      <c r="X40" s="3292"/>
      <c r="Y40" s="3291" t="s">
        <v>495</v>
      </c>
      <c r="Z40" s="3292"/>
      <c r="AA40" s="3292"/>
      <c r="AB40" s="3292"/>
      <c r="AC40" s="3292"/>
      <c r="AD40" s="3292"/>
      <c r="AE40" s="3292" t="s">
        <v>496</v>
      </c>
      <c r="AF40" s="3292"/>
      <c r="AG40" s="3292"/>
      <c r="AH40" s="3292"/>
      <c r="AI40" s="3292"/>
      <c r="AJ40" s="3292"/>
      <c r="AK40" s="3290" t="s">
        <v>497</v>
      </c>
      <c r="AL40" s="3290"/>
      <c r="AM40" s="3290"/>
      <c r="AN40" s="3290"/>
      <c r="AO40" s="3290"/>
      <c r="AP40" s="3290"/>
      <c r="AQ40" s="3293" t="s">
        <v>498</v>
      </c>
      <c r="AR40" s="3290"/>
      <c r="AS40" s="3290"/>
      <c r="AT40" s="3290"/>
      <c r="AU40" s="3290"/>
      <c r="AV40" s="3290"/>
      <c r="AX40" s="12"/>
      <c r="AY40" s="652"/>
      <c r="AZ40" s="2928"/>
      <c r="BA40" s="2928"/>
      <c r="BB40" s="2928"/>
      <c r="BC40" s="2928"/>
      <c r="BD40" s="2928"/>
      <c r="BE40" s="2928"/>
      <c r="BF40" s="2928"/>
      <c r="BG40" s="2928"/>
      <c r="BH40" s="2928"/>
      <c r="BI40" s="2928"/>
      <c r="BJ40" s="2928"/>
      <c r="BK40" s="2928"/>
      <c r="BL40" s="2928"/>
      <c r="BM40" s="2928"/>
      <c r="BN40" s="2928"/>
      <c r="BO40" s="2928"/>
      <c r="BP40" s="2928"/>
      <c r="BQ40" s="2928"/>
      <c r="BR40" s="2928"/>
      <c r="BS40" s="2928"/>
      <c r="BT40" s="2928"/>
      <c r="BU40" s="2928"/>
      <c r="BV40" s="2928"/>
      <c r="BW40" s="2928"/>
      <c r="BX40" s="2928"/>
      <c r="BY40" s="2928"/>
      <c r="BZ40" s="2928"/>
      <c r="CA40" s="2928"/>
      <c r="CB40" s="2928"/>
      <c r="CC40" s="2928"/>
      <c r="CD40" s="2928"/>
      <c r="CE40" s="2928"/>
      <c r="CF40" s="2928"/>
      <c r="CG40" s="2928"/>
      <c r="CH40" s="2928"/>
      <c r="CI40" s="2928"/>
      <c r="CJ40" s="2928"/>
      <c r="CK40" s="2928"/>
      <c r="CL40" s="2928"/>
      <c r="CM40" s="2928"/>
      <c r="CN40" s="2928"/>
      <c r="CO40" s="2928"/>
      <c r="CP40" s="2928"/>
      <c r="CQ40" s="2928"/>
      <c r="CR40" s="2928"/>
      <c r="CS40" s="2928"/>
      <c r="CT40" s="2928"/>
      <c r="CU40" s="2928"/>
      <c r="CV40" s="2928"/>
    </row>
    <row r="41" spans="1:100" s="15" customFormat="1" ht="17.649999999999999" customHeight="1">
      <c r="A41" s="2751" t="s">
        <v>499</v>
      </c>
      <c r="B41" s="1341"/>
      <c r="C41" s="1341"/>
      <c r="D41" s="1341"/>
      <c r="E41" s="1341"/>
      <c r="F41" s="1341"/>
      <c r="G41" s="1341"/>
      <c r="H41" s="1341"/>
      <c r="I41" s="1341"/>
      <c r="J41" s="1341"/>
      <c r="K41" s="1341"/>
      <c r="L41" s="1306"/>
      <c r="M41" s="3294">
        <f>SUM(M42:R49)</f>
        <v>0.1</v>
      </c>
      <c r="N41" s="3295"/>
      <c r="O41" s="3295"/>
      <c r="P41" s="3295"/>
      <c r="Q41" s="3295"/>
      <c r="R41" s="3295"/>
      <c r="S41" s="3295">
        <f>SUM(S42:X49)</f>
        <v>0.1</v>
      </c>
      <c r="T41" s="3295"/>
      <c r="U41" s="3295"/>
      <c r="V41" s="3295"/>
      <c r="W41" s="3295"/>
      <c r="X41" s="3295"/>
      <c r="Y41" s="3295">
        <f>SUM(Y42:AD49)</f>
        <v>0.1</v>
      </c>
      <c r="Z41" s="3295"/>
      <c r="AA41" s="3295"/>
      <c r="AB41" s="3295"/>
      <c r="AC41" s="3295"/>
      <c r="AD41" s="3295"/>
      <c r="AE41" s="3295">
        <f>SUM(AE42:AJ49)</f>
        <v>0</v>
      </c>
      <c r="AF41" s="3295"/>
      <c r="AG41" s="3295"/>
      <c r="AH41" s="3295"/>
      <c r="AI41" s="3295"/>
      <c r="AJ41" s="3296"/>
      <c r="AK41" s="3297">
        <f>SUM(I41:AJ41)</f>
        <v>0.30000000000000004</v>
      </c>
      <c r="AL41" s="3298"/>
      <c r="AM41" s="3298"/>
      <c r="AN41" s="3298"/>
      <c r="AO41" s="3298"/>
      <c r="AP41" s="3299"/>
      <c r="AQ41" s="3300" t="e">
        <f>AK41*($AE$11/$J$11)</f>
        <v>#DIV/0!</v>
      </c>
      <c r="AR41" s="3301"/>
      <c r="AS41" s="3301"/>
      <c r="AT41" s="3301"/>
      <c r="AU41" s="3301"/>
      <c r="AV41" s="3302"/>
      <c r="AX41" s="12"/>
      <c r="AY41" s="652"/>
      <c r="AZ41" s="652"/>
      <c r="BA41" s="652"/>
      <c r="BB41" s="652"/>
      <c r="BC41" s="652"/>
      <c r="BD41" s="652"/>
      <c r="BE41" s="652"/>
      <c r="BF41" s="652"/>
      <c r="BG41" s="652"/>
      <c r="BH41" s="652"/>
      <c r="BI41" s="652"/>
      <c r="BJ41" s="652"/>
      <c r="BK41" s="652"/>
      <c r="BL41" s="652"/>
      <c r="BM41" s="652"/>
      <c r="BN41" s="652"/>
      <c r="BO41" s="652"/>
      <c r="BP41" s="652"/>
      <c r="BQ41" s="652"/>
      <c r="BR41" s="652"/>
      <c r="BS41" s="652"/>
      <c r="BT41" s="652"/>
      <c r="BU41" s="652"/>
      <c r="BV41" s="652"/>
      <c r="BW41" s="652"/>
      <c r="BX41" s="652"/>
    </row>
    <row r="42" spans="1:100" s="15" customFormat="1" ht="17.649999999999999" customHeight="1">
      <c r="A42" s="3316">
        <f>C18</f>
        <v>0</v>
      </c>
      <c r="B42" s="3317"/>
      <c r="C42" s="3317"/>
      <c r="D42" s="3317"/>
      <c r="E42" s="3317"/>
      <c r="F42" s="2743" t="str">
        <f>I18</f>
        <v>박현아</v>
      </c>
      <c r="G42" s="2743"/>
      <c r="H42" s="2743"/>
      <c r="I42" s="2743"/>
      <c r="J42" s="2743"/>
      <c r="K42" s="2743"/>
      <c r="L42" s="1724"/>
      <c r="M42" s="3318">
        <v>0.1</v>
      </c>
      <c r="N42" s="3319"/>
      <c r="O42" s="3319"/>
      <c r="P42" s="3319"/>
      <c r="Q42" s="3319"/>
      <c r="R42" s="3319"/>
      <c r="S42" s="3319">
        <v>0.1</v>
      </c>
      <c r="T42" s="3319"/>
      <c r="U42" s="3319"/>
      <c r="V42" s="3319"/>
      <c r="W42" s="3319"/>
      <c r="X42" s="3319"/>
      <c r="Y42" s="3319">
        <v>0.1</v>
      </c>
      <c r="Z42" s="3319"/>
      <c r="AA42" s="3319"/>
      <c r="AB42" s="3319"/>
      <c r="AC42" s="3319"/>
      <c r="AD42" s="3319"/>
      <c r="AE42" s="3319">
        <v>0</v>
      </c>
      <c r="AF42" s="3319"/>
      <c r="AG42" s="3319"/>
      <c r="AH42" s="3319"/>
      <c r="AI42" s="3319"/>
      <c r="AJ42" s="3320"/>
      <c r="AK42" s="3303">
        <f>TRUNC(SUM(M42:AJ42),4)</f>
        <v>0.3</v>
      </c>
      <c r="AL42" s="3304"/>
      <c r="AM42" s="3304"/>
      <c r="AN42" s="3304"/>
      <c r="AO42" s="3304"/>
      <c r="AP42" s="3305"/>
      <c r="AQ42" s="3306" t="e">
        <f>AK42*($AE$11/$J$11)</f>
        <v>#DIV/0!</v>
      </c>
      <c r="AR42" s="3307"/>
      <c r="AS42" s="3307"/>
      <c r="AT42" s="3307"/>
      <c r="AU42" s="3307"/>
      <c r="AV42" s="3308"/>
      <c r="AX42" s="12"/>
      <c r="AY42" s="2929" t="s">
        <v>1851</v>
      </c>
      <c r="AZ42" s="2929"/>
      <c r="BA42" s="2929"/>
      <c r="BB42" s="2929"/>
      <c r="BC42" s="2929"/>
      <c r="BD42" s="2929"/>
      <c r="BE42" s="2929"/>
      <c r="BF42" s="2929"/>
      <c r="BG42" s="2929"/>
      <c r="BH42" s="2929"/>
      <c r="BI42" s="2929"/>
      <c r="BJ42" s="2929"/>
      <c r="BK42" s="2929"/>
      <c r="BL42" s="2929"/>
      <c r="BM42" s="2929"/>
      <c r="BN42" s="2929"/>
      <c r="BO42" s="2929"/>
      <c r="BP42" s="2929"/>
      <c r="BQ42" s="2929"/>
      <c r="BR42" s="2929"/>
      <c r="BS42" s="2929"/>
      <c r="BT42" s="2929"/>
      <c r="BU42" s="2929"/>
      <c r="BV42" s="2929"/>
      <c r="BW42" s="2929"/>
      <c r="BX42" s="2929"/>
      <c r="BY42" s="2929"/>
      <c r="BZ42" s="2929"/>
      <c r="CA42" s="2929"/>
      <c r="CB42" s="2929"/>
      <c r="CC42" s="2929"/>
      <c r="CD42" s="2929"/>
      <c r="CE42" s="2929"/>
      <c r="CF42" s="2929"/>
      <c r="CG42" s="2929"/>
      <c r="CH42" s="2929"/>
      <c r="CI42" s="2929"/>
      <c r="CJ42" s="2929"/>
      <c r="CK42" s="2929"/>
      <c r="CL42" s="2929"/>
      <c r="CM42" s="2929"/>
      <c r="CN42" s="2929"/>
      <c r="CO42" s="2929"/>
      <c r="CP42" s="2929"/>
      <c r="CQ42" s="2929"/>
      <c r="CR42" s="2929"/>
      <c r="CS42" s="2929"/>
      <c r="CT42" s="2929"/>
      <c r="CU42" s="2929"/>
      <c r="CV42" s="2929"/>
    </row>
    <row r="43" spans="1:100" s="15" customFormat="1" ht="17.649999999999999" customHeight="1">
      <c r="A43" s="3309">
        <f>C20</f>
        <v>0</v>
      </c>
      <c r="B43" s="3310"/>
      <c r="C43" s="3310"/>
      <c r="D43" s="3310"/>
      <c r="E43" s="3310"/>
      <c r="F43" s="1055">
        <f>I20</f>
        <v>0</v>
      </c>
      <c r="G43" s="1055"/>
      <c r="H43" s="1055"/>
      <c r="I43" s="1055"/>
      <c r="J43" s="1055"/>
      <c r="K43" s="1055"/>
      <c r="L43" s="2879"/>
      <c r="M43" s="3311"/>
      <c r="N43" s="3251"/>
      <c r="O43" s="3251"/>
      <c r="P43" s="3251"/>
      <c r="Q43" s="3251"/>
      <c r="R43" s="3251"/>
      <c r="S43" s="3251"/>
      <c r="T43" s="3251"/>
      <c r="U43" s="3251"/>
      <c r="V43" s="3251"/>
      <c r="W43" s="3251"/>
      <c r="X43" s="3251"/>
      <c r="Y43" s="3251"/>
      <c r="Z43" s="3251"/>
      <c r="AA43" s="3251"/>
      <c r="AB43" s="3251"/>
      <c r="AC43" s="3251"/>
      <c r="AD43" s="3251"/>
      <c r="AE43" s="3251"/>
      <c r="AF43" s="3251"/>
      <c r="AG43" s="3251"/>
      <c r="AH43" s="3251"/>
      <c r="AI43" s="3251"/>
      <c r="AJ43" s="3312"/>
      <c r="AK43" s="3313">
        <f t="shared" ref="AK43:AK49" si="0">SUM(M43:AJ43)</f>
        <v>0</v>
      </c>
      <c r="AL43" s="3314"/>
      <c r="AM43" s="3314"/>
      <c r="AN43" s="3314"/>
      <c r="AO43" s="3314"/>
      <c r="AP43" s="3315"/>
      <c r="AQ43" s="3306" t="e">
        <f>AK43*($AE$11/$J$11)</f>
        <v>#DIV/0!</v>
      </c>
      <c r="AR43" s="3307"/>
      <c r="AS43" s="3307"/>
      <c r="AT43" s="3307"/>
      <c r="AU43" s="3307"/>
      <c r="AV43" s="3308"/>
      <c r="AX43" s="12"/>
      <c r="AY43" s="3336" t="s">
        <v>1852</v>
      </c>
      <c r="AZ43" s="3336"/>
      <c r="BA43" s="3336"/>
      <c r="BB43" s="3336"/>
      <c r="BC43" s="3336"/>
      <c r="BD43" s="3336"/>
      <c r="BE43" s="3336"/>
      <c r="BF43" s="3336"/>
      <c r="BG43" s="3336"/>
      <c r="BH43" s="3336"/>
      <c r="BI43" s="3336"/>
      <c r="BJ43" s="3336"/>
      <c r="BK43" s="3336"/>
      <c r="BL43" s="3336"/>
      <c r="BM43" s="3336"/>
      <c r="BN43" s="3336"/>
      <c r="BO43" s="3336"/>
      <c r="BP43" s="3336"/>
      <c r="BQ43" s="3336"/>
      <c r="BR43" s="3336"/>
      <c r="BS43" s="3336"/>
      <c r="BT43" s="3336"/>
      <c r="BU43" s="3336"/>
      <c r="BV43" s="3336"/>
      <c r="BW43" s="3336"/>
      <c r="BX43" s="3336"/>
      <c r="BY43" s="3336"/>
      <c r="BZ43" s="3336"/>
      <c r="CA43" s="3336"/>
      <c r="CB43" s="3336"/>
      <c r="CC43" s="3336"/>
      <c r="CD43" s="3336"/>
      <c r="CE43" s="3336"/>
      <c r="CF43" s="3336"/>
      <c r="CG43" s="3336"/>
      <c r="CH43" s="3336"/>
      <c r="CI43" s="3336"/>
      <c r="CJ43" s="3336"/>
      <c r="CK43" s="3336"/>
      <c r="CL43" s="3336"/>
      <c r="CM43" s="3336"/>
      <c r="CN43" s="3336"/>
      <c r="CO43" s="3336"/>
      <c r="CP43" s="3336"/>
      <c r="CQ43" s="3336"/>
      <c r="CR43" s="3336"/>
      <c r="CS43" s="3336"/>
      <c r="CT43" s="3336"/>
      <c r="CU43" s="3336"/>
      <c r="CV43" s="3336"/>
    </row>
    <row r="44" spans="1:100" s="15" customFormat="1" ht="17.649999999999999" customHeight="1">
      <c r="A44" s="3309">
        <f>C22</f>
        <v>0</v>
      </c>
      <c r="B44" s="3310"/>
      <c r="C44" s="3310"/>
      <c r="D44" s="3310"/>
      <c r="E44" s="3310"/>
      <c r="F44" s="1055">
        <f>I22</f>
        <v>0</v>
      </c>
      <c r="G44" s="1055"/>
      <c r="H44" s="1055"/>
      <c r="I44" s="1055"/>
      <c r="J44" s="1055"/>
      <c r="K44" s="1055"/>
      <c r="L44" s="2879"/>
      <c r="M44" s="3311"/>
      <c r="N44" s="3251"/>
      <c r="O44" s="3251"/>
      <c r="P44" s="3251"/>
      <c r="Q44" s="3251"/>
      <c r="R44" s="3251"/>
      <c r="S44" s="3251"/>
      <c r="T44" s="3251"/>
      <c r="U44" s="3251"/>
      <c r="V44" s="3251"/>
      <c r="W44" s="3251"/>
      <c r="X44" s="3251"/>
      <c r="Y44" s="3251"/>
      <c r="Z44" s="3251"/>
      <c r="AA44" s="3251"/>
      <c r="AB44" s="3251"/>
      <c r="AC44" s="3251"/>
      <c r="AD44" s="3251"/>
      <c r="AE44" s="3251"/>
      <c r="AF44" s="3251"/>
      <c r="AG44" s="3251"/>
      <c r="AH44" s="3251"/>
      <c r="AI44" s="3251"/>
      <c r="AJ44" s="3312"/>
      <c r="AK44" s="3313">
        <f t="shared" si="0"/>
        <v>0</v>
      </c>
      <c r="AL44" s="3314"/>
      <c r="AM44" s="3314"/>
      <c r="AN44" s="3314"/>
      <c r="AO44" s="3314"/>
      <c r="AP44" s="3315"/>
      <c r="AQ44" s="3306" t="e">
        <f t="shared" ref="AQ44:AQ49" si="1">AK44*($AE$11/$J$11)</f>
        <v>#DIV/0!</v>
      </c>
      <c r="AR44" s="3307"/>
      <c r="AS44" s="3307"/>
      <c r="AT44" s="3307"/>
      <c r="AU44" s="3307"/>
      <c r="AV44" s="3308"/>
      <c r="AX44" s="12"/>
      <c r="AY44" s="3336"/>
      <c r="AZ44" s="3336"/>
      <c r="BA44" s="3336"/>
      <c r="BB44" s="3336"/>
      <c r="BC44" s="3336"/>
      <c r="BD44" s="3336"/>
      <c r="BE44" s="3336"/>
      <c r="BF44" s="3336"/>
      <c r="BG44" s="3336"/>
      <c r="BH44" s="3336"/>
      <c r="BI44" s="3336"/>
      <c r="BJ44" s="3336"/>
      <c r="BK44" s="3336"/>
      <c r="BL44" s="3336"/>
      <c r="BM44" s="3336"/>
      <c r="BN44" s="3336"/>
      <c r="BO44" s="3336"/>
      <c r="BP44" s="3336"/>
      <c r="BQ44" s="3336"/>
      <c r="BR44" s="3336"/>
      <c r="BS44" s="3336"/>
      <c r="BT44" s="3336"/>
      <c r="BU44" s="3336"/>
      <c r="BV44" s="3336"/>
      <c r="BW44" s="3336"/>
      <c r="BX44" s="3336"/>
      <c r="BY44" s="3336"/>
      <c r="BZ44" s="3336"/>
      <c r="CA44" s="3336"/>
      <c r="CB44" s="3336"/>
      <c r="CC44" s="3336"/>
      <c r="CD44" s="3336"/>
      <c r="CE44" s="3336"/>
      <c r="CF44" s="3336"/>
      <c r="CG44" s="3336"/>
      <c r="CH44" s="3336"/>
      <c r="CI44" s="3336"/>
      <c r="CJ44" s="3336"/>
      <c r="CK44" s="3336"/>
      <c r="CL44" s="3336"/>
      <c r="CM44" s="3336"/>
      <c r="CN44" s="3336"/>
      <c r="CO44" s="3336"/>
      <c r="CP44" s="3336"/>
      <c r="CQ44" s="3336"/>
      <c r="CR44" s="3336"/>
      <c r="CS44" s="3336"/>
      <c r="CT44" s="3336"/>
      <c r="CU44" s="3336"/>
      <c r="CV44" s="3336"/>
    </row>
    <row r="45" spans="1:100" s="15" customFormat="1" ht="17.649999999999999" customHeight="1">
      <c r="A45" s="3309">
        <f>C24</f>
        <v>0</v>
      </c>
      <c r="B45" s="3310"/>
      <c r="C45" s="3310"/>
      <c r="D45" s="3310"/>
      <c r="E45" s="3310"/>
      <c r="F45" s="1055">
        <f>I24</f>
        <v>0</v>
      </c>
      <c r="G45" s="1055"/>
      <c r="H45" s="1055"/>
      <c r="I45" s="1055"/>
      <c r="J45" s="1055"/>
      <c r="K45" s="1055"/>
      <c r="L45" s="2879"/>
      <c r="M45" s="3311"/>
      <c r="N45" s="3251"/>
      <c r="O45" s="3251"/>
      <c r="P45" s="3251"/>
      <c r="Q45" s="3251"/>
      <c r="R45" s="3251"/>
      <c r="S45" s="3251"/>
      <c r="T45" s="3251"/>
      <c r="U45" s="3251"/>
      <c r="V45" s="3251"/>
      <c r="W45" s="3251"/>
      <c r="X45" s="3251"/>
      <c r="Y45" s="3251"/>
      <c r="Z45" s="3251"/>
      <c r="AA45" s="3251"/>
      <c r="AB45" s="3251"/>
      <c r="AC45" s="3251"/>
      <c r="AD45" s="3251"/>
      <c r="AE45" s="3251"/>
      <c r="AF45" s="3251"/>
      <c r="AG45" s="3251"/>
      <c r="AH45" s="3251"/>
      <c r="AI45" s="3251"/>
      <c r="AJ45" s="3312"/>
      <c r="AK45" s="3313">
        <f t="shared" si="0"/>
        <v>0</v>
      </c>
      <c r="AL45" s="3314"/>
      <c r="AM45" s="3314"/>
      <c r="AN45" s="3314"/>
      <c r="AO45" s="3314"/>
      <c r="AP45" s="3315"/>
      <c r="AQ45" s="3306" t="e">
        <f t="shared" si="1"/>
        <v>#DIV/0!</v>
      </c>
      <c r="AR45" s="3307"/>
      <c r="AS45" s="3307"/>
      <c r="AT45" s="3307"/>
      <c r="AU45" s="3307"/>
      <c r="AV45" s="3308"/>
      <c r="AX45" s="12"/>
      <c r="AY45" s="3336"/>
      <c r="AZ45" s="3336"/>
      <c r="BA45" s="3336"/>
      <c r="BB45" s="3336"/>
      <c r="BC45" s="3336"/>
      <c r="BD45" s="3336"/>
      <c r="BE45" s="3336"/>
      <c r="BF45" s="3336"/>
      <c r="BG45" s="3336"/>
      <c r="BH45" s="3336"/>
      <c r="BI45" s="3336"/>
      <c r="BJ45" s="3336"/>
      <c r="BK45" s="3336"/>
      <c r="BL45" s="3336"/>
      <c r="BM45" s="3336"/>
      <c r="BN45" s="3336"/>
      <c r="BO45" s="3336"/>
      <c r="BP45" s="3336"/>
      <c r="BQ45" s="3336"/>
      <c r="BR45" s="3336"/>
      <c r="BS45" s="3336"/>
      <c r="BT45" s="3336"/>
      <c r="BU45" s="3336"/>
      <c r="BV45" s="3336"/>
      <c r="BW45" s="3336"/>
      <c r="BX45" s="3336"/>
      <c r="BY45" s="3336"/>
      <c r="BZ45" s="3336"/>
      <c r="CA45" s="3336"/>
      <c r="CB45" s="3336"/>
      <c r="CC45" s="3336"/>
      <c r="CD45" s="3336"/>
      <c r="CE45" s="3336"/>
      <c r="CF45" s="3336"/>
      <c r="CG45" s="3336"/>
      <c r="CH45" s="3336"/>
      <c r="CI45" s="3336"/>
      <c r="CJ45" s="3336"/>
      <c r="CK45" s="3336"/>
      <c r="CL45" s="3336"/>
      <c r="CM45" s="3336"/>
      <c r="CN45" s="3336"/>
      <c r="CO45" s="3336"/>
      <c r="CP45" s="3336"/>
      <c r="CQ45" s="3336"/>
      <c r="CR45" s="3336"/>
      <c r="CS45" s="3336"/>
      <c r="CT45" s="3336"/>
      <c r="CU45" s="3336"/>
      <c r="CV45" s="3336"/>
    </row>
    <row r="46" spans="1:100" s="15" customFormat="1" ht="17.649999999999999" customHeight="1">
      <c r="A46" s="3309">
        <f>C26</f>
        <v>0</v>
      </c>
      <c r="B46" s="3310"/>
      <c r="C46" s="3310"/>
      <c r="D46" s="3310"/>
      <c r="E46" s="3310"/>
      <c r="F46" s="1055">
        <f>I26</f>
        <v>0</v>
      </c>
      <c r="G46" s="1055"/>
      <c r="H46" s="1055"/>
      <c r="I46" s="1055"/>
      <c r="J46" s="1055"/>
      <c r="K46" s="1055"/>
      <c r="L46" s="2879"/>
      <c r="M46" s="3311"/>
      <c r="N46" s="3251"/>
      <c r="O46" s="3251"/>
      <c r="P46" s="3251"/>
      <c r="Q46" s="3251"/>
      <c r="R46" s="3251"/>
      <c r="S46" s="3251"/>
      <c r="T46" s="3251"/>
      <c r="U46" s="3251"/>
      <c r="V46" s="3251"/>
      <c r="W46" s="3251"/>
      <c r="X46" s="3251"/>
      <c r="Y46" s="3251"/>
      <c r="Z46" s="3251"/>
      <c r="AA46" s="3251"/>
      <c r="AB46" s="3251"/>
      <c r="AC46" s="3251"/>
      <c r="AD46" s="3251"/>
      <c r="AE46" s="3251"/>
      <c r="AF46" s="3251"/>
      <c r="AG46" s="3251"/>
      <c r="AH46" s="3251"/>
      <c r="AI46" s="3251"/>
      <c r="AJ46" s="3312"/>
      <c r="AK46" s="3313">
        <f t="shared" si="0"/>
        <v>0</v>
      </c>
      <c r="AL46" s="3314"/>
      <c r="AM46" s="3314"/>
      <c r="AN46" s="3314"/>
      <c r="AO46" s="3314"/>
      <c r="AP46" s="3315"/>
      <c r="AQ46" s="3306" t="e">
        <f t="shared" si="1"/>
        <v>#DIV/0!</v>
      </c>
      <c r="AR46" s="3307"/>
      <c r="AS46" s="3307"/>
      <c r="AT46" s="3307"/>
      <c r="AU46" s="3307"/>
      <c r="AV46" s="3308"/>
      <c r="AX46" s="12"/>
      <c r="AY46" s="3336"/>
      <c r="AZ46" s="3336"/>
      <c r="BA46" s="3336"/>
      <c r="BB46" s="3336"/>
      <c r="BC46" s="3336"/>
      <c r="BD46" s="3336"/>
      <c r="BE46" s="3336"/>
      <c r="BF46" s="3336"/>
      <c r="BG46" s="3336"/>
      <c r="BH46" s="3336"/>
      <c r="BI46" s="3336"/>
      <c r="BJ46" s="3336"/>
      <c r="BK46" s="3336"/>
      <c r="BL46" s="3336"/>
      <c r="BM46" s="3336"/>
      <c r="BN46" s="3336"/>
      <c r="BO46" s="3336"/>
      <c r="BP46" s="3336"/>
      <c r="BQ46" s="3336"/>
      <c r="BR46" s="3336"/>
      <c r="BS46" s="3336"/>
      <c r="BT46" s="3336"/>
      <c r="BU46" s="3336"/>
      <c r="BV46" s="3336"/>
      <c r="BW46" s="3336"/>
      <c r="BX46" s="3336"/>
      <c r="BY46" s="3336"/>
      <c r="BZ46" s="3336"/>
      <c r="CA46" s="3336"/>
      <c r="CB46" s="3336"/>
      <c r="CC46" s="3336"/>
      <c r="CD46" s="3336"/>
      <c r="CE46" s="3336"/>
      <c r="CF46" s="3336"/>
      <c r="CG46" s="3336"/>
      <c r="CH46" s="3336"/>
      <c r="CI46" s="3336"/>
      <c r="CJ46" s="3336"/>
      <c r="CK46" s="3336"/>
      <c r="CL46" s="3336"/>
      <c r="CM46" s="3336"/>
      <c r="CN46" s="3336"/>
      <c r="CO46" s="3336"/>
      <c r="CP46" s="3336"/>
      <c r="CQ46" s="3336"/>
      <c r="CR46" s="3336"/>
      <c r="CS46" s="3336"/>
      <c r="CT46" s="3336"/>
      <c r="CU46" s="3336"/>
      <c r="CV46" s="3336"/>
    </row>
    <row r="47" spans="1:100" s="15" customFormat="1" ht="17.649999999999999" customHeight="1">
      <c r="A47" s="3309">
        <f>C28</f>
        <v>0</v>
      </c>
      <c r="B47" s="3310"/>
      <c r="C47" s="3310"/>
      <c r="D47" s="3310"/>
      <c r="E47" s="3310"/>
      <c r="F47" s="1055">
        <f>I28</f>
        <v>0</v>
      </c>
      <c r="G47" s="1055"/>
      <c r="H47" s="1055"/>
      <c r="I47" s="1055"/>
      <c r="J47" s="1055"/>
      <c r="K47" s="1055"/>
      <c r="L47" s="2879"/>
      <c r="M47" s="3311"/>
      <c r="N47" s="3251"/>
      <c r="O47" s="3251"/>
      <c r="P47" s="3251"/>
      <c r="Q47" s="3251"/>
      <c r="R47" s="3251"/>
      <c r="S47" s="3251"/>
      <c r="T47" s="3251"/>
      <c r="U47" s="3251"/>
      <c r="V47" s="3251"/>
      <c r="W47" s="3251"/>
      <c r="X47" s="3251"/>
      <c r="Y47" s="3251"/>
      <c r="Z47" s="3251"/>
      <c r="AA47" s="3251"/>
      <c r="AB47" s="3251"/>
      <c r="AC47" s="3251"/>
      <c r="AD47" s="3251"/>
      <c r="AE47" s="3251"/>
      <c r="AF47" s="3251"/>
      <c r="AG47" s="3251"/>
      <c r="AH47" s="3251"/>
      <c r="AI47" s="3251"/>
      <c r="AJ47" s="3312"/>
      <c r="AK47" s="3313">
        <f t="shared" si="0"/>
        <v>0</v>
      </c>
      <c r="AL47" s="3314"/>
      <c r="AM47" s="3314"/>
      <c r="AN47" s="3314"/>
      <c r="AO47" s="3314"/>
      <c r="AP47" s="3315"/>
      <c r="AQ47" s="3306" t="e">
        <f t="shared" si="1"/>
        <v>#DIV/0!</v>
      </c>
      <c r="AR47" s="3307"/>
      <c r="AS47" s="3307"/>
      <c r="AT47" s="3307"/>
      <c r="AU47" s="3307"/>
      <c r="AV47" s="3308"/>
      <c r="AX47" s="12"/>
      <c r="AY47" s="3336"/>
      <c r="AZ47" s="3336"/>
      <c r="BA47" s="3336"/>
      <c r="BB47" s="3336"/>
      <c r="BC47" s="3336"/>
      <c r="BD47" s="3336"/>
      <c r="BE47" s="3336"/>
      <c r="BF47" s="3336"/>
      <c r="BG47" s="3336"/>
      <c r="BH47" s="3336"/>
      <c r="BI47" s="3336"/>
      <c r="BJ47" s="3336"/>
      <c r="BK47" s="3336"/>
      <c r="BL47" s="3336"/>
      <c r="BM47" s="3336"/>
      <c r="BN47" s="3336"/>
      <c r="BO47" s="3336"/>
      <c r="BP47" s="3336"/>
      <c r="BQ47" s="3336"/>
      <c r="BR47" s="3336"/>
      <c r="BS47" s="3336"/>
      <c r="BT47" s="3336"/>
      <c r="BU47" s="3336"/>
      <c r="BV47" s="3336"/>
      <c r="BW47" s="3336"/>
      <c r="BX47" s="3336"/>
      <c r="BY47" s="3336"/>
      <c r="BZ47" s="3336"/>
      <c r="CA47" s="3336"/>
      <c r="CB47" s="3336"/>
      <c r="CC47" s="3336"/>
      <c r="CD47" s="3336"/>
      <c r="CE47" s="3336"/>
      <c r="CF47" s="3336"/>
      <c r="CG47" s="3336"/>
      <c r="CH47" s="3336"/>
      <c r="CI47" s="3336"/>
      <c r="CJ47" s="3336"/>
      <c r="CK47" s="3336"/>
      <c r="CL47" s="3336"/>
      <c r="CM47" s="3336"/>
      <c r="CN47" s="3336"/>
      <c r="CO47" s="3336"/>
      <c r="CP47" s="3336"/>
      <c r="CQ47" s="3336"/>
      <c r="CR47" s="3336"/>
      <c r="CS47" s="3336"/>
      <c r="CT47" s="3336"/>
      <c r="CU47" s="3336"/>
      <c r="CV47" s="3336"/>
    </row>
    <row r="48" spans="1:100" s="15" customFormat="1" ht="17.649999999999999" customHeight="1">
      <c r="A48" s="3309">
        <f>C30</f>
        <v>0</v>
      </c>
      <c r="B48" s="3310"/>
      <c r="C48" s="3310"/>
      <c r="D48" s="3310"/>
      <c r="E48" s="3310"/>
      <c r="F48" s="1055">
        <f>I30</f>
        <v>0</v>
      </c>
      <c r="G48" s="1055"/>
      <c r="H48" s="1055"/>
      <c r="I48" s="1055"/>
      <c r="J48" s="1055"/>
      <c r="K48" s="1055"/>
      <c r="L48" s="2879"/>
      <c r="M48" s="3311"/>
      <c r="N48" s="3251"/>
      <c r="O48" s="3251"/>
      <c r="P48" s="3251"/>
      <c r="Q48" s="3251"/>
      <c r="R48" s="3251"/>
      <c r="S48" s="3251"/>
      <c r="T48" s="3251"/>
      <c r="U48" s="3251"/>
      <c r="V48" s="3251"/>
      <c r="W48" s="3251"/>
      <c r="X48" s="3251"/>
      <c r="Y48" s="3251"/>
      <c r="Z48" s="3251"/>
      <c r="AA48" s="3251"/>
      <c r="AB48" s="3251"/>
      <c r="AC48" s="3251"/>
      <c r="AD48" s="3251"/>
      <c r="AE48" s="3251"/>
      <c r="AF48" s="3251"/>
      <c r="AG48" s="3251"/>
      <c r="AH48" s="3251"/>
      <c r="AI48" s="3251"/>
      <c r="AJ48" s="3312"/>
      <c r="AK48" s="3313">
        <f t="shared" si="0"/>
        <v>0</v>
      </c>
      <c r="AL48" s="3314"/>
      <c r="AM48" s="3314"/>
      <c r="AN48" s="3314"/>
      <c r="AO48" s="3314"/>
      <c r="AP48" s="3315"/>
      <c r="AQ48" s="3306" t="e">
        <f t="shared" si="1"/>
        <v>#DIV/0!</v>
      </c>
      <c r="AR48" s="3307"/>
      <c r="AS48" s="3307"/>
      <c r="AT48" s="3307"/>
      <c r="AU48" s="3307"/>
      <c r="AV48" s="3308"/>
      <c r="AX48" s="12"/>
      <c r="AY48" s="3336"/>
      <c r="AZ48" s="3336"/>
      <c r="BA48" s="3336"/>
      <c r="BB48" s="3336"/>
      <c r="BC48" s="3336"/>
      <c r="BD48" s="3336"/>
      <c r="BE48" s="3336"/>
      <c r="BF48" s="3336"/>
      <c r="BG48" s="3336"/>
      <c r="BH48" s="3336"/>
      <c r="BI48" s="3336"/>
      <c r="BJ48" s="3336"/>
      <c r="BK48" s="3336"/>
      <c r="BL48" s="3336"/>
      <c r="BM48" s="3336"/>
      <c r="BN48" s="3336"/>
      <c r="BO48" s="3336"/>
      <c r="BP48" s="3336"/>
      <c r="BQ48" s="3336"/>
      <c r="BR48" s="3336"/>
      <c r="BS48" s="3336"/>
      <c r="BT48" s="3336"/>
      <c r="BU48" s="3336"/>
      <c r="BV48" s="3336"/>
      <c r="BW48" s="3336"/>
      <c r="BX48" s="3336"/>
      <c r="BY48" s="3336"/>
      <c r="BZ48" s="3336"/>
      <c r="CA48" s="3336"/>
      <c r="CB48" s="3336"/>
      <c r="CC48" s="3336"/>
      <c r="CD48" s="3336"/>
      <c r="CE48" s="3336"/>
      <c r="CF48" s="3336"/>
      <c r="CG48" s="3336"/>
      <c r="CH48" s="3336"/>
      <c r="CI48" s="3336"/>
      <c r="CJ48" s="3336"/>
      <c r="CK48" s="3336"/>
      <c r="CL48" s="3336"/>
      <c r="CM48" s="3336"/>
      <c r="CN48" s="3336"/>
      <c r="CO48" s="3336"/>
      <c r="CP48" s="3336"/>
      <c r="CQ48" s="3336"/>
      <c r="CR48" s="3336"/>
      <c r="CS48" s="3336"/>
      <c r="CT48" s="3336"/>
      <c r="CU48" s="3336"/>
      <c r="CV48" s="3336"/>
    </row>
    <row r="49" spans="1:100" s="15" customFormat="1" ht="17.649999999999999" customHeight="1" thickBot="1">
      <c r="A49" s="3309">
        <f>C32</f>
        <v>0</v>
      </c>
      <c r="B49" s="3310"/>
      <c r="C49" s="3310"/>
      <c r="D49" s="3310"/>
      <c r="E49" s="3310"/>
      <c r="F49" s="1055">
        <f>I32</f>
        <v>0</v>
      </c>
      <c r="G49" s="1055"/>
      <c r="H49" s="1055"/>
      <c r="I49" s="1055"/>
      <c r="J49" s="1055"/>
      <c r="K49" s="1055"/>
      <c r="L49" s="2879"/>
      <c r="M49" s="3321"/>
      <c r="N49" s="3322"/>
      <c r="O49" s="3322"/>
      <c r="P49" s="3322"/>
      <c r="Q49" s="3322"/>
      <c r="R49" s="3322"/>
      <c r="S49" s="3322"/>
      <c r="T49" s="3322"/>
      <c r="U49" s="3322"/>
      <c r="V49" s="3322"/>
      <c r="W49" s="3322"/>
      <c r="X49" s="3322"/>
      <c r="Y49" s="3322"/>
      <c r="Z49" s="3322"/>
      <c r="AA49" s="3322"/>
      <c r="AB49" s="3322"/>
      <c r="AC49" s="3322"/>
      <c r="AD49" s="3322"/>
      <c r="AE49" s="3322"/>
      <c r="AF49" s="3322"/>
      <c r="AG49" s="3322"/>
      <c r="AH49" s="3322"/>
      <c r="AI49" s="3322"/>
      <c r="AJ49" s="3323"/>
      <c r="AK49" s="3313">
        <f t="shared" si="0"/>
        <v>0</v>
      </c>
      <c r="AL49" s="3314"/>
      <c r="AM49" s="3314"/>
      <c r="AN49" s="3314"/>
      <c r="AO49" s="3314"/>
      <c r="AP49" s="3315"/>
      <c r="AQ49" s="3306" t="e">
        <f t="shared" si="1"/>
        <v>#DIV/0!</v>
      </c>
      <c r="AR49" s="3307"/>
      <c r="AS49" s="3307"/>
      <c r="AT49" s="3307"/>
      <c r="AU49" s="3307"/>
      <c r="AV49" s="3308"/>
      <c r="AX49" s="12"/>
      <c r="AY49" s="3336"/>
      <c r="AZ49" s="3336"/>
      <c r="BA49" s="3336"/>
      <c r="BB49" s="3336"/>
      <c r="BC49" s="3336"/>
      <c r="BD49" s="3336"/>
      <c r="BE49" s="3336"/>
      <c r="BF49" s="3336"/>
      <c r="BG49" s="3336"/>
      <c r="BH49" s="3336"/>
      <c r="BI49" s="3336"/>
      <c r="BJ49" s="3336"/>
      <c r="BK49" s="3336"/>
      <c r="BL49" s="3336"/>
      <c r="BM49" s="3336"/>
      <c r="BN49" s="3336"/>
      <c r="BO49" s="3336"/>
      <c r="BP49" s="3336"/>
      <c r="BQ49" s="3336"/>
      <c r="BR49" s="3336"/>
      <c r="BS49" s="3336"/>
      <c r="BT49" s="3336"/>
      <c r="BU49" s="3336"/>
      <c r="BV49" s="3336"/>
      <c r="BW49" s="3336"/>
      <c r="BX49" s="3336"/>
      <c r="BY49" s="3336"/>
      <c r="BZ49" s="3336"/>
      <c r="CA49" s="3336"/>
      <c r="CB49" s="3336"/>
      <c r="CC49" s="3336"/>
      <c r="CD49" s="3336"/>
      <c r="CE49" s="3336"/>
      <c r="CF49" s="3336"/>
      <c r="CG49" s="3336"/>
      <c r="CH49" s="3336"/>
      <c r="CI49" s="3336"/>
      <c r="CJ49" s="3336"/>
      <c r="CK49" s="3336"/>
      <c r="CL49" s="3336"/>
      <c r="CM49" s="3336"/>
      <c r="CN49" s="3336"/>
      <c r="CO49" s="3336"/>
      <c r="CP49" s="3336"/>
      <c r="CQ49" s="3336"/>
      <c r="CR49" s="3336"/>
      <c r="CS49" s="3336"/>
      <c r="CT49" s="3336"/>
      <c r="CU49" s="3336"/>
      <c r="CV49" s="3336"/>
    </row>
    <row r="50" spans="1:100" s="15" customFormat="1" ht="17.649999999999999" customHeight="1">
      <c r="A50" s="3327" t="s">
        <v>260</v>
      </c>
      <c r="B50" s="3328"/>
      <c r="C50" s="3328"/>
      <c r="D50" s="3328"/>
      <c r="E50" s="3328"/>
      <c r="F50" s="3328"/>
      <c r="G50" s="3328"/>
      <c r="H50" s="3328"/>
      <c r="I50" s="3328"/>
      <c r="J50" s="3328"/>
      <c r="K50" s="3328"/>
      <c r="L50" s="3329"/>
      <c r="M50" s="3330">
        <f>SUM(M42:R49)</f>
        <v>0.1</v>
      </c>
      <c r="N50" s="3331"/>
      <c r="O50" s="3331"/>
      <c r="P50" s="3331"/>
      <c r="Q50" s="3331"/>
      <c r="R50" s="3332"/>
      <c r="S50" s="3333">
        <f>SUM(S42:X49)</f>
        <v>0.1</v>
      </c>
      <c r="T50" s="3331"/>
      <c r="U50" s="3331"/>
      <c r="V50" s="3331"/>
      <c r="W50" s="3331"/>
      <c r="X50" s="3332"/>
      <c r="Y50" s="3333">
        <f>SUM(Y42:AD49)</f>
        <v>0.1</v>
      </c>
      <c r="Z50" s="3331"/>
      <c r="AA50" s="3331"/>
      <c r="AB50" s="3331"/>
      <c r="AC50" s="3331"/>
      <c r="AD50" s="3332"/>
      <c r="AE50" s="3333">
        <f>SUM(AE42:AJ49)</f>
        <v>0</v>
      </c>
      <c r="AF50" s="3331"/>
      <c r="AG50" s="3331"/>
      <c r="AH50" s="3331"/>
      <c r="AI50" s="3331"/>
      <c r="AJ50" s="3332"/>
      <c r="AK50" s="3334">
        <f>SUM(AK42:AP49)</f>
        <v>0.3</v>
      </c>
      <c r="AL50" s="3334"/>
      <c r="AM50" s="3334"/>
      <c r="AN50" s="3334"/>
      <c r="AO50" s="3334"/>
      <c r="AP50" s="3335"/>
      <c r="AQ50" s="3324" t="e">
        <f>SUM(AQ42:AV49)</f>
        <v>#DIV/0!</v>
      </c>
      <c r="AR50" s="3325"/>
      <c r="AS50" s="3325"/>
      <c r="AT50" s="3325"/>
      <c r="AU50" s="3325"/>
      <c r="AV50" s="3326"/>
      <c r="AX50" s="12"/>
      <c r="AY50" s="3336"/>
      <c r="AZ50" s="3336"/>
      <c r="BA50" s="3336"/>
      <c r="BB50" s="3336"/>
      <c r="BC50" s="3336"/>
      <c r="BD50" s="3336"/>
      <c r="BE50" s="3336"/>
      <c r="BF50" s="3336"/>
      <c r="BG50" s="3336"/>
      <c r="BH50" s="3336"/>
      <c r="BI50" s="3336"/>
      <c r="BJ50" s="3336"/>
      <c r="BK50" s="3336"/>
      <c r="BL50" s="3336"/>
      <c r="BM50" s="3336"/>
      <c r="BN50" s="3336"/>
      <c r="BO50" s="3336"/>
      <c r="BP50" s="3336"/>
      <c r="BQ50" s="3336"/>
      <c r="BR50" s="3336"/>
      <c r="BS50" s="3336"/>
      <c r="BT50" s="3336"/>
      <c r="BU50" s="3336"/>
      <c r="BV50" s="3336"/>
      <c r="BW50" s="3336"/>
      <c r="BX50" s="3336"/>
      <c r="BY50" s="3336"/>
      <c r="BZ50" s="3336"/>
      <c r="CA50" s="3336"/>
      <c r="CB50" s="3336"/>
      <c r="CC50" s="3336"/>
      <c r="CD50" s="3336"/>
      <c r="CE50" s="3336"/>
      <c r="CF50" s="3336"/>
      <c r="CG50" s="3336"/>
      <c r="CH50" s="3336"/>
      <c r="CI50" s="3336"/>
      <c r="CJ50" s="3336"/>
      <c r="CK50" s="3336"/>
      <c r="CL50" s="3336"/>
      <c r="CM50" s="3336"/>
      <c r="CN50" s="3336"/>
      <c r="CO50" s="3336"/>
      <c r="CP50" s="3336"/>
      <c r="CQ50" s="3336"/>
      <c r="CR50" s="3336"/>
      <c r="CS50" s="3336"/>
      <c r="CT50" s="3336"/>
      <c r="CU50" s="3336"/>
      <c r="CV50" s="3336"/>
    </row>
    <row r="51" spans="1:100" s="15" customFormat="1" ht="13.5">
      <c r="A51" s="1082" t="s">
        <v>261</v>
      </c>
      <c r="B51" s="1082"/>
      <c r="C51" s="1082"/>
      <c r="D51" s="1082"/>
      <c r="E51" s="1082"/>
      <c r="F51" s="1082"/>
      <c r="G51" s="1082"/>
      <c r="H51" s="1082"/>
      <c r="I51" s="1082"/>
      <c r="J51" s="1082"/>
      <c r="K51" s="1082"/>
      <c r="L51" s="1082"/>
      <c r="M51" s="1082"/>
      <c r="N51" s="1082"/>
      <c r="O51" s="1082"/>
      <c r="P51" s="1082"/>
      <c r="Q51" s="1082"/>
      <c r="R51" s="1082"/>
      <c r="S51" s="1082"/>
      <c r="T51" s="1082"/>
      <c r="U51" s="1082"/>
      <c r="V51" s="1082"/>
      <c r="W51" s="1082"/>
      <c r="X51" s="1082"/>
      <c r="Y51" s="1082"/>
      <c r="Z51" s="1082"/>
      <c r="AA51" s="1082"/>
      <c r="AB51" s="1082"/>
      <c r="AC51" s="1082"/>
      <c r="AD51" s="1082"/>
      <c r="AE51" s="1082"/>
      <c r="AF51" s="1082"/>
      <c r="AG51" s="1082"/>
      <c r="AH51" s="1082"/>
      <c r="AI51" s="1082"/>
      <c r="AJ51" s="1082"/>
      <c r="AK51" s="1082"/>
      <c r="AL51" s="1082"/>
      <c r="AM51" s="1082"/>
      <c r="AN51" s="1082"/>
      <c r="AO51" s="1082"/>
      <c r="AP51" s="1082"/>
      <c r="AQ51" s="1082"/>
      <c r="AR51" s="1082"/>
      <c r="AS51" s="1082"/>
      <c r="AT51" s="1082"/>
      <c r="AU51" s="1082"/>
      <c r="AV51" s="1082"/>
      <c r="AX51" s="12"/>
      <c r="AY51" s="3336"/>
      <c r="AZ51" s="3336"/>
      <c r="BA51" s="3336"/>
      <c r="BB51" s="3336"/>
      <c r="BC51" s="3336"/>
      <c r="BD51" s="3336"/>
      <c r="BE51" s="3336"/>
      <c r="BF51" s="3336"/>
      <c r="BG51" s="3336"/>
      <c r="BH51" s="3336"/>
      <c r="BI51" s="3336"/>
      <c r="BJ51" s="3336"/>
      <c r="BK51" s="3336"/>
      <c r="BL51" s="3336"/>
      <c r="BM51" s="3336"/>
      <c r="BN51" s="3336"/>
      <c r="BO51" s="3336"/>
      <c r="BP51" s="3336"/>
      <c r="BQ51" s="3336"/>
      <c r="BR51" s="3336"/>
      <c r="BS51" s="3336"/>
      <c r="BT51" s="3336"/>
      <c r="BU51" s="3336"/>
      <c r="BV51" s="3336"/>
      <c r="BW51" s="3336"/>
      <c r="BX51" s="3336"/>
      <c r="BY51" s="3336"/>
      <c r="BZ51" s="3336"/>
      <c r="CA51" s="3336"/>
      <c r="CB51" s="3336"/>
      <c r="CC51" s="3336"/>
      <c r="CD51" s="3336"/>
      <c r="CE51" s="3336"/>
      <c r="CF51" s="3336"/>
      <c r="CG51" s="3336"/>
      <c r="CH51" s="3336"/>
      <c r="CI51" s="3336"/>
      <c r="CJ51" s="3336"/>
      <c r="CK51" s="3336"/>
      <c r="CL51" s="3336"/>
      <c r="CM51" s="3336"/>
      <c r="CN51" s="3336"/>
      <c r="CO51" s="3336"/>
      <c r="CP51" s="3336"/>
      <c r="CQ51" s="3336"/>
      <c r="CR51" s="3336"/>
      <c r="CS51" s="3336"/>
      <c r="CT51" s="3336"/>
      <c r="CU51" s="3336"/>
      <c r="CV51" s="3336"/>
    </row>
    <row r="52" spans="1:100" s="15" customFormat="1" ht="13.5">
      <c r="A52" s="1082" t="s">
        <v>262</v>
      </c>
      <c r="B52" s="1082"/>
      <c r="C52" s="1082"/>
      <c r="D52" s="1082"/>
      <c r="E52" s="1082"/>
      <c r="F52" s="1082"/>
      <c r="G52" s="1082"/>
      <c r="H52" s="1082"/>
      <c r="I52" s="1082"/>
      <c r="J52" s="1082"/>
      <c r="K52" s="1082"/>
      <c r="L52" s="1082"/>
      <c r="M52" s="1082"/>
      <c r="N52" s="1082"/>
      <c r="O52" s="1082"/>
      <c r="P52" s="1082"/>
      <c r="Q52" s="1082"/>
      <c r="R52" s="1082"/>
      <c r="S52" s="1082"/>
      <c r="T52" s="1082"/>
      <c r="U52" s="1082"/>
      <c r="V52" s="1082"/>
      <c r="W52" s="1082"/>
      <c r="X52" s="1082"/>
      <c r="Y52" s="1082"/>
      <c r="Z52" s="1082"/>
      <c r="AA52" s="1082"/>
      <c r="AB52" s="1082"/>
      <c r="AC52" s="1082"/>
      <c r="AD52" s="1082"/>
      <c r="AE52" s="1082"/>
      <c r="AF52" s="1082"/>
      <c r="AG52" s="1082"/>
      <c r="AH52" s="1082"/>
      <c r="AI52" s="1082"/>
      <c r="AJ52" s="1082"/>
      <c r="AK52" s="1082"/>
      <c r="AL52" s="1082"/>
      <c r="AM52" s="1082"/>
      <c r="AN52" s="1082"/>
      <c r="AO52" s="1082"/>
      <c r="AP52" s="1082"/>
      <c r="AQ52" s="1082"/>
      <c r="AR52" s="1082"/>
      <c r="AS52" s="1082"/>
      <c r="AT52" s="1082"/>
      <c r="AU52" s="1082"/>
      <c r="AV52" s="1082"/>
      <c r="AX52" s="12"/>
      <c r="AY52" s="3336"/>
      <c r="AZ52" s="3336"/>
      <c r="BA52" s="3336"/>
      <c r="BB52" s="3336"/>
      <c r="BC52" s="3336"/>
      <c r="BD52" s="3336"/>
      <c r="BE52" s="3336"/>
      <c r="BF52" s="3336"/>
      <c r="BG52" s="3336"/>
      <c r="BH52" s="3336"/>
      <c r="BI52" s="3336"/>
      <c r="BJ52" s="3336"/>
      <c r="BK52" s="3336"/>
      <c r="BL52" s="3336"/>
      <c r="BM52" s="3336"/>
      <c r="BN52" s="3336"/>
      <c r="BO52" s="3336"/>
      <c r="BP52" s="3336"/>
      <c r="BQ52" s="3336"/>
      <c r="BR52" s="3336"/>
      <c r="BS52" s="3336"/>
      <c r="BT52" s="3336"/>
      <c r="BU52" s="3336"/>
      <c r="BV52" s="3336"/>
      <c r="BW52" s="3336"/>
      <c r="BX52" s="3336"/>
      <c r="BY52" s="3336"/>
      <c r="BZ52" s="3336"/>
      <c r="CA52" s="3336"/>
      <c r="CB52" s="3336"/>
      <c r="CC52" s="3336"/>
      <c r="CD52" s="3336"/>
      <c r="CE52" s="3336"/>
      <c r="CF52" s="3336"/>
      <c r="CG52" s="3336"/>
      <c r="CH52" s="3336"/>
      <c r="CI52" s="3336"/>
      <c r="CJ52" s="3336"/>
      <c r="CK52" s="3336"/>
      <c r="CL52" s="3336"/>
      <c r="CM52" s="3336"/>
      <c r="CN52" s="3336"/>
      <c r="CO52" s="3336"/>
      <c r="CP52" s="3336"/>
      <c r="CQ52" s="3336"/>
      <c r="CR52" s="3336"/>
      <c r="CS52" s="3336"/>
      <c r="CT52" s="3336"/>
      <c r="CU52" s="3336"/>
      <c r="CV52" s="3336"/>
    </row>
    <row r="53" spans="1:100" s="15" customFormat="1"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X53" s="12"/>
      <c r="AY53" s="3336"/>
      <c r="AZ53" s="3336"/>
      <c r="BA53" s="3336"/>
      <c r="BB53" s="3336"/>
      <c r="BC53" s="3336"/>
      <c r="BD53" s="3336"/>
      <c r="BE53" s="3336"/>
      <c r="BF53" s="3336"/>
      <c r="BG53" s="3336"/>
      <c r="BH53" s="3336"/>
      <c r="BI53" s="3336"/>
      <c r="BJ53" s="3336"/>
      <c r="BK53" s="3336"/>
      <c r="BL53" s="3336"/>
      <c r="BM53" s="3336"/>
      <c r="BN53" s="3336"/>
      <c r="BO53" s="3336"/>
      <c r="BP53" s="3336"/>
      <c r="BQ53" s="3336"/>
      <c r="BR53" s="3336"/>
      <c r="BS53" s="3336"/>
      <c r="BT53" s="3336"/>
      <c r="BU53" s="3336"/>
      <c r="BV53" s="3336"/>
      <c r="BW53" s="3336"/>
      <c r="BX53" s="3336"/>
      <c r="BY53" s="3336"/>
      <c r="BZ53" s="3336"/>
      <c r="CA53" s="3336"/>
      <c r="CB53" s="3336"/>
      <c r="CC53" s="3336"/>
      <c r="CD53" s="3336"/>
      <c r="CE53" s="3336"/>
      <c r="CF53" s="3336"/>
      <c r="CG53" s="3336"/>
      <c r="CH53" s="3336"/>
      <c r="CI53" s="3336"/>
      <c r="CJ53" s="3336"/>
      <c r="CK53" s="3336"/>
      <c r="CL53" s="3336"/>
      <c r="CM53" s="3336"/>
      <c r="CN53" s="3336"/>
      <c r="CO53" s="3336"/>
      <c r="CP53" s="3336"/>
      <c r="CQ53" s="3336"/>
      <c r="CR53" s="3336"/>
      <c r="CS53" s="3336"/>
      <c r="CT53" s="3336"/>
      <c r="CU53" s="3336"/>
      <c r="CV53" s="3336"/>
    </row>
    <row r="54" spans="1:100" s="15" customFormat="1" ht="18" customHeight="1">
      <c r="A54" s="1030" t="s">
        <v>144</v>
      </c>
      <c r="B54" s="1030"/>
      <c r="C54" s="1030"/>
      <c r="D54" s="1030"/>
      <c r="E54" s="1030"/>
      <c r="F54" s="1030"/>
      <c r="G54" s="1030"/>
      <c r="H54" s="1030"/>
      <c r="I54" s="1030"/>
      <c r="J54" s="1030"/>
      <c r="K54" s="1030"/>
      <c r="L54" s="1030"/>
      <c r="M54" s="1030"/>
      <c r="N54" s="1030"/>
      <c r="O54" s="1030"/>
      <c r="P54" s="1030"/>
      <c r="Q54" s="1030"/>
      <c r="R54" s="1030"/>
      <c r="S54" s="1030"/>
      <c r="T54" s="1030"/>
      <c r="U54" s="1030"/>
      <c r="V54" s="1030"/>
      <c r="W54" s="1030"/>
      <c r="X54" s="1030"/>
      <c r="Y54" s="1030"/>
      <c r="Z54" s="1030"/>
      <c r="AA54" s="1030"/>
      <c r="AB54" s="1030"/>
      <c r="AC54" s="1030"/>
      <c r="AD54" s="1030"/>
      <c r="AE54" s="1030"/>
      <c r="AF54" s="1030"/>
      <c r="AG54" s="1030"/>
      <c r="AH54" s="1030"/>
      <c r="AI54" s="1030"/>
      <c r="AJ54" s="1030"/>
      <c r="AK54" s="1030"/>
      <c r="AL54" s="1030"/>
      <c r="AM54" s="1030"/>
      <c r="AN54" s="1030"/>
      <c r="AO54" s="1030"/>
      <c r="AP54" s="1030"/>
      <c r="AQ54" s="1030"/>
      <c r="AR54" s="1030"/>
      <c r="AS54" s="1030"/>
      <c r="AT54" s="1030"/>
      <c r="AU54" s="1030"/>
      <c r="AV54" s="1030"/>
      <c r="AX54" s="12"/>
      <c r="AY54" s="3336"/>
      <c r="AZ54" s="3336"/>
      <c r="BA54" s="3336"/>
      <c r="BB54" s="3336"/>
      <c r="BC54" s="3336"/>
      <c r="BD54" s="3336"/>
      <c r="BE54" s="3336"/>
      <c r="BF54" s="3336"/>
      <c r="BG54" s="3336"/>
      <c r="BH54" s="3336"/>
      <c r="BI54" s="3336"/>
      <c r="BJ54" s="3336"/>
      <c r="BK54" s="3336"/>
      <c r="BL54" s="3336"/>
      <c r="BM54" s="3336"/>
      <c r="BN54" s="3336"/>
      <c r="BO54" s="3336"/>
      <c r="BP54" s="3336"/>
      <c r="BQ54" s="3336"/>
      <c r="BR54" s="3336"/>
      <c r="BS54" s="3336"/>
      <c r="BT54" s="3336"/>
      <c r="BU54" s="3336"/>
      <c r="BV54" s="3336"/>
      <c r="BW54" s="3336"/>
      <c r="BX54" s="3336"/>
      <c r="BY54" s="3336"/>
      <c r="BZ54" s="3336"/>
      <c r="CA54" s="3336"/>
      <c r="CB54" s="3336"/>
      <c r="CC54" s="3336"/>
      <c r="CD54" s="3336"/>
      <c r="CE54" s="3336"/>
      <c r="CF54" s="3336"/>
      <c r="CG54" s="3336"/>
      <c r="CH54" s="3336"/>
      <c r="CI54" s="3336"/>
      <c r="CJ54" s="3336"/>
      <c r="CK54" s="3336"/>
      <c r="CL54" s="3336"/>
      <c r="CM54" s="3336"/>
      <c r="CN54" s="3336"/>
      <c r="CO54" s="3336"/>
      <c r="CP54" s="3336"/>
      <c r="CQ54" s="3336"/>
      <c r="CR54" s="3336"/>
      <c r="CS54" s="3336"/>
      <c r="CT54" s="3336"/>
      <c r="CU54" s="3336"/>
      <c r="CV54" s="3336"/>
    </row>
    <row r="55" spans="1:100" s="13" customFormat="1" ht="17.25">
      <c r="A55" s="1216">
        <f ca="1">TODAY()</f>
        <v>43893</v>
      </c>
      <c r="B55" s="1216"/>
      <c r="C55" s="1216"/>
      <c r="D55" s="1216"/>
      <c r="E55" s="1216"/>
      <c r="F55" s="1216"/>
      <c r="G55" s="1216"/>
      <c r="H55" s="1216"/>
      <c r="I55" s="1216"/>
      <c r="J55" s="1216"/>
      <c r="K55" s="1216"/>
      <c r="L55" s="1216"/>
      <c r="M55" s="1216"/>
      <c r="N55" s="1216"/>
      <c r="O55" s="1216"/>
      <c r="P55" s="1216"/>
      <c r="Q55" s="1216"/>
      <c r="R55" s="1216"/>
      <c r="S55" s="1216"/>
      <c r="T55" s="1216"/>
      <c r="U55" s="1216"/>
      <c r="V55" s="1216"/>
      <c r="W55" s="1216"/>
      <c r="X55" s="1216"/>
      <c r="Y55" s="1216"/>
      <c r="Z55" s="1216"/>
      <c r="AA55" s="1216"/>
      <c r="AB55" s="1216"/>
      <c r="AC55" s="1216"/>
      <c r="AD55" s="1216"/>
      <c r="AE55" s="1216"/>
      <c r="AF55" s="1216"/>
      <c r="AG55" s="1216"/>
      <c r="AH55" s="1216"/>
      <c r="AI55" s="1216"/>
      <c r="AJ55" s="1216"/>
      <c r="AK55" s="1216"/>
      <c r="AL55" s="1216"/>
      <c r="AM55" s="1216"/>
      <c r="AN55" s="1216"/>
      <c r="AO55" s="1216"/>
      <c r="AP55" s="1216"/>
      <c r="AQ55" s="1216"/>
      <c r="AR55" s="1216"/>
      <c r="AS55" s="1216"/>
      <c r="AT55" s="1216"/>
      <c r="AU55" s="1216"/>
      <c r="AV55" s="1216"/>
      <c r="AW55" s="79"/>
      <c r="AX55" s="12"/>
      <c r="AY55" s="317"/>
      <c r="AZ55" s="317"/>
      <c r="BA55" s="317"/>
      <c r="BB55" s="317"/>
      <c r="BC55" s="317"/>
      <c r="BD55" s="317"/>
      <c r="BE55" s="317"/>
      <c r="BF55" s="317"/>
      <c r="BG55" s="317"/>
      <c r="BH55" s="317"/>
      <c r="BI55" s="317"/>
      <c r="BJ55" s="317"/>
      <c r="BK55" s="317"/>
      <c r="BL55" s="317"/>
      <c r="BM55" s="317"/>
      <c r="BN55" s="317"/>
      <c r="BO55" s="317"/>
      <c r="BP55" s="317"/>
      <c r="BQ55" s="317"/>
      <c r="BR55" s="317"/>
      <c r="BS55" s="317"/>
      <c r="BT55" s="317"/>
      <c r="BU55" s="317"/>
      <c r="BV55" s="317"/>
      <c r="BW55" s="317"/>
      <c r="BX55" s="317"/>
      <c r="BY55" s="317"/>
      <c r="BZ55" s="317"/>
      <c r="CA55" s="317"/>
      <c r="CB55" s="317"/>
      <c r="CC55" s="317"/>
      <c r="CD55" s="317"/>
      <c r="CE55" s="317"/>
      <c r="CF55" s="317"/>
      <c r="CG55" s="317"/>
      <c r="CH55" s="317"/>
      <c r="CI55" s="317"/>
      <c r="CJ55" s="317"/>
      <c r="CK55" s="317"/>
      <c r="CL55" s="317"/>
      <c r="CM55" s="317"/>
      <c r="CN55" s="317"/>
      <c r="CO55" s="317"/>
      <c r="CP55" s="317"/>
      <c r="CQ55" s="317"/>
      <c r="CR55" s="317"/>
      <c r="CS55" s="317"/>
      <c r="CT55" s="317"/>
      <c r="CU55" s="317"/>
      <c r="CV55" s="317"/>
    </row>
    <row r="56" spans="1:100" s="13" customFormat="1" ht="12.95" customHeight="1">
      <c r="AD56" s="79"/>
      <c r="AE56" s="79"/>
      <c r="AF56" s="79"/>
      <c r="AG56" s="79"/>
      <c r="AH56" s="79"/>
      <c r="AI56" s="79"/>
      <c r="AJ56" s="79"/>
      <c r="AK56" s="79"/>
      <c r="AL56" s="79"/>
      <c r="AM56" s="79"/>
      <c r="AN56" s="79"/>
      <c r="AO56" s="79"/>
      <c r="AP56" s="79"/>
      <c r="AQ56" s="79"/>
      <c r="AR56" s="79"/>
      <c r="AS56" s="79"/>
      <c r="AT56" s="79"/>
      <c r="AU56" s="79"/>
      <c r="AV56" s="79"/>
      <c r="AW56" s="79"/>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row>
    <row r="57" spans="1:100" s="13" customFormat="1" ht="17.25">
      <c r="W57" s="46"/>
      <c r="X57" s="46"/>
      <c r="Y57" s="46"/>
      <c r="Z57" s="46"/>
      <c r="AA57" s="46"/>
      <c r="AB57" s="46"/>
      <c r="AC57" s="1214" t="s">
        <v>24</v>
      </c>
      <c r="AD57" s="1214"/>
      <c r="AE57" s="1214"/>
      <c r="AF57" s="1214"/>
      <c r="AG57" s="1214"/>
      <c r="AH57" s="1214"/>
      <c r="AI57" s="1214"/>
      <c r="AJ57" s="1035">
        <f>'1'!$AJ$26</f>
        <v>0</v>
      </c>
      <c r="AK57" s="1035"/>
      <c r="AL57" s="1035"/>
      <c r="AM57" s="1035"/>
      <c r="AN57" s="1035"/>
      <c r="AO57" s="1035"/>
      <c r="AP57" s="1035"/>
      <c r="AQ57" s="1035"/>
      <c r="AR57" s="1035"/>
      <c r="AS57" s="1214" t="s">
        <v>16</v>
      </c>
      <c r="AT57" s="1214"/>
      <c r="AU57" s="1214"/>
      <c r="AV57" s="1214"/>
      <c r="AW57" s="46"/>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row>
    <row r="58" spans="1:100" s="405" customFormat="1" ht="17.25" hidden="1">
      <c r="W58" s="554"/>
      <c r="X58" s="554"/>
      <c r="Y58" s="554"/>
      <c r="Z58" s="554"/>
      <c r="AA58" s="554"/>
      <c r="AB58" s="554"/>
      <c r="AC58" s="1214" t="s">
        <v>1727</v>
      </c>
      <c r="AD58" s="1214"/>
      <c r="AE58" s="1214"/>
      <c r="AF58" s="1214"/>
      <c r="AG58" s="1214"/>
      <c r="AH58" s="1214"/>
      <c r="AI58" s="1214"/>
      <c r="AJ58" s="1035">
        <f>'1'!$AJ$27</f>
        <v>0</v>
      </c>
      <c r="AK58" s="1035"/>
      <c r="AL58" s="1035"/>
      <c r="AM58" s="1035"/>
      <c r="AN58" s="1035"/>
      <c r="AO58" s="1035"/>
      <c r="AP58" s="1035"/>
      <c r="AQ58" s="1035"/>
      <c r="AR58" s="1035"/>
      <c r="AS58" s="1214" t="s">
        <v>16</v>
      </c>
      <c r="AT58" s="1214"/>
      <c r="AU58" s="1214"/>
      <c r="AV58" s="1214"/>
      <c r="AW58" s="554"/>
      <c r="AX58" s="400"/>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row>
    <row r="59" spans="1:100" ht="17.25">
      <c r="A59" s="1030" t="s">
        <v>2085</v>
      </c>
      <c r="B59" s="1030"/>
      <c r="C59" s="1030"/>
      <c r="D59" s="1030"/>
      <c r="E59" s="1030"/>
      <c r="F59" s="1030"/>
      <c r="G59" s="1030"/>
      <c r="H59" s="1030"/>
      <c r="I59" s="1030"/>
      <c r="J59" s="1030"/>
      <c r="K59" s="1030"/>
      <c r="L59" s="1030"/>
      <c r="M59" s="1030"/>
      <c r="N59" s="1030"/>
      <c r="O59" s="1030"/>
      <c r="P59" s="1030"/>
      <c r="Q59" s="1030"/>
      <c r="R59" s="1030"/>
      <c r="S59" s="1214" t="s">
        <v>23</v>
      </c>
      <c r="T59" s="1214"/>
      <c r="U59" s="1214"/>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row>
    <row r="60" spans="1:100" ht="18" customHeight="1">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row>
    <row r="61" spans="1:100" ht="18" customHeight="1">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row>
    <row r="62" spans="1:100" ht="18" customHeight="1">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row>
    <row r="63" spans="1:100" ht="18" customHeight="1">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row>
    <row r="64" spans="1:100" ht="18" customHeight="1">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row>
    <row r="65" spans="51:100" ht="18" customHeight="1">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row>
    <row r="66" spans="51:100" ht="18" customHeight="1">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row>
    <row r="67" spans="51:100" ht="18" customHeight="1">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row>
    <row r="68" spans="51:100" ht="18" customHeight="1">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row>
    <row r="69" spans="51:100" ht="18" customHeight="1">
      <c r="AY69" s="400"/>
      <c r="AZ69" s="400"/>
      <c r="BA69" s="400"/>
      <c r="BB69" s="400"/>
      <c r="BC69" s="400"/>
      <c r="BD69" s="400"/>
      <c r="BE69" s="400"/>
      <c r="BF69" s="400"/>
      <c r="BG69" s="400"/>
      <c r="BH69" s="400"/>
      <c r="BI69" s="400"/>
      <c r="BJ69" s="400"/>
      <c r="BK69" s="400"/>
      <c r="BL69" s="400"/>
      <c r="BM69" s="400"/>
      <c r="BN69" s="400"/>
      <c r="BO69" s="400"/>
      <c r="BP69" s="400"/>
      <c r="BQ69" s="400"/>
      <c r="BR69" s="400"/>
      <c r="BS69" s="400"/>
      <c r="BT69" s="400"/>
      <c r="BU69" s="400"/>
      <c r="BV69" s="400"/>
      <c r="BW69" s="400"/>
      <c r="BX69" s="400"/>
      <c r="BY69" s="405"/>
      <c r="BZ69" s="405"/>
      <c r="CA69" s="405"/>
      <c r="CB69" s="405"/>
      <c r="CC69" s="405"/>
      <c r="CD69" s="405"/>
      <c r="CE69" s="405"/>
      <c r="CF69" s="405"/>
      <c r="CG69" s="405"/>
      <c r="CH69" s="405"/>
      <c r="CI69" s="405"/>
      <c r="CJ69" s="405"/>
      <c r="CK69" s="405"/>
      <c r="CL69" s="405"/>
      <c r="CM69" s="405"/>
      <c r="CN69" s="405"/>
      <c r="CO69" s="405"/>
      <c r="CP69" s="405"/>
      <c r="CQ69" s="405"/>
      <c r="CR69" s="405"/>
      <c r="CS69" s="405"/>
      <c r="CT69" s="405"/>
      <c r="CU69" s="405"/>
      <c r="CV69" s="405"/>
    </row>
  </sheetData>
  <sheetProtection formatRows="0" deleteRows="0"/>
  <protectedRanges>
    <protectedRange sqref="C18:N33 F42:AJ49 M41:AJ41 J12 AF18:AV33" name="범위1"/>
    <protectedRange sqref="AQ9:AQ10 N9:O10 Q10" name="범위1_1_1"/>
    <protectedRange sqref="AE11 J11" name="범위1_1"/>
    <protectedRange sqref="W12" name="범위1_2"/>
  </protectedRanges>
  <mergeCells count="239">
    <mergeCell ref="AY42:CV42"/>
    <mergeCell ref="AY43:CV54"/>
    <mergeCell ref="AZ13:CV14"/>
    <mergeCell ref="AZ15:CV16"/>
    <mergeCell ref="AZ18:CV19"/>
    <mergeCell ref="AZ31:CV35"/>
    <mergeCell ref="AZ37:CV38"/>
    <mergeCell ref="AZ39:CV40"/>
    <mergeCell ref="AY12:CV12"/>
    <mergeCell ref="AZ17:CV17"/>
    <mergeCell ref="AZ20:CV20"/>
    <mergeCell ref="AY23:CV23"/>
    <mergeCell ref="AY24:BK24"/>
    <mergeCell ref="BL24:CV24"/>
    <mergeCell ref="AY25:BK25"/>
    <mergeCell ref="BL25:CV25"/>
    <mergeCell ref="AY26:BK26"/>
    <mergeCell ref="BL26:CV26"/>
    <mergeCell ref="AY27:BK27"/>
    <mergeCell ref="BL27:CV27"/>
    <mergeCell ref="AY28:BK28"/>
    <mergeCell ref="BL28:CV28"/>
    <mergeCell ref="AY30:CV30"/>
    <mergeCell ref="A59:R59"/>
    <mergeCell ref="S59:U59"/>
    <mergeCell ref="AQ50:AV50"/>
    <mergeCell ref="A51:AV51"/>
    <mergeCell ref="A52:AV52"/>
    <mergeCell ref="A54:AV54"/>
    <mergeCell ref="A55:AV55"/>
    <mergeCell ref="AC57:AI57"/>
    <mergeCell ref="AJ57:AR57"/>
    <mergeCell ref="AS57:AV57"/>
    <mergeCell ref="A50:L50"/>
    <mergeCell ref="M50:R50"/>
    <mergeCell ref="S50:X50"/>
    <mergeCell ref="Y50:AD50"/>
    <mergeCell ref="AE50:AJ50"/>
    <mergeCell ref="AK50:AP50"/>
    <mergeCell ref="AC58:AI58"/>
    <mergeCell ref="AJ58:AR58"/>
    <mergeCell ref="AS58:AV58"/>
    <mergeCell ref="AK48:AP48"/>
    <mergeCell ref="AQ48:AV48"/>
    <mergeCell ref="A49:E49"/>
    <mergeCell ref="F49:L49"/>
    <mergeCell ref="M49:R49"/>
    <mergeCell ref="S49:X49"/>
    <mergeCell ref="Y49:AD49"/>
    <mergeCell ref="AE49:AJ49"/>
    <mergeCell ref="AK49:AP49"/>
    <mergeCell ref="AQ49:AV49"/>
    <mergeCell ref="A48:E48"/>
    <mergeCell ref="F48:L48"/>
    <mergeCell ref="M48:R48"/>
    <mergeCell ref="S48:X48"/>
    <mergeCell ref="Y48:AD48"/>
    <mergeCell ref="AE48:AJ48"/>
    <mergeCell ref="AK46:AP46"/>
    <mergeCell ref="AQ46:AV46"/>
    <mergeCell ref="A47:E47"/>
    <mergeCell ref="F47:L47"/>
    <mergeCell ref="M47:R47"/>
    <mergeCell ref="S47:X47"/>
    <mergeCell ref="Y47:AD47"/>
    <mergeCell ref="AE47:AJ47"/>
    <mergeCell ref="AK47:AP47"/>
    <mergeCell ref="AQ47:AV47"/>
    <mergeCell ref="A46:E46"/>
    <mergeCell ref="F46:L46"/>
    <mergeCell ref="M46:R46"/>
    <mergeCell ref="S46:X46"/>
    <mergeCell ref="Y46:AD46"/>
    <mergeCell ref="AE46:AJ46"/>
    <mergeCell ref="AK44:AP44"/>
    <mergeCell ref="AQ44:AV44"/>
    <mergeCell ref="A45:E45"/>
    <mergeCell ref="F45:L45"/>
    <mergeCell ref="M45:R45"/>
    <mergeCell ref="S45:X45"/>
    <mergeCell ref="Y45:AD45"/>
    <mergeCell ref="AE45:AJ45"/>
    <mergeCell ref="AK45:AP45"/>
    <mergeCell ref="AQ45:AV45"/>
    <mergeCell ref="A44:E44"/>
    <mergeCell ref="F44:L44"/>
    <mergeCell ref="M44:R44"/>
    <mergeCell ref="S44:X44"/>
    <mergeCell ref="Y44:AD44"/>
    <mergeCell ref="AE44:AJ44"/>
    <mergeCell ref="A43:E43"/>
    <mergeCell ref="F43:L43"/>
    <mergeCell ref="M43:R43"/>
    <mergeCell ref="S43:X43"/>
    <mergeCell ref="Y43:AD43"/>
    <mergeCell ref="AE43:AJ43"/>
    <mergeCell ref="AK43:AP43"/>
    <mergeCell ref="AQ43:AV43"/>
    <mergeCell ref="A42:E42"/>
    <mergeCell ref="F42:L42"/>
    <mergeCell ref="M42:R42"/>
    <mergeCell ref="S42:X42"/>
    <mergeCell ref="Y42:AD42"/>
    <mergeCell ref="AE42:AJ42"/>
    <mergeCell ref="A41:L41"/>
    <mergeCell ref="M41:R41"/>
    <mergeCell ref="S41:X41"/>
    <mergeCell ref="Y41:AD41"/>
    <mergeCell ref="AE41:AJ41"/>
    <mergeCell ref="AK41:AP41"/>
    <mergeCell ref="AQ41:AV41"/>
    <mergeCell ref="AK42:AP42"/>
    <mergeCell ref="AQ42:AV42"/>
    <mergeCell ref="A35:AV35"/>
    <mergeCell ref="A36:AV36"/>
    <mergeCell ref="A38:AV38"/>
    <mergeCell ref="A39:AV39"/>
    <mergeCell ref="A40:L40"/>
    <mergeCell ref="M40:R40"/>
    <mergeCell ref="S40:X40"/>
    <mergeCell ref="Y40:AD40"/>
    <mergeCell ref="AE40:AJ40"/>
    <mergeCell ref="AK40:AP40"/>
    <mergeCell ref="AQ40:AV40"/>
    <mergeCell ref="AF33:AN33"/>
    <mergeCell ref="AO33:AP33"/>
    <mergeCell ref="A34:Y34"/>
    <mergeCell ref="Z34:AE34"/>
    <mergeCell ref="AF34:AV34"/>
    <mergeCell ref="AF31:AN31"/>
    <mergeCell ref="AO31:AP31"/>
    <mergeCell ref="A32:B33"/>
    <mergeCell ref="C32:H33"/>
    <mergeCell ref="I32:N33"/>
    <mergeCell ref="U32:Y33"/>
    <mergeCell ref="Z32:AE33"/>
    <mergeCell ref="AF32:AP32"/>
    <mergeCell ref="AQ32:AV33"/>
    <mergeCell ref="I28:N29"/>
    <mergeCell ref="U28:Y29"/>
    <mergeCell ref="Z28:AE29"/>
    <mergeCell ref="AF28:AP28"/>
    <mergeCell ref="AQ28:AV29"/>
    <mergeCell ref="AF29:AN29"/>
    <mergeCell ref="AO29:AP29"/>
    <mergeCell ref="A30:B31"/>
    <mergeCell ref="C30:H31"/>
    <mergeCell ref="I30:N31"/>
    <mergeCell ref="U30:Y31"/>
    <mergeCell ref="Z30:AE31"/>
    <mergeCell ref="AF30:AP30"/>
    <mergeCell ref="AQ30:AV31"/>
    <mergeCell ref="A28:B29"/>
    <mergeCell ref="C28:H29"/>
    <mergeCell ref="AQ26:AV27"/>
    <mergeCell ref="AF27:AN27"/>
    <mergeCell ref="A24:B25"/>
    <mergeCell ref="C24:H25"/>
    <mergeCell ref="I24:N25"/>
    <mergeCell ref="U24:Y25"/>
    <mergeCell ref="Z24:AE25"/>
    <mergeCell ref="AF24:AP24"/>
    <mergeCell ref="AF25:AN25"/>
    <mergeCell ref="AO25:AP25"/>
    <mergeCell ref="AO27:AP27"/>
    <mergeCell ref="U22:Y23"/>
    <mergeCell ref="Z22:AE23"/>
    <mergeCell ref="AF22:AP22"/>
    <mergeCell ref="AF23:AN23"/>
    <mergeCell ref="AO23:AP23"/>
    <mergeCell ref="A26:B27"/>
    <mergeCell ref="C26:H27"/>
    <mergeCell ref="I26:N27"/>
    <mergeCell ref="U26:Y27"/>
    <mergeCell ref="Z26:AE27"/>
    <mergeCell ref="AF26:AP26"/>
    <mergeCell ref="A18:B19"/>
    <mergeCell ref="C18:H19"/>
    <mergeCell ref="I18:N19"/>
    <mergeCell ref="O18:T33"/>
    <mergeCell ref="U18:Y19"/>
    <mergeCell ref="Z18:AE19"/>
    <mergeCell ref="AF18:AP18"/>
    <mergeCell ref="AQ18:AV19"/>
    <mergeCell ref="AF19:AN19"/>
    <mergeCell ref="AO19:AP19"/>
    <mergeCell ref="A20:B21"/>
    <mergeCell ref="C20:H21"/>
    <mergeCell ref="I20:N21"/>
    <mergeCell ref="U20:Y21"/>
    <mergeCell ref="Z20:AE21"/>
    <mergeCell ref="AF20:AP20"/>
    <mergeCell ref="AQ20:AV21"/>
    <mergeCell ref="AF21:AN21"/>
    <mergeCell ref="AO21:AP21"/>
    <mergeCell ref="AQ22:AV23"/>
    <mergeCell ref="AQ24:AV25"/>
    <mergeCell ref="A22:B23"/>
    <mergeCell ref="C22:H23"/>
    <mergeCell ref="I22:N23"/>
    <mergeCell ref="A14:AV14"/>
    <mergeCell ref="A15:AV15"/>
    <mergeCell ref="A16:B17"/>
    <mergeCell ref="C16:H17"/>
    <mergeCell ref="I16:N17"/>
    <mergeCell ref="O16:T17"/>
    <mergeCell ref="U16:Y17"/>
    <mergeCell ref="Z16:AE17"/>
    <mergeCell ref="AF16:AP16"/>
    <mergeCell ref="AQ16:AV17"/>
    <mergeCell ref="AF17:AP17"/>
    <mergeCell ref="A12:I12"/>
    <mergeCell ref="J12:S12"/>
    <mergeCell ref="T12:V12"/>
    <mergeCell ref="A9:G9"/>
    <mergeCell ref="H9:V9"/>
    <mergeCell ref="W9:AB9"/>
    <mergeCell ref="AC9:AV9"/>
    <mergeCell ref="A10:G10"/>
    <mergeCell ref="H10:AV10"/>
    <mergeCell ref="W12:AV12"/>
    <mergeCell ref="AT1:AV1"/>
    <mergeCell ref="AS2:AS4"/>
    <mergeCell ref="AT2:AV2"/>
    <mergeCell ref="AT3:AV3"/>
    <mergeCell ref="AT4:AV4"/>
    <mergeCell ref="A6:AV6"/>
    <mergeCell ref="AX8:BG8"/>
    <mergeCell ref="A11:I11"/>
    <mergeCell ref="J11:V11"/>
    <mergeCell ref="W11:AD11"/>
    <mergeCell ref="AE11:AV11"/>
    <mergeCell ref="A8:G8"/>
    <mergeCell ref="H8:V8"/>
    <mergeCell ref="W8:AB8"/>
    <mergeCell ref="AC8:AI8"/>
    <mergeCell ref="AJ8:AN8"/>
    <mergeCell ref="AP8:AV8"/>
    <mergeCell ref="AX11:CS11"/>
  </mergeCells>
  <phoneticPr fontId="7" type="noConversion"/>
  <dataValidations count="1">
    <dataValidation type="list" allowBlank="1" showInputMessage="1" showErrorMessage="1" sqref="C18:H33">
      <formula1>"연구책임자, 공동연구원, 연구(보조)원"</formula1>
    </dataValidation>
  </dataValidations>
  <hyperlinks>
    <hyperlink ref="AX8"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headerFooter alignWithMargins="0">
    <oddFooter>&amp;C&amp;"맑은 고딕,보통"&amp;9&amp;P / &amp;N</oddFooter>
  </headerFooter>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G1" sqref="G1:H1"/>
    </sheetView>
  </sheetViews>
  <sheetFormatPr defaultRowHeight="16.5"/>
  <cols>
    <col min="1" max="1" width="4.44140625" style="887" customWidth="1"/>
    <col min="2" max="2" width="14.6640625" style="887" bestFit="1" customWidth="1"/>
    <col min="3" max="3" width="45.77734375" style="887" bestFit="1" customWidth="1"/>
    <col min="4" max="4" width="11.44140625" style="887" bestFit="1" customWidth="1"/>
    <col min="5" max="5" width="13.21875" style="887" bestFit="1" customWidth="1"/>
    <col min="6" max="16384" width="8.88671875" style="887"/>
  </cols>
  <sheetData>
    <row r="1" spans="1:8" ht="30" customHeight="1">
      <c r="A1" s="3337" t="s">
        <v>2134</v>
      </c>
      <c r="B1" s="3337"/>
      <c r="C1" s="3337"/>
      <c r="D1" s="3337"/>
      <c r="E1" s="3337"/>
      <c r="F1" s="3337"/>
      <c r="G1" s="3345" t="s">
        <v>1120</v>
      </c>
      <c r="H1" s="3345"/>
    </row>
    <row r="2" spans="1:8" ht="17.25" thickBot="1">
      <c r="A2" s="3338" t="s">
        <v>2135</v>
      </c>
      <c r="B2" s="3338"/>
      <c r="C2" s="3338"/>
      <c r="D2" s="3338"/>
      <c r="E2" s="3338"/>
      <c r="F2" s="3338"/>
    </row>
    <row r="3" spans="1:8">
      <c r="A3" s="861"/>
      <c r="B3" s="862"/>
      <c r="C3" s="862"/>
      <c r="D3" s="862"/>
      <c r="E3" s="862"/>
      <c r="F3" s="863"/>
    </row>
    <row r="4" spans="1:8">
      <c r="A4" s="864"/>
      <c r="B4" s="865"/>
      <c r="C4" s="865"/>
      <c r="D4" s="865"/>
      <c r="E4" s="865"/>
      <c r="F4" s="867"/>
    </row>
    <row r="5" spans="1:8">
      <c r="A5" s="869"/>
      <c r="B5" s="870" t="s">
        <v>2136</v>
      </c>
      <c r="C5" s="865" t="s">
        <v>2137</v>
      </c>
      <c r="D5" s="871">
        <v>126782000</v>
      </c>
      <c r="E5" s="865" t="s">
        <v>2138</v>
      </c>
      <c r="F5" s="867"/>
    </row>
    <row r="6" spans="1:8">
      <c r="A6" s="869"/>
      <c r="B6" s="870"/>
      <c r="C6" s="865"/>
      <c r="D6" s="865"/>
      <c r="E6" s="865"/>
      <c r="F6" s="867"/>
    </row>
    <row r="7" spans="1:8">
      <c r="A7" s="869"/>
      <c r="B7" s="870"/>
      <c r="C7" s="865" t="s">
        <v>2139</v>
      </c>
      <c r="D7" s="888">
        <v>143576668</v>
      </c>
      <c r="E7" s="865" t="s">
        <v>2138</v>
      </c>
      <c r="F7" s="867"/>
    </row>
    <row r="8" spans="1:8">
      <c r="A8" s="872"/>
      <c r="B8" s="873"/>
      <c r="C8" s="865"/>
      <c r="D8" s="874"/>
      <c r="E8" s="865"/>
      <c r="F8" s="867"/>
    </row>
    <row r="9" spans="1:8">
      <c r="A9" s="869"/>
      <c r="B9" s="870" t="s">
        <v>2140</v>
      </c>
      <c r="C9" s="865" t="s">
        <v>2141</v>
      </c>
      <c r="D9" s="888">
        <v>22600000</v>
      </c>
      <c r="E9" s="865" t="s">
        <v>2142</v>
      </c>
      <c r="F9" s="867"/>
    </row>
    <row r="10" spans="1:8" ht="19.5" customHeight="1">
      <c r="A10" s="869"/>
      <c r="B10" s="870"/>
      <c r="C10" s="865"/>
      <c r="D10" s="865"/>
      <c r="E10" s="865"/>
      <c r="F10" s="867"/>
    </row>
    <row r="11" spans="1:8">
      <c r="A11" s="869"/>
      <c r="B11" s="870"/>
      <c r="C11" s="865" t="s">
        <v>2143</v>
      </c>
      <c r="D11" s="888">
        <v>22600000</v>
      </c>
      <c r="E11" s="865" t="s">
        <v>2144</v>
      </c>
      <c r="F11" s="867"/>
    </row>
    <row r="12" spans="1:8">
      <c r="A12" s="869"/>
      <c r="B12" s="870"/>
      <c r="C12" s="865"/>
      <c r="D12" s="865"/>
      <c r="E12" s="865"/>
      <c r="F12" s="867"/>
    </row>
    <row r="13" spans="1:8">
      <c r="A13" s="869"/>
      <c r="B13" s="870"/>
      <c r="C13" s="865" t="s">
        <v>2145</v>
      </c>
      <c r="D13" s="889">
        <f>IFERROR(ROUNDDOWN((D11/D9)*100,1),"")</f>
        <v>100</v>
      </c>
      <c r="E13" s="865" t="s">
        <v>2146</v>
      </c>
      <c r="F13" s="867"/>
    </row>
    <row r="14" spans="1:8">
      <c r="A14" s="869"/>
      <c r="B14" s="870"/>
      <c r="C14" s="865"/>
      <c r="D14" s="890"/>
      <c r="E14" s="865"/>
      <c r="F14" s="867"/>
    </row>
    <row r="15" spans="1:8">
      <c r="A15" s="869"/>
      <c r="B15" s="870" t="s">
        <v>2147</v>
      </c>
      <c r="C15" s="865" t="s">
        <v>2148</v>
      </c>
      <c r="D15" s="888">
        <v>53589512</v>
      </c>
      <c r="E15" s="865" t="s">
        <v>2149</v>
      </c>
      <c r="F15" s="867"/>
    </row>
    <row r="16" spans="1:8">
      <c r="A16" s="869"/>
      <c r="B16" s="870"/>
      <c r="C16" s="865"/>
      <c r="D16" s="890"/>
      <c r="E16" s="865"/>
      <c r="F16" s="867"/>
    </row>
    <row r="17" spans="1:6">
      <c r="A17" s="869"/>
      <c r="B17" s="870"/>
      <c r="C17" s="865" t="s">
        <v>2150</v>
      </c>
      <c r="D17" s="888">
        <v>53589512</v>
      </c>
      <c r="E17" s="865" t="s">
        <v>2151</v>
      </c>
      <c r="F17" s="867"/>
    </row>
    <row r="18" spans="1:6">
      <c r="A18" s="869"/>
      <c r="B18" s="870"/>
      <c r="C18" s="865"/>
      <c r="D18" s="865"/>
      <c r="E18" s="865"/>
      <c r="F18" s="867"/>
    </row>
    <row r="19" spans="1:6" hidden="1">
      <c r="A19" s="869"/>
      <c r="B19" s="870"/>
      <c r="C19" s="865" t="s">
        <v>2152</v>
      </c>
      <c r="D19" s="889">
        <f>IFERROR(ROUND((D17/D5)*100,1),"")</f>
        <v>42.3</v>
      </c>
      <c r="E19" s="865" t="s">
        <v>2153</v>
      </c>
      <c r="F19" s="867"/>
    </row>
    <row r="20" spans="1:6" hidden="1">
      <c r="A20" s="872"/>
      <c r="B20" s="873"/>
      <c r="C20" s="865"/>
      <c r="D20" s="876"/>
      <c r="E20" s="865"/>
      <c r="F20" s="867"/>
    </row>
    <row r="21" spans="1:6" hidden="1">
      <c r="A21" s="869"/>
      <c r="B21" s="873"/>
      <c r="C21" s="865" t="s">
        <v>2154</v>
      </c>
      <c r="D21" s="889">
        <f>IFERROR(ROUND((D7/D5)*100,1),"")</f>
        <v>113.2</v>
      </c>
      <c r="E21" s="865" t="s">
        <v>2155</v>
      </c>
      <c r="F21" s="867"/>
    </row>
    <row r="22" spans="1:6" hidden="1">
      <c r="A22" s="869"/>
      <c r="B22" s="873"/>
      <c r="C22" s="865"/>
      <c r="D22" s="891"/>
      <c r="E22" s="865"/>
      <c r="F22" s="867"/>
    </row>
    <row r="23" spans="1:6">
      <c r="A23" s="869"/>
      <c r="B23" s="873"/>
      <c r="C23" s="865" t="s">
        <v>2156</v>
      </c>
      <c r="D23" s="889">
        <f>IFERROR(ROUNDDOWN((D7+D17)/D5*100,1),"")</f>
        <v>155.5</v>
      </c>
      <c r="E23" s="865" t="s">
        <v>2157</v>
      </c>
      <c r="F23" s="867"/>
    </row>
    <row r="24" spans="1:6">
      <c r="A24" s="869"/>
      <c r="B24" s="873"/>
      <c r="C24" s="865"/>
      <c r="D24" s="892"/>
      <c r="E24" s="865"/>
      <c r="F24" s="867"/>
    </row>
    <row r="25" spans="1:6">
      <c r="A25" s="864"/>
      <c r="B25" s="870" t="s">
        <v>2158</v>
      </c>
      <c r="C25" s="865" t="s">
        <v>2159</v>
      </c>
      <c r="D25" s="893">
        <f>IFERROR(IF(D9*(D13%-D23%-20%)&gt;0,D9*(D13%-ROUNDDOWN(D23,1)%-20%),0),"")</f>
        <v>0</v>
      </c>
      <c r="E25" s="865" t="s">
        <v>2160</v>
      </c>
      <c r="F25" s="867"/>
    </row>
    <row r="26" spans="1:6">
      <c r="A26" s="864"/>
      <c r="B26" s="870"/>
      <c r="C26" s="865"/>
      <c r="D26" s="894"/>
      <c r="E26" s="865"/>
      <c r="F26" s="867"/>
    </row>
    <row r="27" spans="1:6">
      <c r="A27" s="864"/>
      <c r="B27" s="895"/>
      <c r="C27" s="896" t="s">
        <v>2161</v>
      </c>
      <c r="D27" s="897">
        <f>IF(D25&gt;0,(D5*0.8)-(D7+D17),0)</f>
        <v>0</v>
      </c>
      <c r="E27" s="896"/>
      <c r="F27" s="867"/>
    </row>
    <row r="28" spans="1:6" hidden="1">
      <c r="A28" s="864"/>
      <c r="B28" s="895"/>
      <c r="C28" s="898" t="s">
        <v>2162</v>
      </c>
      <c r="D28" s="899">
        <f>D7+D27</f>
        <v>143576668</v>
      </c>
      <c r="E28" s="896" t="s">
        <v>2163</v>
      </c>
      <c r="F28" s="867"/>
    </row>
    <row r="29" spans="1:6">
      <c r="A29" s="864"/>
      <c r="B29" s="895"/>
      <c r="C29" s="898"/>
      <c r="D29" s="899"/>
      <c r="E29" s="896"/>
      <c r="F29" s="867"/>
    </row>
    <row r="30" spans="1:6">
      <c r="A30" s="3339" t="s">
        <v>2164</v>
      </c>
      <c r="B30" s="3340"/>
      <c r="C30" s="3340"/>
      <c r="D30" s="3340"/>
      <c r="E30" s="3340"/>
      <c r="F30" s="3341"/>
    </row>
    <row r="31" spans="1:6" ht="17.25" thickBot="1">
      <c r="A31" s="3342"/>
      <c r="B31" s="3343"/>
      <c r="C31" s="3343"/>
      <c r="D31" s="3343"/>
      <c r="E31" s="3343"/>
      <c r="F31" s="3344"/>
    </row>
  </sheetData>
  <mergeCells count="5">
    <mergeCell ref="A1:F1"/>
    <mergeCell ref="A2:F2"/>
    <mergeCell ref="A30:F30"/>
    <mergeCell ref="A31:F31"/>
    <mergeCell ref="G1:H1"/>
  </mergeCells>
  <phoneticPr fontId="7" type="noConversion"/>
  <hyperlinks>
    <hyperlink ref="G1" location="목차!A1" display="▶목차바로가기"/>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90" zoomScaleNormal="90" workbookViewId="0">
      <selection activeCell="U16" sqref="U16"/>
    </sheetView>
  </sheetViews>
  <sheetFormatPr defaultRowHeight="16.5"/>
  <cols>
    <col min="1" max="1" width="4.5546875" style="517" customWidth="1"/>
    <col min="2" max="2" width="9.21875" style="517" customWidth="1"/>
    <col min="3" max="3" width="3.44140625" style="517" customWidth="1"/>
    <col min="4" max="4" width="17.5546875" style="518" bestFit="1" customWidth="1"/>
    <col min="5" max="5" width="13.5546875" style="517" bestFit="1" customWidth="1"/>
    <col min="6" max="6" width="11.109375" style="517" customWidth="1"/>
    <col min="7" max="7" width="22.6640625" style="517" customWidth="1"/>
    <col min="8" max="8" width="9.109375" style="517" customWidth="1"/>
    <col min="9" max="9" width="1.77734375" style="517" customWidth="1"/>
    <col min="10" max="10" width="18.33203125" style="517" bestFit="1" customWidth="1"/>
    <col min="11" max="16384" width="8.88671875" style="517"/>
  </cols>
  <sheetData>
    <row r="1" spans="1:10" ht="31.5" customHeight="1">
      <c r="A1" s="3363" t="s">
        <v>1700</v>
      </c>
      <c r="B1" s="3363"/>
      <c r="C1" s="3363"/>
      <c r="D1" s="3363"/>
      <c r="E1" s="3363"/>
      <c r="F1" s="3363"/>
      <c r="G1" s="3363"/>
      <c r="H1" s="3363"/>
    </row>
    <row r="3" spans="1:10" s="521" customFormat="1" ht="18" customHeight="1">
      <c r="A3" s="3354" t="s">
        <v>1699</v>
      </c>
      <c r="B3" s="3354"/>
      <c r="C3" s="519"/>
      <c r="D3" s="520"/>
    </row>
    <row r="4" spans="1:10" s="521" customFormat="1" ht="18" customHeight="1">
      <c r="A4" s="3361" t="s">
        <v>1698</v>
      </c>
      <c r="B4" s="3361"/>
      <c r="C4" s="3362">
        <f>'1'!H4</f>
        <v>0</v>
      </c>
      <c r="D4" s="3362"/>
      <c r="E4" s="3362"/>
      <c r="F4" s="3362"/>
      <c r="G4" s="3362"/>
      <c r="H4" s="3362"/>
    </row>
    <row r="5" spans="1:10" s="521" customFormat="1" ht="18" customHeight="1">
      <c r="A5" s="3361" t="s">
        <v>1697</v>
      </c>
      <c r="B5" s="3361"/>
      <c r="C5" s="3362">
        <f>'1'!AC4</f>
        <v>0</v>
      </c>
      <c r="D5" s="3362"/>
      <c r="E5" s="3362"/>
      <c r="F5" s="3362"/>
      <c r="G5" s="3362"/>
      <c r="H5" s="3362"/>
    </row>
    <row r="6" spans="1:10" s="521" customFormat="1" ht="18" customHeight="1">
      <c r="A6" s="3361" t="s">
        <v>1696</v>
      </c>
      <c r="B6" s="3361"/>
      <c r="C6" s="3362">
        <f>'1'!H5</f>
        <v>0</v>
      </c>
      <c r="D6" s="3362"/>
      <c r="E6" s="3362"/>
      <c r="F6" s="3362"/>
      <c r="G6" s="3362"/>
      <c r="H6" s="3362"/>
    </row>
    <row r="7" spans="1:10" s="521" customFormat="1" ht="18" customHeight="1">
      <c r="A7" s="3361" t="s">
        <v>1695</v>
      </c>
      <c r="B7" s="3361"/>
      <c r="C7" s="3362"/>
      <c r="D7" s="3362"/>
      <c r="E7" s="3362"/>
      <c r="F7" s="3362"/>
      <c r="G7" s="3362"/>
      <c r="H7" s="3362"/>
    </row>
    <row r="8" spans="1:10" s="521" customFormat="1" ht="18" customHeight="1">
      <c r="A8" s="3361" t="s">
        <v>1694</v>
      </c>
      <c r="B8" s="3361"/>
      <c r="C8" s="3362">
        <f>'1'!AJ26</f>
        <v>0</v>
      </c>
      <c r="D8" s="3362"/>
      <c r="E8" s="3362"/>
      <c r="F8" s="3362"/>
      <c r="G8" s="3362"/>
      <c r="H8" s="3362"/>
    </row>
    <row r="9" spans="1:10" s="521" customFormat="1" ht="13.5">
      <c r="A9" s="519"/>
      <c r="B9" s="519"/>
      <c r="C9" s="519"/>
      <c r="D9" s="541"/>
      <c r="E9" s="541"/>
      <c r="F9" s="541"/>
      <c r="G9" s="541"/>
      <c r="H9" s="541"/>
    </row>
    <row r="10" spans="1:10" s="521" customFormat="1" ht="13.5">
      <c r="A10" s="3354" t="s">
        <v>1693</v>
      </c>
      <c r="B10" s="3354"/>
      <c r="C10" s="519"/>
      <c r="D10" s="3355"/>
      <c r="E10" s="3355"/>
      <c r="F10" s="3355"/>
      <c r="G10" s="3355"/>
      <c r="H10" s="3355"/>
    </row>
    <row r="11" spans="1:10" s="521" customFormat="1" ht="13.5">
      <c r="A11" s="522"/>
      <c r="B11" s="522"/>
      <c r="C11" s="519"/>
      <c r="D11" s="541"/>
      <c r="E11" s="541"/>
      <c r="F11" s="541"/>
      <c r="G11" s="541"/>
      <c r="H11" s="541"/>
    </row>
    <row r="12" spans="1:10" s="530" customFormat="1" ht="39.950000000000003" customHeight="1">
      <c r="A12" s="523" t="s">
        <v>1692</v>
      </c>
      <c r="B12" s="3356" t="s">
        <v>1691</v>
      </c>
      <c r="C12" s="3356"/>
      <c r="D12" s="540" t="s">
        <v>1690</v>
      </c>
      <c r="E12" s="540" t="s">
        <v>1689</v>
      </c>
      <c r="F12" s="540" t="s">
        <v>1688</v>
      </c>
      <c r="G12" s="3356" t="s">
        <v>1687</v>
      </c>
      <c r="H12" s="3357"/>
      <c r="J12" s="466" t="s">
        <v>1686</v>
      </c>
    </row>
    <row r="13" spans="1:10" s="530" customFormat="1" ht="99.95" customHeight="1">
      <c r="A13" s="524">
        <v>1</v>
      </c>
      <c r="B13" s="3358" t="s">
        <v>1685</v>
      </c>
      <c r="C13" s="3358"/>
      <c r="D13" s="539" t="s">
        <v>1684</v>
      </c>
      <c r="E13" s="538">
        <v>42856</v>
      </c>
      <c r="F13" s="537">
        <v>100000000</v>
      </c>
      <c r="G13" s="3359" t="s">
        <v>1683</v>
      </c>
      <c r="H13" s="3360"/>
    </row>
    <row r="14" spans="1:10" s="530" customFormat="1" ht="99.95" customHeight="1">
      <c r="A14" s="525">
        <v>6</v>
      </c>
      <c r="B14" s="3348"/>
      <c r="C14" s="3348"/>
      <c r="D14" s="536"/>
      <c r="E14" s="535"/>
      <c r="F14" s="534"/>
      <c r="G14" s="3349"/>
      <c r="H14" s="3350"/>
    </row>
    <row r="15" spans="1:10" s="530" customFormat="1" ht="99.95" customHeight="1">
      <c r="A15" s="525">
        <v>7</v>
      </c>
      <c r="B15" s="3348"/>
      <c r="C15" s="3348"/>
      <c r="D15" s="536"/>
      <c r="E15" s="535"/>
      <c r="F15" s="534"/>
      <c r="G15" s="3349"/>
      <c r="H15" s="3350"/>
    </row>
    <row r="16" spans="1:10" s="530" customFormat="1" ht="99.95" customHeight="1">
      <c r="A16" s="526">
        <v>8</v>
      </c>
      <c r="B16" s="3351"/>
      <c r="C16" s="3351"/>
      <c r="D16" s="527"/>
      <c r="E16" s="528"/>
      <c r="F16" s="529"/>
      <c r="G16" s="3352"/>
      <c r="H16" s="3353"/>
    </row>
    <row r="17" spans="1:8" s="530" customFormat="1" ht="12">
      <c r="D17" s="532"/>
    </row>
    <row r="18" spans="1:8" s="530" customFormat="1" ht="24.75" customHeight="1">
      <c r="A18" s="3346" t="s">
        <v>1682</v>
      </c>
      <c r="B18" s="3346"/>
      <c r="C18" s="3346"/>
      <c r="D18" s="3346"/>
      <c r="E18" s="3346"/>
      <c r="F18" s="3346"/>
      <c r="G18" s="3346"/>
      <c r="H18" s="3346"/>
    </row>
    <row r="19" spans="1:8" s="530" customFormat="1" ht="17.100000000000001" customHeight="1">
      <c r="D19" s="532"/>
    </row>
    <row r="20" spans="1:8" s="530" customFormat="1" ht="24.75" customHeight="1">
      <c r="A20" s="3347">
        <f ca="1">TODAY()</f>
        <v>43893</v>
      </c>
      <c r="B20" s="3347"/>
      <c r="C20" s="3347"/>
      <c r="D20" s="3347"/>
      <c r="E20" s="3347"/>
      <c r="F20" s="3347"/>
      <c r="G20" s="3347"/>
      <c r="H20" s="3347"/>
    </row>
    <row r="21" spans="1:8" s="530" customFormat="1" ht="12.95" customHeight="1">
      <c r="D21" s="532"/>
    </row>
    <row r="22" spans="1:8" s="530" customFormat="1" ht="20.100000000000001" customHeight="1">
      <c r="D22" s="532"/>
      <c r="F22" s="531" t="s">
        <v>1681</v>
      </c>
      <c r="G22" s="533">
        <f>'1'!AJ26</f>
        <v>0</v>
      </c>
      <c r="H22" s="531" t="s">
        <v>1680</v>
      </c>
    </row>
    <row r="23" spans="1:8" s="530" customFormat="1" ht="20.100000000000001" hidden="1" customHeight="1">
      <c r="D23" s="532"/>
      <c r="F23" s="531" t="s">
        <v>1733</v>
      </c>
      <c r="G23" s="556">
        <f>'1'!AJ27</f>
        <v>0</v>
      </c>
      <c r="H23" s="531" t="s">
        <v>1680</v>
      </c>
    </row>
    <row r="24" spans="1:8" s="530" customFormat="1" ht="20.100000000000001" customHeight="1">
      <c r="B24" s="3346" t="s">
        <v>2086</v>
      </c>
      <c r="C24" s="3346"/>
      <c r="D24" s="3346"/>
      <c r="F24" s="531"/>
      <c r="G24" s="531"/>
      <c r="H24" s="531"/>
    </row>
    <row r="25" spans="1:8" s="530" customFormat="1" ht="20.100000000000001" customHeight="1">
      <c r="D25" s="532"/>
    </row>
    <row r="26" spans="1:8" ht="17.100000000000001" customHeight="1"/>
  </sheetData>
  <mergeCells count="27">
    <mergeCell ref="A1:H1"/>
    <mergeCell ref="A3:B3"/>
    <mergeCell ref="A4:B4"/>
    <mergeCell ref="C4:H4"/>
    <mergeCell ref="A5:B5"/>
    <mergeCell ref="C5:H5"/>
    <mergeCell ref="A6:B6"/>
    <mergeCell ref="C6:H6"/>
    <mergeCell ref="A7:B7"/>
    <mergeCell ref="C7:H7"/>
    <mergeCell ref="A8:B8"/>
    <mergeCell ref="C8:H8"/>
    <mergeCell ref="A10:B10"/>
    <mergeCell ref="D10:H10"/>
    <mergeCell ref="B12:C12"/>
    <mergeCell ref="G12:H12"/>
    <mergeCell ref="B13:C13"/>
    <mergeCell ref="G13:H13"/>
    <mergeCell ref="A18:H18"/>
    <mergeCell ref="A20:H20"/>
    <mergeCell ref="B24:D24"/>
    <mergeCell ref="B14:C14"/>
    <mergeCell ref="G14:H14"/>
    <mergeCell ref="B15:C15"/>
    <mergeCell ref="G15:H15"/>
    <mergeCell ref="B16:C16"/>
    <mergeCell ref="G16:H16"/>
  </mergeCells>
  <phoneticPr fontId="7" type="noConversion"/>
  <dataValidations count="2">
    <dataValidation type="list" errorStyle="information" allowBlank="1" showInputMessage="1" showErrorMessage="1" error="사용내역이 없을 경우 직접 입력" sqref="D13:D16">
      <formula1>"연구비(법인)카드 미사용, 개인카드·개인거래·현금사용, 운임 특실 이용(조교수, 연구원), 공식일정을 초과한 출장, 연구과제 종료 후 계좌이체 신청, 사전 집행 후 연구계획변경 신청, 연구과제 종료 후 실행예산 변경"</formula1>
    </dataValidation>
    <dataValidation type="list" errorStyle="information" allowBlank="1" showInputMessage="1" showErrorMessage="1" error="사용비목 없을 경우 직접 입력" sqref="B13:B16">
      <formula1>"인건비, 연구장비·재료비,연구활동비, 연구과제추진비, 연구수당, 연구기자재 및 시설비, 재료비 및 전산처리관리비, 시작품 제작비, 국내여비, 국외여비, 수용비 및 수수료, 기술정보활동비, 유인물비, 전산처리비, 회의비, 교통통신비"</formula1>
    </dataValidation>
  </dataValidations>
  <hyperlinks>
    <hyperlink ref="J12"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D37"/>
  <sheetViews>
    <sheetView workbookViewId="0">
      <selection activeCell="B23" sqref="B23"/>
    </sheetView>
  </sheetViews>
  <sheetFormatPr defaultRowHeight="18" customHeight="1"/>
  <cols>
    <col min="1" max="1" width="8.88671875" style="64"/>
    <col min="2" max="2" width="29" style="64" bestFit="1" customWidth="1"/>
    <col min="3" max="3" width="19" style="64" bestFit="1" customWidth="1"/>
    <col min="5" max="16384" width="8.88671875" style="64"/>
  </cols>
  <sheetData>
    <row r="1" spans="2:4" ht="18" customHeight="1">
      <c r="D1" s="64"/>
    </row>
    <row r="2" spans="2:4" ht="18" customHeight="1">
      <c r="B2" s="272" t="s">
        <v>840</v>
      </c>
      <c r="C2" s="273" t="s">
        <v>839</v>
      </c>
      <c r="D2" s="64"/>
    </row>
    <row r="3" spans="2:4" ht="18" customHeight="1">
      <c r="B3" s="274" t="s">
        <v>833</v>
      </c>
      <c r="C3" s="277" t="s">
        <v>859</v>
      </c>
      <c r="D3" s="64"/>
    </row>
    <row r="4" spans="2:4" ht="18" customHeight="1">
      <c r="B4" s="274" t="s">
        <v>831</v>
      </c>
      <c r="C4" s="277" t="s">
        <v>856</v>
      </c>
      <c r="D4" s="64"/>
    </row>
    <row r="5" spans="2:4" ht="18" customHeight="1">
      <c r="B5" s="274" t="s">
        <v>817</v>
      </c>
      <c r="C5" s="277" t="s">
        <v>841</v>
      </c>
      <c r="D5" s="64"/>
    </row>
    <row r="6" spans="2:4" ht="18" customHeight="1">
      <c r="B6" s="274" t="s">
        <v>821</v>
      </c>
      <c r="C6" s="277" t="s">
        <v>846</v>
      </c>
      <c r="D6" s="64"/>
    </row>
    <row r="7" spans="2:4" ht="18" customHeight="1">
      <c r="B7" s="274" t="s">
        <v>834</v>
      </c>
      <c r="C7" s="277" t="s">
        <v>860</v>
      </c>
      <c r="D7" s="64"/>
    </row>
    <row r="8" spans="2:4" ht="18" customHeight="1">
      <c r="B8" s="274" t="s">
        <v>867</v>
      </c>
      <c r="C8" s="277" t="s">
        <v>864</v>
      </c>
      <c r="D8" s="64"/>
    </row>
    <row r="9" spans="2:4" ht="18" customHeight="1">
      <c r="B9" s="274" t="s">
        <v>830</v>
      </c>
      <c r="C9" s="277" t="s">
        <v>855</v>
      </c>
      <c r="D9" s="64"/>
    </row>
    <row r="10" spans="2:4" ht="18" customHeight="1">
      <c r="B10" s="274" t="s">
        <v>836</v>
      </c>
      <c r="C10" s="277" t="s">
        <v>861</v>
      </c>
      <c r="D10" s="64"/>
    </row>
    <row r="11" spans="2:4" ht="18" customHeight="1">
      <c r="B11" s="274" t="s">
        <v>827</v>
      </c>
      <c r="C11" s="277" t="s">
        <v>850</v>
      </c>
      <c r="D11" s="64"/>
    </row>
    <row r="12" spans="2:4" ht="18" customHeight="1">
      <c r="B12" s="274" t="s">
        <v>837</v>
      </c>
      <c r="C12" s="277" t="s">
        <v>865</v>
      </c>
      <c r="D12" s="64"/>
    </row>
    <row r="13" spans="2:4" ht="18" customHeight="1">
      <c r="B13" s="274" t="s">
        <v>835</v>
      </c>
      <c r="C13" s="277" t="s">
        <v>862</v>
      </c>
      <c r="D13" s="64"/>
    </row>
    <row r="14" spans="2:4" ht="18" customHeight="1">
      <c r="B14" s="274" t="s">
        <v>838</v>
      </c>
      <c r="C14" s="277" t="s">
        <v>866</v>
      </c>
      <c r="D14" s="64"/>
    </row>
    <row r="15" spans="2:4" ht="18" customHeight="1">
      <c r="B15" s="274" t="s">
        <v>823</v>
      </c>
      <c r="C15" s="277" t="s">
        <v>848</v>
      </c>
      <c r="D15" s="64"/>
    </row>
    <row r="16" spans="2:4" ht="18" customHeight="1">
      <c r="B16" s="274" t="s">
        <v>826</v>
      </c>
      <c r="C16" s="277" t="s">
        <v>851</v>
      </c>
      <c r="D16" s="64"/>
    </row>
    <row r="17" spans="2:4" ht="18" customHeight="1">
      <c r="B17" s="274" t="s">
        <v>822</v>
      </c>
      <c r="C17" s="277" t="s">
        <v>847</v>
      </c>
      <c r="D17" s="64"/>
    </row>
    <row r="18" spans="2:4" ht="18" customHeight="1">
      <c r="B18" s="274" t="s">
        <v>828</v>
      </c>
      <c r="C18" s="277" t="s">
        <v>854</v>
      </c>
      <c r="D18" s="64"/>
    </row>
    <row r="19" spans="2:4" ht="18" customHeight="1">
      <c r="B19" s="274" t="s">
        <v>828</v>
      </c>
      <c r="C19" s="277" t="s">
        <v>863</v>
      </c>
      <c r="D19" s="64"/>
    </row>
    <row r="20" spans="2:4" ht="18" customHeight="1">
      <c r="B20" s="274" t="s">
        <v>829</v>
      </c>
      <c r="C20" s="277" t="s">
        <v>979</v>
      </c>
      <c r="D20" s="64"/>
    </row>
    <row r="21" spans="2:4" ht="18" customHeight="1">
      <c r="B21" s="274" t="s">
        <v>820</v>
      </c>
      <c r="C21" s="277" t="s">
        <v>845</v>
      </c>
      <c r="D21" s="64"/>
    </row>
    <row r="22" spans="2:4" ht="18" customHeight="1">
      <c r="B22" s="274" t="s">
        <v>832</v>
      </c>
      <c r="C22" s="277" t="s">
        <v>857</v>
      </c>
      <c r="D22" s="64"/>
    </row>
    <row r="23" spans="2:4" ht="18" customHeight="1">
      <c r="B23" s="274" t="s">
        <v>824</v>
      </c>
      <c r="C23" s="277" t="s">
        <v>849</v>
      </c>
      <c r="D23" s="64"/>
    </row>
    <row r="24" spans="2:4" ht="18" customHeight="1">
      <c r="B24" s="274" t="s">
        <v>870</v>
      </c>
      <c r="C24" s="277" t="s">
        <v>842</v>
      </c>
      <c r="D24" s="64"/>
    </row>
    <row r="25" spans="2:4" ht="18" customHeight="1">
      <c r="B25" s="274" t="s">
        <v>975</v>
      </c>
      <c r="C25" s="277" t="s">
        <v>980</v>
      </c>
      <c r="D25" s="64"/>
    </row>
    <row r="26" spans="2:4" ht="18" customHeight="1">
      <c r="B26" s="274" t="s">
        <v>976</v>
      </c>
      <c r="C26" s="277" t="s">
        <v>981</v>
      </c>
      <c r="D26" s="64"/>
    </row>
    <row r="27" spans="2:4" ht="18" customHeight="1">
      <c r="B27" s="274" t="s">
        <v>977</v>
      </c>
      <c r="C27" s="277" t="s">
        <v>982</v>
      </c>
      <c r="D27" s="64"/>
    </row>
    <row r="28" spans="2:4" ht="18" customHeight="1">
      <c r="B28" s="274" t="s">
        <v>978</v>
      </c>
      <c r="C28" s="277" t="s">
        <v>983</v>
      </c>
      <c r="D28" s="64"/>
    </row>
    <row r="29" spans="2:4" ht="18" customHeight="1">
      <c r="B29" s="274" t="s">
        <v>984</v>
      </c>
      <c r="C29" s="277" t="s">
        <v>988</v>
      </c>
      <c r="D29" s="64"/>
    </row>
    <row r="30" spans="2:4" ht="18" customHeight="1">
      <c r="B30" s="274" t="s">
        <v>985</v>
      </c>
      <c r="C30" s="277" t="s">
        <v>989</v>
      </c>
      <c r="D30" s="64"/>
    </row>
    <row r="31" spans="2:4" ht="18" customHeight="1">
      <c r="B31" s="274" t="s">
        <v>986</v>
      </c>
      <c r="C31" s="277" t="s">
        <v>990</v>
      </c>
      <c r="D31" s="64"/>
    </row>
    <row r="32" spans="2:4" ht="18" customHeight="1">
      <c r="B32" s="274" t="s">
        <v>987</v>
      </c>
      <c r="C32" s="277" t="s">
        <v>991</v>
      </c>
      <c r="D32" s="64"/>
    </row>
    <row r="33" spans="2:4" ht="18" customHeight="1">
      <c r="B33" s="274" t="s">
        <v>819</v>
      </c>
      <c r="C33" s="277" t="s">
        <v>844</v>
      </c>
      <c r="D33" s="64"/>
    </row>
    <row r="34" spans="2:4" ht="18" customHeight="1">
      <c r="B34" s="274" t="s">
        <v>868</v>
      </c>
      <c r="C34" s="277" t="s">
        <v>852</v>
      </c>
      <c r="D34" s="64"/>
    </row>
    <row r="35" spans="2:4" ht="18" customHeight="1">
      <c r="B35" s="274" t="s">
        <v>818</v>
      </c>
      <c r="C35" s="277" t="s">
        <v>843</v>
      </c>
      <c r="D35" s="64"/>
    </row>
    <row r="36" spans="2:4" ht="18" customHeight="1">
      <c r="B36" s="275" t="s">
        <v>825</v>
      </c>
      <c r="C36" s="276" t="s">
        <v>853</v>
      </c>
      <c r="D36" s="64"/>
    </row>
    <row r="37" spans="2:4" ht="18" customHeight="1">
      <c r="B37" s="274" t="s">
        <v>869</v>
      </c>
      <c r="C37" s="277" t="s">
        <v>858</v>
      </c>
      <c r="D37" s="64"/>
    </row>
  </sheetData>
  <autoFilter ref="B2:C2">
    <sortState ref="B3:C30">
      <sortCondition ref="B2"/>
    </sortState>
  </autoFilter>
  <phoneticPr fontId="7"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opLeftCell="B1" zoomScale="94" zoomScaleNormal="94" workbookViewId="0">
      <selection activeCell="J16" sqref="J16"/>
    </sheetView>
  </sheetViews>
  <sheetFormatPr defaultRowHeight="13.5"/>
  <cols>
    <col min="1" max="1" width="4.6640625" style="413" bestFit="1" customWidth="1"/>
    <col min="2" max="2" width="8.88671875" style="413"/>
    <col min="3" max="3" width="13.77734375" style="413" customWidth="1"/>
    <col min="4" max="4" width="13.5546875" style="413" customWidth="1"/>
    <col min="5" max="5" width="13.77734375" style="413" customWidth="1"/>
    <col min="6" max="7" width="10.77734375" style="413" customWidth="1"/>
    <col min="8" max="8" width="12.77734375" style="413" customWidth="1"/>
    <col min="9" max="10" width="10.77734375" style="413" customWidth="1"/>
    <col min="11" max="11" width="20.77734375" style="413" customWidth="1"/>
    <col min="12" max="13" width="8.33203125" style="413" customWidth="1"/>
    <col min="14" max="14" width="8.88671875" style="413"/>
    <col min="15" max="15" width="12.77734375" style="413" customWidth="1"/>
    <col min="16" max="16" width="23.6640625" style="413" bestFit="1" customWidth="1"/>
    <col min="17" max="18" width="14.77734375" style="413" customWidth="1"/>
    <col min="19" max="16384" width="8.88671875" style="413"/>
  </cols>
  <sheetData>
    <row r="1" spans="1:18" ht="20.25" customHeight="1">
      <c r="A1" s="569" t="s">
        <v>1356</v>
      </c>
      <c r="B1" s="569"/>
      <c r="C1" s="569"/>
      <c r="D1" s="569"/>
      <c r="E1" s="569"/>
      <c r="F1" s="569"/>
      <c r="G1" s="569"/>
      <c r="H1" s="569"/>
      <c r="I1" s="569"/>
      <c r="J1" s="569"/>
      <c r="K1" s="569"/>
      <c r="L1" s="569"/>
      <c r="M1" s="569"/>
      <c r="N1" s="569"/>
      <c r="O1" s="569"/>
      <c r="P1" s="569"/>
      <c r="Q1" s="569"/>
      <c r="R1" s="569"/>
    </row>
    <row r="2" spans="1:18">
      <c r="C2" s="414">
        <v>1</v>
      </c>
      <c r="D2" s="414">
        <v>2</v>
      </c>
      <c r="E2" s="414">
        <v>3</v>
      </c>
      <c r="F2" s="414">
        <v>4</v>
      </c>
      <c r="G2" s="414">
        <v>5</v>
      </c>
      <c r="H2" s="414">
        <v>6</v>
      </c>
      <c r="I2" s="414">
        <v>7</v>
      </c>
      <c r="J2" s="414">
        <v>8</v>
      </c>
      <c r="K2" s="414">
        <v>9</v>
      </c>
      <c r="L2" s="414">
        <v>10</v>
      </c>
      <c r="M2" s="414">
        <v>11</v>
      </c>
      <c r="N2" s="414">
        <v>12</v>
      </c>
      <c r="O2" s="414">
        <v>13</v>
      </c>
      <c r="P2" s="414">
        <v>14</v>
      </c>
      <c r="Q2" s="414">
        <v>15</v>
      </c>
      <c r="R2" s="414">
        <v>16</v>
      </c>
    </row>
    <row r="3" spans="1:18" ht="24">
      <c r="A3" s="415" t="s">
        <v>1345</v>
      </c>
      <c r="B3" s="416" t="s">
        <v>1346</v>
      </c>
      <c r="C3" s="416" t="s">
        <v>1348</v>
      </c>
      <c r="D3" s="416" t="s">
        <v>1347</v>
      </c>
      <c r="E3" s="416" t="s">
        <v>1349</v>
      </c>
      <c r="F3" s="416" t="s">
        <v>1360</v>
      </c>
      <c r="G3" s="416" t="s">
        <v>1350</v>
      </c>
      <c r="H3" s="417" t="s">
        <v>1736</v>
      </c>
      <c r="I3" s="416" t="s">
        <v>1351</v>
      </c>
      <c r="J3" s="416" t="s">
        <v>1352</v>
      </c>
      <c r="K3" s="416" t="s">
        <v>1361</v>
      </c>
      <c r="L3" s="416" t="s">
        <v>1357</v>
      </c>
      <c r="M3" s="416" t="s">
        <v>1358</v>
      </c>
      <c r="N3" s="416" t="s">
        <v>1353</v>
      </c>
      <c r="O3" s="416" t="s">
        <v>1354</v>
      </c>
      <c r="P3" s="416" t="s">
        <v>1747</v>
      </c>
      <c r="Q3" s="416" t="s">
        <v>1355</v>
      </c>
      <c r="R3" s="417" t="s">
        <v>1756</v>
      </c>
    </row>
    <row r="4" spans="1:18" ht="20.100000000000001" customHeight="1">
      <c r="A4" s="418">
        <v>1</v>
      </c>
      <c r="B4" s="420"/>
      <c r="C4" s="420"/>
      <c r="D4" s="420"/>
      <c r="E4" s="420"/>
      <c r="F4" s="420"/>
      <c r="G4" s="420"/>
      <c r="H4" s="420"/>
      <c r="I4" s="420"/>
      <c r="J4" s="420"/>
      <c r="K4" s="420"/>
      <c r="L4" s="420"/>
      <c r="M4" s="420"/>
      <c r="N4" s="420"/>
      <c r="O4" s="420"/>
      <c r="P4" s="570"/>
      <c r="Q4" s="420"/>
      <c r="R4" s="420">
        <v>1</v>
      </c>
    </row>
    <row r="5" spans="1:18" ht="20.100000000000001" customHeight="1">
      <c r="A5" s="418">
        <v>2</v>
      </c>
      <c r="B5" s="420"/>
      <c r="C5" s="420"/>
      <c r="D5" s="420"/>
      <c r="E5" s="420"/>
      <c r="F5" s="420"/>
      <c r="G5" s="420"/>
      <c r="H5" s="420"/>
      <c r="I5" s="420"/>
      <c r="J5" s="420"/>
      <c r="K5" s="420"/>
      <c r="L5" s="420"/>
      <c r="M5" s="420"/>
      <c r="N5" s="420"/>
      <c r="O5" s="420"/>
      <c r="P5" s="570"/>
      <c r="Q5" s="420"/>
      <c r="R5" s="420">
        <v>2</v>
      </c>
    </row>
    <row r="6" spans="1:18" ht="20.100000000000001" customHeight="1">
      <c r="A6" s="418">
        <v>3</v>
      </c>
      <c r="B6" s="420"/>
      <c r="C6" s="420"/>
      <c r="D6" s="420"/>
      <c r="E6" s="420"/>
      <c r="F6" s="420"/>
      <c r="G6" s="420"/>
      <c r="H6" s="420"/>
      <c r="I6" s="420"/>
      <c r="J6" s="420"/>
      <c r="K6" s="420"/>
      <c r="L6" s="420"/>
      <c r="M6" s="420"/>
      <c r="N6" s="420"/>
      <c r="O6" s="420"/>
      <c r="P6" s="570"/>
      <c r="Q6" s="420"/>
      <c r="R6" s="420">
        <v>3</v>
      </c>
    </row>
    <row r="7" spans="1:18" ht="20.100000000000001" customHeight="1">
      <c r="A7" s="418">
        <v>4</v>
      </c>
      <c r="B7" s="420"/>
      <c r="C7" s="420"/>
      <c r="D7" s="420"/>
      <c r="E7" s="420"/>
      <c r="F7" s="420"/>
      <c r="G7" s="420"/>
      <c r="H7" s="420"/>
      <c r="I7" s="420"/>
      <c r="J7" s="420"/>
      <c r="K7" s="420"/>
      <c r="L7" s="420"/>
      <c r="M7" s="420"/>
      <c r="N7" s="420"/>
      <c r="O7" s="420"/>
      <c r="P7" s="570"/>
      <c r="Q7" s="420"/>
      <c r="R7" s="420">
        <v>4</v>
      </c>
    </row>
    <row r="8" spans="1:18" ht="20.100000000000001" customHeight="1">
      <c r="A8" s="418">
        <v>5</v>
      </c>
      <c r="B8" s="420"/>
      <c r="C8" s="420"/>
      <c r="D8" s="420"/>
      <c r="E8" s="420"/>
      <c r="F8" s="420"/>
      <c r="G8" s="420"/>
      <c r="H8" s="420"/>
      <c r="I8" s="420"/>
      <c r="J8" s="420"/>
      <c r="K8" s="420"/>
      <c r="L8" s="420"/>
      <c r="M8" s="420"/>
      <c r="N8" s="420"/>
      <c r="O8" s="420"/>
      <c r="P8" s="570"/>
      <c r="Q8" s="420"/>
      <c r="R8" s="420">
        <v>5</v>
      </c>
    </row>
    <row r="9" spans="1:18" ht="20.100000000000001" customHeight="1">
      <c r="A9" s="418">
        <v>6</v>
      </c>
      <c r="B9" s="420"/>
      <c r="C9" s="420"/>
      <c r="D9" s="420"/>
      <c r="E9" s="420"/>
      <c r="F9" s="420"/>
      <c r="G9" s="420"/>
      <c r="H9" s="420"/>
      <c r="I9" s="420"/>
      <c r="J9" s="420"/>
      <c r="K9" s="420"/>
      <c r="L9" s="420"/>
      <c r="M9" s="420"/>
      <c r="N9" s="420"/>
      <c r="O9" s="420"/>
      <c r="P9" s="570"/>
      <c r="Q9" s="420"/>
      <c r="R9" s="420">
        <v>6</v>
      </c>
    </row>
    <row r="10" spans="1:18" ht="20.100000000000001" customHeight="1">
      <c r="A10" s="418">
        <v>7</v>
      </c>
      <c r="B10" s="420"/>
      <c r="C10" s="420"/>
      <c r="D10" s="420"/>
      <c r="E10" s="420"/>
      <c r="F10" s="420"/>
      <c r="G10" s="420"/>
      <c r="H10" s="420"/>
      <c r="I10" s="420"/>
      <c r="J10" s="420"/>
      <c r="K10" s="420"/>
      <c r="L10" s="420"/>
      <c r="M10" s="420"/>
      <c r="N10" s="420"/>
      <c r="O10" s="420"/>
      <c r="P10" s="570"/>
      <c r="Q10" s="420"/>
      <c r="R10" s="420">
        <v>7</v>
      </c>
    </row>
    <row r="11" spans="1:18" ht="20.100000000000001" customHeight="1">
      <c r="A11" s="418">
        <v>8</v>
      </c>
      <c r="B11" s="420"/>
      <c r="C11" s="420"/>
      <c r="D11" s="420"/>
      <c r="E11" s="420"/>
      <c r="F11" s="420"/>
      <c r="G11" s="420"/>
      <c r="H11" s="420"/>
      <c r="I11" s="420"/>
      <c r="J11" s="420"/>
      <c r="K11" s="420"/>
      <c r="L11" s="420"/>
      <c r="M11" s="420"/>
      <c r="N11" s="420"/>
      <c r="O11" s="420"/>
      <c r="P11" s="570"/>
      <c r="Q11" s="420"/>
      <c r="R11" s="420">
        <v>8</v>
      </c>
    </row>
    <row r="12" spans="1:18" ht="20.100000000000001" customHeight="1">
      <c r="A12" s="418">
        <v>9</v>
      </c>
      <c r="B12" s="420"/>
      <c r="C12" s="420"/>
      <c r="D12" s="420"/>
      <c r="E12" s="420"/>
      <c r="F12" s="420"/>
      <c r="G12" s="420"/>
      <c r="H12" s="420"/>
      <c r="I12" s="420"/>
      <c r="J12" s="420"/>
      <c r="K12" s="420"/>
      <c r="L12" s="420"/>
      <c r="M12" s="420"/>
      <c r="N12" s="420"/>
      <c r="O12" s="420"/>
      <c r="P12" s="570"/>
      <c r="Q12" s="420"/>
      <c r="R12" s="420">
        <v>9</v>
      </c>
    </row>
    <row r="13" spans="1:18" ht="20.100000000000001" customHeight="1">
      <c r="A13" s="418">
        <v>10</v>
      </c>
      <c r="B13" s="420"/>
      <c r="C13" s="420"/>
      <c r="D13" s="420"/>
      <c r="E13" s="420"/>
      <c r="F13" s="420"/>
      <c r="G13" s="420"/>
      <c r="H13" s="420"/>
      <c r="I13" s="420"/>
      <c r="J13" s="420"/>
      <c r="K13" s="420"/>
      <c r="L13" s="420"/>
      <c r="M13" s="420"/>
      <c r="N13" s="420"/>
      <c r="O13" s="420"/>
      <c r="P13" s="570"/>
      <c r="Q13" s="420"/>
      <c r="R13" s="420">
        <v>10</v>
      </c>
    </row>
    <row r="14" spans="1:18" ht="20.100000000000001" customHeight="1">
      <c r="A14" s="418">
        <v>11</v>
      </c>
      <c r="B14" s="420"/>
      <c r="C14" s="420"/>
      <c r="D14" s="420"/>
      <c r="E14" s="420"/>
      <c r="F14" s="420"/>
      <c r="G14" s="420"/>
      <c r="H14" s="420"/>
      <c r="I14" s="420"/>
      <c r="J14" s="420"/>
      <c r="K14" s="420"/>
      <c r="L14" s="420"/>
      <c r="M14" s="420"/>
      <c r="N14" s="420"/>
      <c r="O14" s="420"/>
      <c r="P14" s="570"/>
      <c r="Q14" s="420"/>
      <c r="R14" s="420">
        <v>11</v>
      </c>
    </row>
    <row r="15" spans="1:18" ht="20.100000000000001" customHeight="1">
      <c r="A15" s="418">
        <v>12</v>
      </c>
      <c r="B15" s="420"/>
      <c r="C15" s="420"/>
      <c r="D15" s="420"/>
      <c r="E15" s="420"/>
      <c r="F15" s="420"/>
      <c r="G15" s="420"/>
      <c r="H15" s="420"/>
      <c r="I15" s="420"/>
      <c r="J15" s="420"/>
      <c r="K15" s="420"/>
      <c r="L15" s="420"/>
      <c r="M15" s="420"/>
      <c r="N15" s="420"/>
      <c r="O15" s="420"/>
      <c r="P15" s="570"/>
      <c r="Q15" s="420"/>
      <c r="R15" s="420">
        <v>12</v>
      </c>
    </row>
    <row r="16" spans="1:18" ht="20.100000000000001" customHeight="1">
      <c r="A16" s="418">
        <v>13</v>
      </c>
      <c r="B16" s="420"/>
      <c r="C16" s="420"/>
      <c r="D16" s="420"/>
      <c r="E16" s="420"/>
      <c r="F16" s="420"/>
      <c r="G16" s="420"/>
      <c r="H16" s="420"/>
      <c r="I16" s="420"/>
      <c r="J16" s="420"/>
      <c r="K16" s="420"/>
      <c r="L16" s="420"/>
      <c r="M16" s="420"/>
      <c r="N16" s="420"/>
      <c r="O16" s="420"/>
      <c r="P16" s="570"/>
      <c r="Q16" s="420"/>
      <c r="R16" s="420">
        <v>13</v>
      </c>
    </row>
    <row r="17" spans="1:18" ht="20.100000000000001" customHeight="1">
      <c r="A17" s="418">
        <v>14</v>
      </c>
      <c r="B17" s="420"/>
      <c r="C17" s="420"/>
      <c r="D17" s="420"/>
      <c r="E17" s="420"/>
      <c r="F17" s="420"/>
      <c r="G17" s="420"/>
      <c r="H17" s="420"/>
      <c r="I17" s="420"/>
      <c r="J17" s="420"/>
      <c r="K17" s="420"/>
      <c r="L17" s="420"/>
      <c r="M17" s="420"/>
      <c r="N17" s="420"/>
      <c r="O17" s="420"/>
      <c r="P17" s="570"/>
      <c r="Q17" s="420"/>
      <c r="R17" s="420"/>
    </row>
    <row r="18" spans="1:18" ht="20.100000000000001" customHeight="1">
      <c r="A18" s="418">
        <v>15</v>
      </c>
      <c r="B18" s="420"/>
      <c r="C18" s="420"/>
      <c r="D18" s="420"/>
      <c r="E18" s="420"/>
      <c r="F18" s="420"/>
      <c r="G18" s="420"/>
      <c r="H18" s="420"/>
      <c r="I18" s="420"/>
      <c r="J18" s="420"/>
      <c r="K18" s="420"/>
      <c r="L18" s="420"/>
      <c r="M18" s="420"/>
      <c r="N18" s="420"/>
      <c r="O18" s="420"/>
      <c r="P18" s="570"/>
      <c r="Q18" s="420"/>
      <c r="R18" s="420"/>
    </row>
    <row r="19" spans="1:18" ht="20.100000000000001" customHeight="1">
      <c r="A19" s="418">
        <v>16</v>
      </c>
      <c r="B19" s="420"/>
      <c r="C19" s="420"/>
      <c r="D19" s="420"/>
      <c r="E19" s="420"/>
      <c r="F19" s="420"/>
      <c r="G19" s="420"/>
      <c r="H19" s="420"/>
      <c r="I19" s="420"/>
      <c r="J19" s="420"/>
      <c r="K19" s="420"/>
      <c r="L19" s="420"/>
      <c r="M19" s="420"/>
      <c r="N19" s="420"/>
      <c r="O19" s="420"/>
      <c r="P19" s="570"/>
      <c r="Q19" s="420"/>
      <c r="R19" s="420"/>
    </row>
    <row r="20" spans="1:18" ht="20.100000000000001" customHeight="1">
      <c r="A20" s="418">
        <v>17</v>
      </c>
      <c r="B20" s="420"/>
      <c r="C20" s="420"/>
      <c r="D20" s="420"/>
      <c r="E20" s="420"/>
      <c r="F20" s="420"/>
      <c r="G20" s="420"/>
      <c r="H20" s="420"/>
      <c r="I20" s="420"/>
      <c r="J20" s="420"/>
      <c r="K20" s="420"/>
      <c r="L20" s="420"/>
      <c r="M20" s="420"/>
      <c r="N20" s="420"/>
      <c r="O20" s="420"/>
      <c r="P20" s="570"/>
      <c r="Q20" s="420"/>
      <c r="R20" s="420"/>
    </row>
    <row r="21" spans="1:18" ht="20.100000000000001" customHeight="1">
      <c r="A21" s="418">
        <v>18</v>
      </c>
      <c r="B21" s="420"/>
      <c r="C21" s="420"/>
      <c r="D21" s="420"/>
      <c r="E21" s="420"/>
      <c r="F21" s="420"/>
      <c r="G21" s="420"/>
      <c r="H21" s="420"/>
      <c r="I21" s="420"/>
      <c r="J21" s="420"/>
      <c r="K21" s="420"/>
      <c r="L21" s="420"/>
      <c r="M21" s="420"/>
      <c r="N21" s="420"/>
      <c r="O21" s="420"/>
      <c r="P21" s="570"/>
      <c r="Q21" s="420"/>
      <c r="R21" s="420"/>
    </row>
    <row r="22" spans="1:18" ht="20.100000000000001" customHeight="1">
      <c r="A22" s="418">
        <v>19</v>
      </c>
      <c r="B22" s="420"/>
      <c r="C22" s="420"/>
      <c r="D22" s="420"/>
      <c r="E22" s="420"/>
      <c r="F22" s="420"/>
      <c r="G22" s="420"/>
      <c r="H22" s="420"/>
      <c r="I22" s="420"/>
      <c r="J22" s="420"/>
      <c r="K22" s="420"/>
      <c r="L22" s="420"/>
      <c r="M22" s="420"/>
      <c r="N22" s="420"/>
      <c r="O22" s="420"/>
      <c r="P22" s="570"/>
      <c r="Q22" s="420"/>
      <c r="R22" s="420"/>
    </row>
    <row r="23" spans="1:18" ht="20.100000000000001" customHeight="1">
      <c r="A23" s="418">
        <v>20</v>
      </c>
      <c r="B23" s="420"/>
      <c r="C23" s="420"/>
      <c r="D23" s="420"/>
      <c r="E23" s="420"/>
      <c r="F23" s="420"/>
      <c r="G23" s="420"/>
      <c r="H23" s="420"/>
      <c r="I23" s="420"/>
      <c r="J23" s="420"/>
      <c r="K23" s="420"/>
      <c r="L23" s="420"/>
      <c r="M23" s="420"/>
      <c r="N23" s="420"/>
      <c r="O23" s="420"/>
      <c r="P23" s="570"/>
      <c r="Q23" s="420"/>
      <c r="R23" s="420"/>
    </row>
    <row r="24" spans="1:18" ht="20.100000000000001" customHeight="1">
      <c r="A24" s="418">
        <v>21</v>
      </c>
      <c r="B24" s="420"/>
      <c r="C24" s="420"/>
      <c r="D24" s="420"/>
      <c r="E24" s="420"/>
      <c r="F24" s="420"/>
      <c r="G24" s="420"/>
      <c r="H24" s="420"/>
      <c r="I24" s="420"/>
      <c r="J24" s="420"/>
      <c r="K24" s="420"/>
      <c r="L24" s="420"/>
      <c r="M24" s="420"/>
      <c r="N24" s="420"/>
      <c r="O24" s="420"/>
      <c r="P24" s="570"/>
      <c r="Q24" s="420"/>
      <c r="R24" s="420"/>
    </row>
    <row r="25" spans="1:18" ht="20.100000000000001" customHeight="1">
      <c r="A25" s="418">
        <v>22</v>
      </c>
      <c r="B25" s="420"/>
      <c r="C25" s="420"/>
      <c r="D25" s="420"/>
      <c r="E25" s="420"/>
      <c r="F25" s="420"/>
      <c r="G25" s="420"/>
      <c r="H25" s="420"/>
      <c r="I25" s="420"/>
      <c r="J25" s="420"/>
      <c r="K25" s="420"/>
      <c r="L25" s="420"/>
      <c r="M25" s="420"/>
      <c r="N25" s="420"/>
      <c r="O25" s="420"/>
      <c r="P25" s="570"/>
      <c r="Q25" s="420"/>
      <c r="R25" s="420"/>
    </row>
    <row r="26" spans="1:18" ht="20.100000000000001" customHeight="1">
      <c r="A26" s="418">
        <v>23</v>
      </c>
      <c r="B26" s="420"/>
      <c r="C26" s="420"/>
      <c r="D26" s="420"/>
      <c r="E26" s="420"/>
      <c r="F26" s="420"/>
      <c r="G26" s="420"/>
      <c r="H26" s="420"/>
      <c r="I26" s="420"/>
      <c r="J26" s="420"/>
      <c r="K26" s="420"/>
      <c r="L26" s="420"/>
      <c r="M26" s="420"/>
      <c r="N26" s="420"/>
      <c r="O26" s="420"/>
      <c r="P26" s="570"/>
      <c r="Q26" s="420"/>
      <c r="R26" s="420"/>
    </row>
    <row r="27" spans="1:18" ht="20.100000000000001" customHeight="1">
      <c r="A27" s="418">
        <v>24</v>
      </c>
      <c r="B27" s="420"/>
      <c r="C27" s="420"/>
      <c r="D27" s="420"/>
      <c r="E27" s="420"/>
      <c r="F27" s="420"/>
      <c r="G27" s="420"/>
      <c r="H27" s="420"/>
      <c r="I27" s="420"/>
      <c r="J27" s="420"/>
      <c r="K27" s="420"/>
      <c r="L27" s="420"/>
      <c r="M27" s="420"/>
      <c r="N27" s="420"/>
      <c r="O27" s="420"/>
      <c r="P27" s="570"/>
      <c r="Q27" s="420"/>
      <c r="R27" s="420"/>
    </row>
    <row r="28" spans="1:18" ht="20.100000000000001" customHeight="1">
      <c r="A28" s="418">
        <v>25</v>
      </c>
      <c r="B28" s="420"/>
      <c r="C28" s="420"/>
      <c r="D28" s="420"/>
      <c r="E28" s="420"/>
      <c r="F28" s="420"/>
      <c r="G28" s="420"/>
      <c r="H28" s="420"/>
      <c r="I28" s="420"/>
      <c r="J28" s="420"/>
      <c r="K28" s="420"/>
      <c r="L28" s="420"/>
      <c r="M28" s="420"/>
      <c r="N28" s="420"/>
      <c r="O28" s="420"/>
      <c r="P28" s="570"/>
      <c r="Q28" s="420"/>
      <c r="R28" s="420"/>
    </row>
    <row r="29" spans="1:18" ht="20.100000000000001" customHeight="1">
      <c r="A29" s="418">
        <v>26</v>
      </c>
      <c r="B29" s="420"/>
      <c r="C29" s="420"/>
      <c r="D29" s="420"/>
      <c r="E29" s="420"/>
      <c r="F29" s="420"/>
      <c r="G29" s="420"/>
      <c r="H29" s="420"/>
      <c r="I29" s="420"/>
      <c r="J29" s="420"/>
      <c r="K29" s="420"/>
      <c r="L29" s="420"/>
      <c r="M29" s="420"/>
      <c r="N29" s="420"/>
      <c r="O29" s="420"/>
      <c r="P29" s="570"/>
      <c r="Q29" s="420"/>
      <c r="R29" s="420"/>
    </row>
    <row r="30" spans="1:18" ht="20.100000000000001" customHeight="1">
      <c r="A30" s="418">
        <v>27</v>
      </c>
      <c r="B30" s="420"/>
      <c r="C30" s="420"/>
      <c r="D30" s="420"/>
      <c r="E30" s="420"/>
      <c r="F30" s="420"/>
      <c r="G30" s="420"/>
      <c r="H30" s="420"/>
      <c r="I30" s="420"/>
      <c r="J30" s="420"/>
      <c r="K30" s="420"/>
      <c r="L30" s="420"/>
      <c r="M30" s="420"/>
      <c r="N30" s="420"/>
      <c r="O30" s="420"/>
      <c r="P30" s="570"/>
      <c r="Q30" s="420"/>
      <c r="R30" s="420"/>
    </row>
    <row r="31" spans="1:18" ht="20.100000000000001" customHeight="1">
      <c r="A31" s="418">
        <v>28</v>
      </c>
      <c r="B31" s="420"/>
      <c r="C31" s="420"/>
      <c r="D31" s="420"/>
      <c r="E31" s="420"/>
      <c r="F31" s="420"/>
      <c r="G31" s="420"/>
      <c r="H31" s="420"/>
      <c r="I31" s="420"/>
      <c r="J31" s="420"/>
      <c r="K31" s="420"/>
      <c r="L31" s="420"/>
      <c r="M31" s="420"/>
      <c r="N31" s="420"/>
      <c r="O31" s="420"/>
      <c r="P31" s="570"/>
      <c r="Q31" s="420"/>
      <c r="R31" s="420"/>
    </row>
    <row r="32" spans="1:18" ht="20.100000000000001" customHeight="1">
      <c r="A32" s="418">
        <v>29</v>
      </c>
      <c r="B32" s="420"/>
      <c r="C32" s="420"/>
      <c r="D32" s="420"/>
      <c r="E32" s="420"/>
      <c r="F32" s="420"/>
      <c r="G32" s="420"/>
      <c r="H32" s="420"/>
      <c r="I32" s="420"/>
      <c r="J32" s="420"/>
      <c r="K32" s="420"/>
      <c r="L32" s="420"/>
      <c r="M32" s="420"/>
      <c r="N32" s="420"/>
      <c r="O32" s="420"/>
      <c r="P32" s="570"/>
      <c r="Q32" s="420"/>
      <c r="R32" s="420"/>
    </row>
    <row r="33" spans="1:18" ht="20.100000000000001" customHeight="1">
      <c r="A33" s="418">
        <v>30</v>
      </c>
      <c r="B33" s="420"/>
      <c r="C33" s="420"/>
      <c r="D33" s="420"/>
      <c r="E33" s="420"/>
      <c r="F33" s="420"/>
      <c r="G33" s="420"/>
      <c r="H33" s="420"/>
      <c r="I33" s="420"/>
      <c r="J33" s="420"/>
      <c r="K33" s="420"/>
      <c r="L33" s="420"/>
      <c r="M33" s="420"/>
      <c r="N33" s="420"/>
      <c r="O33" s="420"/>
      <c r="P33" s="570"/>
      <c r="Q33" s="420"/>
      <c r="R33" s="420"/>
    </row>
    <row r="34" spans="1:18" ht="20.100000000000001" customHeight="1">
      <c r="A34" s="418">
        <v>31</v>
      </c>
      <c r="B34" s="420"/>
      <c r="C34" s="420"/>
      <c r="D34" s="420"/>
      <c r="E34" s="420"/>
      <c r="F34" s="420"/>
      <c r="G34" s="420"/>
      <c r="H34" s="420"/>
      <c r="I34" s="420"/>
      <c r="J34" s="420"/>
      <c r="K34" s="420"/>
      <c r="L34" s="420"/>
      <c r="M34" s="420"/>
      <c r="N34" s="420"/>
      <c r="O34" s="420"/>
      <c r="P34" s="570"/>
      <c r="Q34" s="420"/>
      <c r="R34" s="420"/>
    </row>
    <row r="35" spans="1:18" ht="20.100000000000001" customHeight="1">
      <c r="A35" s="418">
        <v>32</v>
      </c>
      <c r="B35" s="420"/>
      <c r="C35" s="420"/>
      <c r="D35" s="420"/>
      <c r="E35" s="420"/>
      <c r="F35" s="420"/>
      <c r="G35" s="420"/>
      <c r="H35" s="420"/>
      <c r="I35" s="420"/>
      <c r="J35" s="420"/>
      <c r="K35" s="420"/>
      <c r="L35" s="420"/>
      <c r="M35" s="420"/>
      <c r="N35" s="420"/>
      <c r="O35" s="420"/>
      <c r="P35" s="570"/>
      <c r="Q35" s="420"/>
      <c r="R35" s="420"/>
    </row>
    <row r="36" spans="1:18" ht="20.100000000000001" customHeight="1">
      <c r="A36" s="418">
        <v>33</v>
      </c>
      <c r="B36" s="420"/>
      <c r="C36" s="420"/>
      <c r="D36" s="420"/>
      <c r="E36" s="420"/>
      <c r="F36" s="420"/>
      <c r="G36" s="420"/>
      <c r="H36" s="420"/>
      <c r="I36" s="420"/>
      <c r="J36" s="420"/>
      <c r="K36" s="420"/>
      <c r="L36" s="420"/>
      <c r="M36" s="420"/>
      <c r="N36" s="420"/>
      <c r="O36" s="420"/>
      <c r="P36" s="570"/>
      <c r="Q36" s="420"/>
      <c r="R36" s="420"/>
    </row>
    <row r="37" spans="1:18" ht="20.100000000000001" customHeight="1">
      <c r="A37" s="418">
        <v>34</v>
      </c>
      <c r="B37" s="420"/>
      <c r="C37" s="420"/>
      <c r="D37" s="420"/>
      <c r="E37" s="420"/>
      <c r="F37" s="420"/>
      <c r="G37" s="420"/>
      <c r="H37" s="420"/>
      <c r="I37" s="420"/>
      <c r="J37" s="420"/>
      <c r="K37" s="420"/>
      <c r="L37" s="420"/>
      <c r="M37" s="420"/>
      <c r="N37" s="420"/>
      <c r="O37" s="420"/>
      <c r="P37" s="570"/>
      <c r="Q37" s="420"/>
      <c r="R37" s="420"/>
    </row>
    <row r="38" spans="1:18" ht="20.100000000000001" customHeight="1">
      <c r="A38" s="418">
        <v>35</v>
      </c>
      <c r="B38" s="420"/>
      <c r="C38" s="420"/>
      <c r="D38" s="420"/>
      <c r="E38" s="420"/>
      <c r="F38" s="420"/>
      <c r="G38" s="420"/>
      <c r="H38" s="420"/>
      <c r="I38" s="420"/>
      <c r="J38" s="420"/>
      <c r="K38" s="420"/>
      <c r="L38" s="420"/>
      <c r="M38" s="420"/>
      <c r="N38" s="420"/>
      <c r="O38" s="420"/>
      <c r="P38" s="570"/>
      <c r="Q38" s="420"/>
      <c r="R38" s="420"/>
    </row>
    <row r="39" spans="1:18" ht="20.100000000000001" customHeight="1">
      <c r="A39" s="418">
        <v>36</v>
      </c>
      <c r="B39" s="420"/>
      <c r="C39" s="420"/>
      <c r="D39" s="420"/>
      <c r="E39" s="420"/>
      <c r="F39" s="420"/>
      <c r="G39" s="420"/>
      <c r="H39" s="420"/>
      <c r="I39" s="420"/>
      <c r="J39" s="420"/>
      <c r="K39" s="420"/>
      <c r="L39" s="420"/>
      <c r="M39" s="420"/>
      <c r="N39" s="420"/>
      <c r="O39" s="420"/>
      <c r="P39" s="570"/>
      <c r="Q39" s="420"/>
      <c r="R39" s="420"/>
    </row>
    <row r="40" spans="1:18" ht="20.100000000000001" customHeight="1">
      <c r="A40" s="418">
        <v>37</v>
      </c>
      <c r="B40" s="420"/>
      <c r="C40" s="420"/>
      <c r="D40" s="420"/>
      <c r="E40" s="420"/>
      <c r="F40" s="420"/>
      <c r="G40" s="420"/>
      <c r="H40" s="420"/>
      <c r="I40" s="420"/>
      <c r="J40" s="420"/>
      <c r="K40" s="420"/>
      <c r="L40" s="420"/>
      <c r="M40" s="420"/>
      <c r="N40" s="420"/>
      <c r="O40" s="420"/>
      <c r="P40" s="570"/>
      <c r="Q40" s="420"/>
      <c r="R40" s="420"/>
    </row>
    <row r="41" spans="1:18" ht="20.100000000000001" customHeight="1">
      <c r="A41" s="418">
        <v>38</v>
      </c>
      <c r="B41" s="420"/>
      <c r="C41" s="420"/>
      <c r="D41" s="420"/>
      <c r="E41" s="420"/>
      <c r="F41" s="420"/>
      <c r="G41" s="420"/>
      <c r="H41" s="420"/>
      <c r="I41" s="420"/>
      <c r="J41" s="420"/>
      <c r="K41" s="420"/>
      <c r="L41" s="420"/>
      <c r="M41" s="420"/>
      <c r="N41" s="420"/>
      <c r="O41" s="420"/>
      <c r="P41" s="570"/>
      <c r="Q41" s="420"/>
      <c r="R41" s="420"/>
    </row>
    <row r="42" spans="1:18" ht="20.100000000000001" customHeight="1">
      <c r="A42" s="418">
        <v>39</v>
      </c>
      <c r="B42" s="420"/>
      <c r="C42" s="420"/>
      <c r="D42" s="420"/>
      <c r="E42" s="420"/>
      <c r="F42" s="420"/>
      <c r="G42" s="420"/>
      <c r="H42" s="420"/>
      <c r="I42" s="420"/>
      <c r="J42" s="420"/>
      <c r="K42" s="420"/>
      <c r="L42" s="420"/>
      <c r="M42" s="420"/>
      <c r="N42" s="420"/>
      <c r="O42" s="420"/>
      <c r="P42" s="570"/>
      <c r="Q42" s="420"/>
      <c r="R42" s="420"/>
    </row>
    <row r="43" spans="1:18" ht="20.100000000000001" customHeight="1">
      <c r="A43" s="418">
        <v>40</v>
      </c>
      <c r="B43" s="420"/>
      <c r="C43" s="420"/>
      <c r="D43" s="420"/>
      <c r="E43" s="420"/>
      <c r="F43" s="420"/>
      <c r="G43" s="420"/>
      <c r="H43" s="420"/>
      <c r="I43" s="420"/>
      <c r="J43" s="420"/>
      <c r="K43" s="420"/>
      <c r="L43" s="420"/>
      <c r="M43" s="420"/>
      <c r="N43" s="420"/>
      <c r="O43" s="420"/>
      <c r="P43" s="570"/>
      <c r="Q43" s="420"/>
      <c r="R43" s="420"/>
    </row>
    <row r="44" spans="1:18" ht="20.100000000000001" customHeight="1">
      <c r="A44" s="418">
        <v>41</v>
      </c>
      <c r="B44" s="420"/>
      <c r="C44" s="420"/>
      <c r="D44" s="420"/>
      <c r="E44" s="420"/>
      <c r="F44" s="420"/>
      <c r="G44" s="420"/>
      <c r="H44" s="420"/>
      <c r="I44" s="420"/>
      <c r="J44" s="420"/>
      <c r="K44" s="420"/>
      <c r="L44" s="420"/>
      <c r="M44" s="420"/>
      <c r="N44" s="420"/>
      <c r="O44" s="420"/>
      <c r="P44" s="570"/>
      <c r="Q44" s="420"/>
      <c r="R44" s="420"/>
    </row>
    <row r="45" spans="1:18" ht="20.100000000000001" customHeight="1">
      <c r="A45" s="418">
        <v>42</v>
      </c>
      <c r="B45" s="420"/>
      <c r="C45" s="420"/>
      <c r="D45" s="420"/>
      <c r="E45" s="420"/>
      <c r="F45" s="420"/>
      <c r="G45" s="420"/>
      <c r="H45" s="420"/>
      <c r="I45" s="420"/>
      <c r="J45" s="420"/>
      <c r="K45" s="420"/>
      <c r="L45" s="420"/>
      <c r="M45" s="420"/>
      <c r="N45" s="420"/>
      <c r="O45" s="420"/>
      <c r="P45" s="570"/>
      <c r="Q45" s="420"/>
      <c r="R45" s="420"/>
    </row>
    <row r="46" spans="1:18" ht="20.100000000000001" customHeight="1">
      <c r="A46" s="418">
        <v>43</v>
      </c>
      <c r="B46" s="420"/>
      <c r="C46" s="420"/>
      <c r="D46" s="420"/>
      <c r="E46" s="420"/>
      <c r="F46" s="420"/>
      <c r="G46" s="420"/>
      <c r="H46" s="420"/>
      <c r="I46" s="420"/>
      <c r="J46" s="420"/>
      <c r="K46" s="420"/>
      <c r="L46" s="420"/>
      <c r="M46" s="420"/>
      <c r="N46" s="420"/>
      <c r="O46" s="420"/>
      <c r="P46" s="570"/>
      <c r="Q46" s="420"/>
      <c r="R46" s="420"/>
    </row>
    <row r="47" spans="1:18" ht="20.100000000000001" customHeight="1">
      <c r="A47" s="418">
        <v>44</v>
      </c>
      <c r="B47" s="420"/>
      <c r="C47" s="420"/>
      <c r="D47" s="420"/>
      <c r="E47" s="420"/>
      <c r="F47" s="420"/>
      <c r="G47" s="420"/>
      <c r="H47" s="420"/>
      <c r="I47" s="420"/>
      <c r="J47" s="420"/>
      <c r="K47" s="420"/>
      <c r="L47" s="420"/>
      <c r="M47" s="420"/>
      <c r="N47" s="420"/>
      <c r="O47" s="420"/>
      <c r="P47" s="570"/>
      <c r="Q47" s="420"/>
      <c r="R47" s="420"/>
    </row>
    <row r="48" spans="1:18" ht="20.100000000000001" customHeight="1">
      <c r="A48" s="418">
        <v>45</v>
      </c>
      <c r="B48" s="420"/>
      <c r="C48" s="420"/>
      <c r="D48" s="420"/>
      <c r="E48" s="420"/>
      <c r="F48" s="420"/>
      <c r="G48" s="420"/>
      <c r="H48" s="420"/>
      <c r="I48" s="420"/>
      <c r="J48" s="420"/>
      <c r="K48" s="420"/>
      <c r="L48" s="420"/>
      <c r="M48" s="420"/>
      <c r="N48" s="420"/>
      <c r="O48" s="420"/>
      <c r="P48" s="570"/>
      <c r="Q48" s="420"/>
      <c r="R48" s="420"/>
    </row>
    <row r="49" spans="1:18" ht="20.100000000000001" customHeight="1">
      <c r="A49" s="418">
        <v>46</v>
      </c>
      <c r="B49" s="420"/>
      <c r="C49" s="420"/>
      <c r="D49" s="420"/>
      <c r="E49" s="420"/>
      <c r="F49" s="420"/>
      <c r="G49" s="420"/>
      <c r="H49" s="420"/>
      <c r="I49" s="420"/>
      <c r="J49" s="420"/>
      <c r="K49" s="420"/>
      <c r="L49" s="420"/>
      <c r="M49" s="420"/>
      <c r="N49" s="420"/>
      <c r="O49" s="420"/>
      <c r="P49" s="570"/>
      <c r="Q49" s="420"/>
      <c r="R49" s="420"/>
    </row>
    <row r="50" spans="1:18" ht="20.100000000000001" customHeight="1">
      <c r="A50" s="418">
        <v>47</v>
      </c>
      <c r="B50" s="420"/>
      <c r="C50" s="420"/>
      <c r="D50" s="420"/>
      <c r="E50" s="420"/>
      <c r="F50" s="420"/>
      <c r="G50" s="420"/>
      <c r="H50" s="420"/>
      <c r="I50" s="420"/>
      <c r="J50" s="420"/>
      <c r="K50" s="420"/>
      <c r="L50" s="420"/>
      <c r="M50" s="420"/>
      <c r="N50" s="420"/>
      <c r="O50" s="420"/>
      <c r="P50" s="570"/>
      <c r="Q50" s="420"/>
      <c r="R50" s="420"/>
    </row>
    <row r="51" spans="1:18" ht="20.100000000000001" customHeight="1">
      <c r="A51" s="418">
        <v>48</v>
      </c>
      <c r="B51" s="420"/>
      <c r="C51" s="420"/>
      <c r="D51" s="420"/>
      <c r="E51" s="420"/>
      <c r="F51" s="420"/>
      <c r="G51" s="420"/>
      <c r="H51" s="420"/>
      <c r="I51" s="420"/>
      <c r="J51" s="420"/>
      <c r="K51" s="420"/>
      <c r="L51" s="420"/>
      <c r="M51" s="420"/>
      <c r="N51" s="420"/>
      <c r="O51" s="420"/>
      <c r="P51" s="570"/>
      <c r="Q51" s="420"/>
      <c r="R51" s="420"/>
    </row>
    <row r="52" spans="1:18" ht="20.100000000000001" customHeight="1">
      <c r="A52" s="418">
        <v>49</v>
      </c>
      <c r="B52" s="420"/>
      <c r="C52" s="420"/>
      <c r="D52" s="420"/>
      <c r="E52" s="420"/>
      <c r="F52" s="420"/>
      <c r="G52" s="420"/>
      <c r="H52" s="420"/>
      <c r="I52" s="420"/>
      <c r="J52" s="420"/>
      <c r="K52" s="420"/>
      <c r="L52" s="420"/>
      <c r="M52" s="420"/>
      <c r="N52" s="420"/>
      <c r="O52" s="420"/>
      <c r="P52" s="570"/>
      <c r="Q52" s="420"/>
      <c r="R52" s="420"/>
    </row>
    <row r="53" spans="1:18" ht="20.100000000000001" customHeight="1">
      <c r="A53" s="419">
        <v>50</v>
      </c>
      <c r="B53" s="421"/>
      <c r="C53" s="421"/>
      <c r="D53" s="421"/>
      <c r="E53" s="421"/>
      <c r="F53" s="421"/>
      <c r="G53" s="421"/>
      <c r="H53" s="421"/>
      <c r="I53" s="421"/>
      <c r="J53" s="421"/>
      <c r="K53" s="421"/>
      <c r="L53" s="421"/>
      <c r="M53" s="421"/>
      <c r="N53" s="421"/>
      <c r="O53" s="421"/>
      <c r="P53" s="571"/>
      <c r="Q53" s="421"/>
      <c r="R53" s="421"/>
    </row>
    <row r="54" spans="1:18">
      <c r="B54" s="414"/>
      <c r="C54" s="414"/>
      <c r="D54" s="414"/>
      <c r="E54" s="414"/>
      <c r="F54" s="414"/>
      <c r="G54" s="414"/>
      <c r="H54" s="414"/>
      <c r="I54" s="414"/>
      <c r="J54" s="414"/>
      <c r="K54" s="414"/>
      <c r="L54" s="414"/>
      <c r="M54" s="414"/>
      <c r="N54" s="414"/>
      <c r="O54" s="414"/>
      <c r="P54" s="414"/>
      <c r="Q54" s="414"/>
      <c r="R54" s="414"/>
    </row>
  </sheetData>
  <phoneticPr fontId="7" type="noConversion"/>
  <dataValidations xWindow="512" yWindow="486" count="1">
    <dataValidation type="list" allowBlank="1" showInputMessage="1" sqref="D1:D1048576">
      <formula1>"건설환경공학부,기계항공공학부,재료공학부,전기정보공학부,컴퓨터공학부,건축학과,에너지시스템공학부,원자핵공학과,산업공학과,조선해양공학과,협동과정 기술경영경제정책,협동과정 바이오엔지니어링, 협동과정 해양플랜트엔지니어링"</formula1>
    </dataValidation>
  </dataValidations>
  <pageMargins left="0.7" right="0.7" top="0.75" bottom="0.75" header="0.3" footer="0.3"/>
  <pageSetup paperSize="9" orientation="portrait" horizontalDpi="4294967294" verticalDpi="0" r:id="rId1"/>
  <extLst>
    <ext xmlns:x14="http://schemas.microsoft.com/office/spreadsheetml/2009/9/main" uri="{CCE6A557-97BC-4b89-ADB6-D9C93CAAB3DF}">
      <x14:dataValidations xmlns:xm="http://schemas.microsoft.com/office/excel/2006/main" xWindow="512" yWindow="486" count="1">
        <x14:dataValidation type="list" allowBlank="1" showInputMessage="1" showErrorMessage="1">
          <x14:formula1>
            <xm:f>인건비지급단가!B$6:O$6</xm:f>
          </x14:formula1>
          <xm:sqref>F1:F1048576</xm:sqref>
        </x14:dataValidation>
      </x14:dataValidations>
    </ext>
  </extLs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D47"/>
  <sheetViews>
    <sheetView showGridLines="0" zoomScaleNormal="100" workbookViewId="0">
      <selection activeCell="AC1" sqref="AC1:AD1"/>
    </sheetView>
  </sheetViews>
  <sheetFormatPr defaultRowHeight="16.5"/>
  <cols>
    <col min="1" max="1" width="8.88671875" style="734"/>
    <col min="2" max="2" width="11.109375" style="734" customWidth="1"/>
    <col min="3" max="3" width="8.88671875" style="734"/>
    <col min="4" max="16" width="2.77734375" style="734" customWidth="1"/>
    <col min="17" max="19" width="8.88671875" style="734"/>
    <col min="20" max="20" width="1" style="734" customWidth="1"/>
    <col min="21" max="21" width="2.77734375" style="734" customWidth="1"/>
    <col min="22" max="28" width="10.77734375" style="734" customWidth="1"/>
    <col min="29" max="16384" width="8.88671875" style="734"/>
  </cols>
  <sheetData>
    <row r="1" spans="1:30" ht="30" customHeight="1">
      <c r="V1" s="3474"/>
      <c r="W1" s="3475"/>
      <c r="X1" s="3475"/>
      <c r="Y1" s="3475"/>
      <c r="Z1" s="3475"/>
      <c r="AA1" s="3475"/>
      <c r="AB1" s="3475"/>
      <c r="AC1" s="3345" t="s">
        <v>1120</v>
      </c>
      <c r="AD1" s="3345"/>
    </row>
    <row r="2" spans="1:30" ht="33.75">
      <c r="A2" s="3364" t="s">
        <v>1853</v>
      </c>
      <c r="B2" s="3364"/>
      <c r="C2" s="3364"/>
      <c r="D2" s="3364"/>
      <c r="E2" s="3364"/>
      <c r="F2" s="3364"/>
      <c r="G2" s="3364"/>
      <c r="H2" s="3364"/>
      <c r="I2" s="3364"/>
      <c r="J2" s="3364"/>
      <c r="K2" s="3364"/>
      <c r="L2" s="3364"/>
      <c r="M2" s="3364"/>
      <c r="N2" s="3364"/>
      <c r="O2" s="3364"/>
      <c r="P2" s="3364"/>
      <c r="Q2" s="3364"/>
      <c r="R2" s="3364"/>
      <c r="S2" s="3364"/>
      <c r="V2" s="3474" t="s">
        <v>1701</v>
      </c>
      <c r="W2" s="3475"/>
      <c r="X2" s="3475"/>
      <c r="Y2" s="3475"/>
      <c r="Z2" s="3475"/>
      <c r="AA2" s="3475"/>
      <c r="AB2" s="3475"/>
    </row>
    <row r="3" spans="1:30">
      <c r="A3" s="3365" t="s">
        <v>120</v>
      </c>
      <c r="B3" s="3365"/>
      <c r="C3" s="3365"/>
      <c r="D3" s="3365"/>
      <c r="E3" s="3365"/>
      <c r="F3" s="3365"/>
      <c r="G3" s="3365"/>
      <c r="H3" s="3365"/>
      <c r="I3" s="3365"/>
      <c r="J3" s="3365"/>
      <c r="K3" s="3365"/>
      <c r="L3" s="3365"/>
      <c r="M3" s="3365"/>
      <c r="N3" s="3365"/>
      <c r="O3" s="3365"/>
      <c r="P3" s="3365"/>
      <c r="Q3" s="3365"/>
      <c r="R3" s="3365"/>
      <c r="S3" s="3365"/>
      <c r="V3" s="542"/>
      <c r="W3" s="542"/>
      <c r="X3" s="542"/>
      <c r="Y3" s="542"/>
      <c r="Z3" s="542"/>
      <c r="AA3" s="542"/>
      <c r="AB3" s="542"/>
    </row>
    <row r="4" spans="1:30">
      <c r="A4" s="735"/>
      <c r="B4" s="735"/>
      <c r="C4" s="735"/>
      <c r="D4" s="735"/>
      <c r="E4" s="735"/>
      <c r="F4" s="735"/>
      <c r="G4" s="735"/>
      <c r="H4" s="735"/>
      <c r="I4" s="735"/>
      <c r="J4" s="735"/>
      <c r="K4" s="735"/>
      <c r="L4" s="735"/>
      <c r="M4" s="735"/>
      <c r="N4" s="735"/>
      <c r="O4" s="735"/>
      <c r="P4" s="735"/>
      <c r="Q4" s="735"/>
      <c r="R4" s="735"/>
      <c r="S4" s="735"/>
      <c r="V4" s="3476" t="s">
        <v>1117</v>
      </c>
      <c r="W4" s="3476" t="s">
        <v>1702</v>
      </c>
      <c r="X4" s="3476" t="s">
        <v>1703</v>
      </c>
      <c r="Y4" s="3476" t="s">
        <v>1704</v>
      </c>
      <c r="Z4" s="3476" t="s">
        <v>1705</v>
      </c>
      <c r="AA4" s="3477" t="s">
        <v>1706</v>
      </c>
      <c r="AB4" s="3476" t="s">
        <v>103</v>
      </c>
    </row>
    <row r="5" spans="1:30">
      <c r="M5" s="3366" t="s">
        <v>1854</v>
      </c>
      <c r="N5" s="3366"/>
      <c r="O5" s="3366"/>
      <c r="Q5" s="736" t="s">
        <v>1855</v>
      </c>
      <c r="R5" s="736" t="s">
        <v>1856</v>
      </c>
      <c r="S5" s="736" t="s">
        <v>1857</v>
      </c>
      <c r="V5" s="3476"/>
      <c r="W5" s="3476"/>
      <c r="X5" s="3476"/>
      <c r="Y5" s="3476"/>
      <c r="Z5" s="3476"/>
      <c r="AA5" s="3476"/>
      <c r="AB5" s="3476"/>
    </row>
    <row r="6" spans="1:30" ht="28.5" customHeight="1">
      <c r="M6" s="3367" t="s">
        <v>1858</v>
      </c>
      <c r="N6" s="3367"/>
      <c r="O6" s="3367"/>
      <c r="Q6" s="737"/>
      <c r="R6" s="737"/>
      <c r="S6" s="737"/>
      <c r="V6" s="3487" t="s">
        <v>1470</v>
      </c>
      <c r="W6" s="3487" t="s">
        <v>1707</v>
      </c>
      <c r="X6" s="3487" t="s">
        <v>1708</v>
      </c>
      <c r="Y6" s="3487" t="s">
        <v>1709</v>
      </c>
      <c r="Z6" s="3487" t="s">
        <v>1710</v>
      </c>
      <c r="AA6" s="3487" t="s">
        <v>1711</v>
      </c>
      <c r="AB6" s="3487"/>
    </row>
    <row r="7" spans="1:30" ht="15.75" customHeight="1">
      <c r="V7" s="3487"/>
      <c r="W7" s="3487"/>
      <c r="X7" s="3487"/>
      <c r="Y7" s="3487"/>
      <c r="Z7" s="3487"/>
      <c r="AA7" s="3487"/>
      <c r="AB7" s="3487"/>
    </row>
    <row r="8" spans="1:30" ht="17.25" thickBot="1">
      <c r="A8" s="3368" t="s">
        <v>1859</v>
      </c>
      <c r="B8" s="3368"/>
      <c r="C8" s="3368"/>
      <c r="D8" s="3368"/>
      <c r="E8" s="3368"/>
      <c r="F8" s="3368"/>
      <c r="G8" s="3368"/>
      <c r="H8" s="3368"/>
      <c r="I8" s="3368"/>
      <c r="J8" s="3368"/>
      <c r="K8" s="3368"/>
      <c r="L8" s="3368"/>
      <c r="M8" s="3368"/>
      <c r="N8" s="3368"/>
      <c r="O8" s="3368"/>
      <c r="P8" s="3368"/>
      <c r="Q8" s="3368"/>
      <c r="R8" s="3368"/>
      <c r="S8" s="3368"/>
      <c r="V8" s="3487"/>
      <c r="W8" s="3487"/>
      <c r="X8" s="3487"/>
      <c r="Y8" s="3487"/>
      <c r="Z8" s="3487"/>
      <c r="AA8" s="3487"/>
      <c r="AB8" s="3487"/>
    </row>
    <row r="9" spans="1:30" ht="17.25" customHeight="1" thickTop="1">
      <c r="A9" s="3369" t="s">
        <v>1860</v>
      </c>
      <c r="B9" s="3370"/>
      <c r="C9" s="3370"/>
      <c r="D9" s="3370"/>
      <c r="E9" s="3370"/>
      <c r="F9" s="3370"/>
      <c r="G9" s="3370"/>
      <c r="H9" s="3370"/>
      <c r="I9" s="3370"/>
      <c r="J9" s="3370"/>
      <c r="K9" s="3370"/>
      <c r="L9" s="3370"/>
      <c r="M9" s="3370"/>
      <c r="N9" s="3370"/>
      <c r="O9" s="3370"/>
      <c r="P9" s="3370"/>
      <c r="Q9" s="3370"/>
      <c r="R9" s="3370"/>
      <c r="S9" s="3371"/>
      <c r="U9" s="738"/>
      <c r="V9" s="543"/>
      <c r="W9" s="543"/>
      <c r="X9" s="543"/>
      <c r="Y9" s="543"/>
      <c r="Z9" s="543"/>
      <c r="AA9" s="543"/>
      <c r="AB9" s="543"/>
      <c r="AC9" s="739"/>
    </row>
    <row r="10" spans="1:30">
      <c r="A10" s="3372" t="s">
        <v>1861</v>
      </c>
      <c r="B10" s="3373"/>
      <c r="C10" s="740" t="s">
        <v>1862</v>
      </c>
      <c r="D10" s="3374" t="s">
        <v>1863</v>
      </c>
      <c r="E10" s="3375"/>
      <c r="F10" s="3375"/>
      <c r="G10" s="3375"/>
      <c r="H10" s="3375"/>
      <c r="I10" s="3375"/>
      <c r="J10" s="3375"/>
      <c r="K10" s="3375"/>
      <c r="L10" s="3376" t="s">
        <v>1864</v>
      </c>
      <c r="M10" s="3377"/>
      <c r="N10" s="3377"/>
      <c r="O10" s="3377"/>
      <c r="P10" s="3378"/>
      <c r="Q10" s="3374" t="s">
        <v>1865</v>
      </c>
      <c r="R10" s="3375"/>
      <c r="S10" s="3379"/>
      <c r="U10" s="738"/>
      <c r="V10" s="3488" t="s">
        <v>1715</v>
      </c>
      <c r="W10" s="3488"/>
      <c r="X10" s="3488"/>
      <c r="Y10" s="3488"/>
      <c r="Z10" s="3488"/>
      <c r="AA10" s="3488"/>
      <c r="AB10" s="3488"/>
      <c r="AC10" s="739"/>
    </row>
    <row r="11" spans="1:30" ht="16.5" customHeight="1">
      <c r="A11" s="3402" t="s">
        <v>1866</v>
      </c>
      <c r="B11" s="3403"/>
      <c r="C11" s="3408" t="s">
        <v>1712</v>
      </c>
      <c r="D11" s="3384" t="s">
        <v>1858</v>
      </c>
      <c r="E11" s="3388" t="s">
        <v>1858</v>
      </c>
      <c r="F11" s="3384" t="s">
        <v>1858</v>
      </c>
      <c r="G11" s="3384"/>
      <c r="H11" s="3384" t="s">
        <v>1858</v>
      </c>
      <c r="I11" s="3384"/>
      <c r="J11" s="3386" t="s">
        <v>1867</v>
      </c>
      <c r="K11" s="3388" t="s">
        <v>1858</v>
      </c>
      <c r="L11" s="3390" t="s">
        <v>1868</v>
      </c>
      <c r="M11" s="3391"/>
      <c r="N11" s="3391"/>
      <c r="O11" s="3391"/>
      <c r="P11" s="3392"/>
      <c r="Q11" s="3393" t="s">
        <v>1869</v>
      </c>
      <c r="R11" s="3394"/>
      <c r="S11" s="3395"/>
      <c r="U11" s="739"/>
      <c r="V11" s="3488"/>
      <c r="W11" s="3488"/>
      <c r="X11" s="3488"/>
      <c r="Y11" s="3488"/>
      <c r="Z11" s="3488"/>
      <c r="AA11" s="3488"/>
      <c r="AB11" s="3488"/>
      <c r="AC11" s="739"/>
    </row>
    <row r="12" spans="1:30" ht="16.5" customHeight="1">
      <c r="A12" s="3404"/>
      <c r="B12" s="3405"/>
      <c r="C12" s="3409"/>
      <c r="D12" s="3385"/>
      <c r="E12" s="3389"/>
      <c r="F12" s="3385"/>
      <c r="G12" s="3385"/>
      <c r="H12" s="3385"/>
      <c r="I12" s="3385"/>
      <c r="J12" s="3387"/>
      <c r="K12" s="3389"/>
      <c r="L12" s="3399" t="s">
        <v>1870</v>
      </c>
      <c r="M12" s="3400"/>
      <c r="N12" s="3400"/>
      <c r="O12" s="3400"/>
      <c r="P12" s="3401"/>
      <c r="Q12" s="3396"/>
      <c r="R12" s="3397"/>
      <c r="S12" s="3398"/>
      <c r="U12" s="739"/>
      <c r="V12" s="3488"/>
      <c r="W12" s="3488"/>
      <c r="X12" s="3488"/>
      <c r="Y12" s="3488"/>
      <c r="Z12" s="3488"/>
      <c r="AA12" s="3488"/>
      <c r="AB12" s="3488"/>
      <c r="AC12" s="739"/>
    </row>
    <row r="13" spans="1:30">
      <c r="A13" s="3406"/>
      <c r="B13" s="3407"/>
      <c r="C13" s="741" t="s">
        <v>1713</v>
      </c>
      <c r="D13" s="3374" t="s">
        <v>1714</v>
      </c>
      <c r="E13" s="3375"/>
      <c r="F13" s="3375"/>
      <c r="G13" s="3375"/>
      <c r="H13" s="3375"/>
      <c r="I13" s="3375"/>
      <c r="J13" s="3375"/>
      <c r="K13" s="3375"/>
      <c r="L13" s="3375"/>
      <c r="M13" s="3375"/>
      <c r="N13" s="3375"/>
      <c r="O13" s="3375"/>
      <c r="P13" s="3375"/>
      <c r="Q13" s="3375"/>
      <c r="R13" s="3375"/>
      <c r="S13" s="3379"/>
      <c r="U13" s="739"/>
      <c r="V13" s="3488"/>
      <c r="W13" s="3488"/>
      <c r="X13" s="3488"/>
      <c r="Y13" s="3488"/>
      <c r="Z13" s="3488"/>
      <c r="AA13" s="3488"/>
      <c r="AB13" s="3488"/>
      <c r="AC13" s="739"/>
    </row>
    <row r="14" spans="1:30" ht="17.25" thickBot="1">
      <c r="A14" s="3410" t="s">
        <v>1871</v>
      </c>
      <c r="B14" s="3411"/>
      <c r="C14" s="3412" t="s">
        <v>1872</v>
      </c>
      <c r="D14" s="3413"/>
      <c r="E14" s="3413"/>
      <c r="F14" s="3413"/>
      <c r="G14" s="3413"/>
      <c r="H14" s="3413"/>
      <c r="I14" s="3413"/>
      <c r="J14" s="3413"/>
      <c r="K14" s="3413"/>
      <c r="L14" s="3413"/>
      <c r="M14" s="3413"/>
      <c r="N14" s="3413"/>
      <c r="O14" s="3413"/>
      <c r="P14" s="3413"/>
      <c r="Q14" s="3413"/>
      <c r="R14" s="3413"/>
      <c r="S14" s="3414"/>
      <c r="U14" s="739"/>
      <c r="V14" s="739"/>
      <c r="W14" s="739"/>
      <c r="X14" s="739"/>
      <c r="Y14" s="739"/>
      <c r="Z14" s="739"/>
      <c r="AA14" s="739"/>
      <c r="AB14" s="739"/>
      <c r="AC14" s="739"/>
    </row>
    <row r="15" spans="1:30" ht="17.25" thickTop="1">
      <c r="A15" s="3369" t="s">
        <v>1873</v>
      </c>
      <c r="B15" s="3370"/>
      <c r="C15" s="3370"/>
      <c r="D15" s="3370"/>
      <c r="E15" s="3370"/>
      <c r="F15" s="3370"/>
      <c r="G15" s="3370"/>
      <c r="H15" s="3370"/>
      <c r="I15" s="3370"/>
      <c r="J15" s="3370"/>
      <c r="K15" s="3370"/>
      <c r="L15" s="3370"/>
      <c r="M15" s="3370"/>
      <c r="N15" s="3370"/>
      <c r="O15" s="3370"/>
      <c r="P15" s="3370"/>
      <c r="Q15" s="3370"/>
      <c r="R15" s="3370"/>
      <c r="S15" s="3371"/>
    </row>
    <row r="16" spans="1:30">
      <c r="A16" s="3372" t="s">
        <v>1874</v>
      </c>
      <c r="B16" s="3373"/>
      <c r="C16" s="3380" t="s">
        <v>1875</v>
      </c>
      <c r="D16" s="3381"/>
      <c r="E16" s="3381"/>
      <c r="F16" s="3381"/>
      <c r="G16" s="3381"/>
      <c r="H16" s="3381"/>
      <c r="I16" s="3381"/>
      <c r="J16" s="3381"/>
      <c r="K16" s="3381"/>
      <c r="L16" s="3381"/>
      <c r="M16" s="3381"/>
      <c r="N16" s="3381"/>
      <c r="O16" s="3381"/>
      <c r="P16" s="3382"/>
      <c r="Q16" s="3380" t="s">
        <v>1876</v>
      </c>
      <c r="R16" s="3381"/>
      <c r="S16" s="3383"/>
    </row>
    <row r="17" spans="1:19">
      <c r="A17" s="3372" t="s">
        <v>1877</v>
      </c>
      <c r="B17" s="3373"/>
      <c r="C17" s="3380" t="s">
        <v>1878</v>
      </c>
      <c r="D17" s="3381"/>
      <c r="E17" s="3381"/>
      <c r="F17" s="3381"/>
      <c r="G17" s="3381"/>
      <c r="H17" s="3381"/>
      <c r="I17" s="3381"/>
      <c r="J17" s="3381"/>
      <c r="K17" s="3381"/>
      <c r="L17" s="3381"/>
      <c r="M17" s="3381"/>
      <c r="N17" s="3381"/>
      <c r="O17" s="3381"/>
      <c r="P17" s="3381"/>
      <c r="Q17" s="3381"/>
      <c r="R17" s="3381"/>
      <c r="S17" s="3383"/>
    </row>
    <row r="18" spans="1:19" ht="21.75" customHeight="1" thickBot="1">
      <c r="A18" s="3410" t="s">
        <v>1879</v>
      </c>
      <c r="B18" s="3411"/>
      <c r="C18" s="3481"/>
      <c r="D18" s="3482"/>
      <c r="E18" s="3482"/>
      <c r="F18" s="3482"/>
      <c r="G18" s="3482"/>
      <c r="H18" s="3482"/>
      <c r="I18" s="3483" t="s">
        <v>1880</v>
      </c>
      <c r="J18" s="3484"/>
      <c r="K18" s="3484"/>
      <c r="L18" s="3484"/>
      <c r="M18" s="3484"/>
      <c r="N18" s="3484"/>
      <c r="O18" s="3484"/>
      <c r="P18" s="3485"/>
      <c r="Q18" s="3486" t="s">
        <v>1881</v>
      </c>
      <c r="R18" s="3441"/>
      <c r="S18" s="3442"/>
    </row>
    <row r="19" spans="1:19" ht="17.25" thickTop="1">
      <c r="A19" s="3369" t="s">
        <v>1882</v>
      </c>
      <c r="B19" s="3370"/>
      <c r="C19" s="3370"/>
      <c r="D19" s="3370"/>
      <c r="E19" s="3370"/>
      <c r="F19" s="3370"/>
      <c r="G19" s="3370"/>
      <c r="H19" s="3370"/>
      <c r="I19" s="3370"/>
      <c r="J19" s="3370"/>
      <c r="K19" s="3370"/>
      <c r="L19" s="3370"/>
      <c r="M19" s="3370"/>
      <c r="N19" s="3370"/>
      <c r="O19" s="3370"/>
      <c r="P19" s="3370"/>
      <c r="Q19" s="3370"/>
      <c r="R19" s="3370"/>
      <c r="S19" s="3371"/>
    </row>
    <row r="20" spans="1:19">
      <c r="A20" s="3372" t="s">
        <v>1883</v>
      </c>
      <c r="B20" s="3373"/>
      <c r="C20" s="3480" t="s">
        <v>1858</v>
      </c>
      <c r="D20" s="3420"/>
      <c r="E20" s="3420"/>
      <c r="F20" s="3420"/>
      <c r="G20" s="3420"/>
      <c r="H20" s="3420"/>
      <c r="I20" s="3420"/>
      <c r="J20" s="3420"/>
      <c r="K20" s="3420"/>
      <c r="L20" s="3461" t="s">
        <v>1884</v>
      </c>
      <c r="M20" s="3462"/>
      <c r="N20" s="3462"/>
      <c r="O20" s="3462"/>
      <c r="P20" s="3464"/>
      <c r="Q20" s="3480" t="s">
        <v>1858</v>
      </c>
      <c r="R20" s="3420"/>
      <c r="S20" s="3421"/>
    </row>
    <row r="21" spans="1:19">
      <c r="A21" s="3372" t="s">
        <v>1871</v>
      </c>
      <c r="B21" s="3373"/>
      <c r="C21" s="3480" t="s">
        <v>1858</v>
      </c>
      <c r="D21" s="3420"/>
      <c r="E21" s="3420"/>
      <c r="F21" s="3420"/>
      <c r="G21" s="3420"/>
      <c r="H21" s="3420"/>
      <c r="I21" s="3420"/>
      <c r="J21" s="3420"/>
      <c r="K21" s="3420"/>
      <c r="L21" s="3420"/>
      <c r="M21" s="3420"/>
      <c r="N21" s="3420"/>
      <c r="O21" s="3420"/>
      <c r="P21" s="3420"/>
      <c r="Q21" s="3420"/>
      <c r="R21" s="3420"/>
      <c r="S21" s="3421"/>
    </row>
    <row r="22" spans="1:19">
      <c r="A22" s="3372" t="s">
        <v>1885</v>
      </c>
      <c r="B22" s="3373"/>
      <c r="C22" s="3415" t="s">
        <v>1886</v>
      </c>
      <c r="D22" s="3416"/>
      <c r="E22" s="3416"/>
      <c r="F22" s="3416"/>
      <c r="G22" s="3416"/>
      <c r="H22" s="3416"/>
      <c r="I22" s="3416"/>
      <c r="J22" s="3416"/>
      <c r="K22" s="3416"/>
      <c r="L22" s="3416"/>
      <c r="M22" s="3416"/>
      <c r="N22" s="3416"/>
      <c r="O22" s="3416"/>
      <c r="P22" s="3416"/>
      <c r="Q22" s="3416"/>
      <c r="R22" s="3416"/>
      <c r="S22" s="3417"/>
    </row>
    <row r="23" spans="1:19">
      <c r="A23" s="3402" t="s">
        <v>1887</v>
      </c>
      <c r="B23" s="3403"/>
      <c r="C23" s="3418" t="s">
        <v>1888</v>
      </c>
      <c r="D23" s="3419"/>
      <c r="E23" s="3373"/>
      <c r="F23" s="3420"/>
      <c r="G23" s="3420"/>
      <c r="H23" s="3420"/>
      <c r="I23" s="3420"/>
      <c r="J23" s="3420"/>
      <c r="K23" s="3420"/>
      <c r="L23" s="3420"/>
      <c r="M23" s="3420"/>
      <c r="N23" s="3420"/>
      <c r="O23" s="3420"/>
      <c r="P23" s="3420"/>
      <c r="Q23" s="3420"/>
      <c r="R23" s="3420"/>
      <c r="S23" s="3421"/>
    </row>
    <row r="24" spans="1:19">
      <c r="A24" s="3422" t="s">
        <v>1889</v>
      </c>
      <c r="B24" s="3423"/>
      <c r="C24" s="3424" t="s">
        <v>1890</v>
      </c>
      <c r="D24" s="3425"/>
      <c r="E24" s="3403"/>
      <c r="F24" s="3426"/>
      <c r="G24" s="3426"/>
      <c r="H24" s="3426"/>
      <c r="I24" s="3426"/>
      <c r="J24" s="3426"/>
      <c r="K24" s="3426"/>
      <c r="L24" s="3426"/>
      <c r="M24" s="3426"/>
      <c r="N24" s="3426"/>
      <c r="O24" s="3426"/>
      <c r="P24" s="3426"/>
      <c r="Q24" s="3426"/>
      <c r="R24" s="3426"/>
      <c r="S24" s="3427"/>
    </row>
    <row r="25" spans="1:19">
      <c r="A25" s="3430"/>
      <c r="B25" s="3431"/>
      <c r="C25" s="3432" t="s">
        <v>1891</v>
      </c>
      <c r="D25" s="3433"/>
      <c r="E25" s="3434"/>
      <c r="F25" s="3428"/>
      <c r="G25" s="3428"/>
      <c r="H25" s="3428"/>
      <c r="I25" s="3428"/>
      <c r="J25" s="3428"/>
      <c r="K25" s="3428"/>
      <c r="L25" s="3428"/>
      <c r="M25" s="3428"/>
      <c r="N25" s="3428"/>
      <c r="O25" s="3428"/>
      <c r="P25" s="3428"/>
      <c r="Q25" s="3428"/>
      <c r="R25" s="3428"/>
      <c r="S25" s="3429"/>
    </row>
    <row r="26" spans="1:19">
      <c r="A26" s="3430"/>
      <c r="B26" s="3431"/>
      <c r="C26" s="3424" t="s">
        <v>1892</v>
      </c>
      <c r="D26" s="3425"/>
      <c r="E26" s="3403"/>
      <c r="F26" s="3443"/>
      <c r="G26" s="3449" t="s">
        <v>1858</v>
      </c>
      <c r="H26" s="3451"/>
      <c r="I26" s="3443"/>
      <c r="J26" s="3443"/>
      <c r="K26" s="3443"/>
      <c r="L26" s="3443"/>
      <c r="M26" s="3443"/>
      <c r="N26" s="3445" t="s">
        <v>1858</v>
      </c>
      <c r="O26" s="3445" t="s">
        <v>1858</v>
      </c>
      <c r="P26" s="3445" t="s">
        <v>1858</v>
      </c>
      <c r="Q26" s="742" t="s">
        <v>1893</v>
      </c>
      <c r="R26" s="3478"/>
      <c r="S26" s="3479"/>
    </row>
    <row r="27" spans="1:19">
      <c r="A27" s="3430"/>
      <c r="B27" s="3431"/>
      <c r="C27" s="3447"/>
      <c r="D27" s="3448"/>
      <c r="E27" s="3407"/>
      <c r="F27" s="3444"/>
      <c r="G27" s="3450"/>
      <c r="H27" s="3452"/>
      <c r="I27" s="3444"/>
      <c r="J27" s="3444"/>
      <c r="K27" s="3444"/>
      <c r="L27" s="3444"/>
      <c r="M27" s="3444"/>
      <c r="N27" s="3446"/>
      <c r="O27" s="3446"/>
      <c r="P27" s="3446"/>
      <c r="Q27" s="743" t="s">
        <v>1894</v>
      </c>
      <c r="R27" s="3435"/>
      <c r="S27" s="3436"/>
    </row>
    <row r="28" spans="1:19" ht="17.25" thickBot="1">
      <c r="A28" s="3437"/>
      <c r="B28" s="3438"/>
      <c r="C28" s="3439" t="s">
        <v>1895</v>
      </c>
      <c r="D28" s="3440"/>
      <c r="E28" s="3411"/>
      <c r="F28" s="3441"/>
      <c r="G28" s="3441"/>
      <c r="H28" s="3441"/>
      <c r="I28" s="3441"/>
      <c r="J28" s="3441"/>
      <c r="K28" s="3441"/>
      <c r="L28" s="3441"/>
      <c r="M28" s="3441"/>
      <c r="N28" s="3441"/>
      <c r="O28" s="3441"/>
      <c r="P28" s="3441"/>
      <c r="Q28" s="3441"/>
      <c r="R28" s="3441"/>
      <c r="S28" s="3442"/>
    </row>
    <row r="29" spans="1:19" ht="17.25" thickTop="1">
      <c r="A29" s="3369" t="s">
        <v>1896</v>
      </c>
      <c r="B29" s="3370"/>
      <c r="C29" s="3370"/>
      <c r="D29" s="3370"/>
      <c r="E29" s="3370"/>
      <c r="F29" s="3370"/>
      <c r="G29" s="3370"/>
      <c r="H29" s="3370"/>
      <c r="I29" s="3370"/>
      <c r="J29" s="3370"/>
      <c r="K29" s="3370"/>
      <c r="L29" s="3370"/>
      <c r="M29" s="3370"/>
      <c r="N29" s="3370"/>
      <c r="O29" s="3370"/>
      <c r="P29" s="3370"/>
      <c r="Q29" s="3370"/>
      <c r="R29" s="3370"/>
      <c r="S29" s="3371"/>
    </row>
    <row r="30" spans="1:19">
      <c r="A30" s="3372" t="s">
        <v>1897</v>
      </c>
      <c r="B30" s="3373"/>
      <c r="C30" s="3380" t="s">
        <v>1858</v>
      </c>
      <c r="D30" s="3381"/>
      <c r="E30" s="3381"/>
      <c r="F30" s="3381"/>
      <c r="G30" s="3381"/>
      <c r="H30" s="3381"/>
      <c r="I30" s="3418" t="s">
        <v>1716</v>
      </c>
      <c r="J30" s="3419"/>
      <c r="K30" s="3419"/>
      <c r="L30" s="3419"/>
      <c r="M30" s="3419"/>
      <c r="N30" s="3419"/>
      <c r="O30" s="3419"/>
      <c r="P30" s="3373"/>
      <c r="Q30" s="3415" t="s">
        <v>1898</v>
      </c>
      <c r="R30" s="3416"/>
      <c r="S30" s="3417"/>
    </row>
    <row r="31" spans="1:19">
      <c r="A31" s="3402" t="s">
        <v>1899</v>
      </c>
      <c r="B31" s="3403"/>
      <c r="C31" s="3468" t="s">
        <v>1900</v>
      </c>
      <c r="D31" s="3469"/>
      <c r="E31" s="3469"/>
      <c r="F31" s="3469"/>
      <c r="G31" s="3469"/>
      <c r="H31" s="3469"/>
      <c r="I31" s="3469"/>
      <c r="J31" s="3469"/>
      <c r="K31" s="3469"/>
      <c r="L31" s="3469"/>
      <c r="M31" s="3469"/>
      <c r="N31" s="3469"/>
      <c r="O31" s="3469"/>
      <c r="P31" s="3469"/>
      <c r="Q31" s="3469"/>
      <c r="R31" s="3469"/>
      <c r="S31" s="3470"/>
    </row>
    <row r="32" spans="1:19">
      <c r="A32" s="3406"/>
      <c r="B32" s="3407"/>
      <c r="C32" s="3471" t="s">
        <v>1901</v>
      </c>
      <c r="D32" s="3472"/>
      <c r="E32" s="3472"/>
      <c r="F32" s="3472"/>
      <c r="G32" s="3472"/>
      <c r="H32" s="3472"/>
      <c r="I32" s="3472"/>
      <c r="J32" s="3472"/>
      <c r="K32" s="3472"/>
      <c r="L32" s="3472"/>
      <c r="M32" s="3472"/>
      <c r="N32" s="3472"/>
      <c r="O32" s="3472"/>
      <c r="P32" s="3472"/>
      <c r="Q32" s="3472"/>
      <c r="R32" s="3472"/>
      <c r="S32" s="3473"/>
    </row>
    <row r="33" spans="1:19">
      <c r="A33" s="3372" t="s">
        <v>1717</v>
      </c>
      <c r="B33" s="3373"/>
      <c r="C33" s="3459" t="s">
        <v>1858</v>
      </c>
      <c r="D33" s="3460"/>
      <c r="E33" s="3460"/>
      <c r="F33" s="3460"/>
      <c r="G33" s="3460"/>
      <c r="H33" s="3460"/>
      <c r="I33" s="3461" t="s">
        <v>1902</v>
      </c>
      <c r="J33" s="3462"/>
      <c r="K33" s="3462"/>
      <c r="L33" s="3462"/>
      <c r="M33" s="3459" t="s">
        <v>1858</v>
      </c>
      <c r="N33" s="3460"/>
      <c r="O33" s="3460"/>
      <c r="P33" s="3460"/>
      <c r="Q33" s="3463"/>
      <c r="R33" s="744" t="s">
        <v>1903</v>
      </c>
      <c r="S33" s="745" t="s">
        <v>1858</v>
      </c>
    </row>
    <row r="34" spans="1:19">
      <c r="A34" s="3402" t="s">
        <v>1904</v>
      </c>
      <c r="B34" s="3403"/>
      <c r="C34" s="3461" t="s">
        <v>1718</v>
      </c>
      <c r="D34" s="3462"/>
      <c r="E34" s="3464"/>
      <c r="F34" s="3462"/>
      <c r="G34" s="3462"/>
      <c r="H34" s="3462"/>
      <c r="I34" s="3462"/>
      <c r="J34" s="3462"/>
      <c r="K34" s="3462"/>
      <c r="L34" s="3462"/>
      <c r="M34" s="3461" t="s">
        <v>1905</v>
      </c>
      <c r="N34" s="3462"/>
      <c r="O34" s="3462"/>
      <c r="P34" s="3462"/>
      <c r="Q34" s="3464"/>
      <c r="R34" s="744" t="s">
        <v>1719</v>
      </c>
      <c r="S34" s="746" t="s">
        <v>1720</v>
      </c>
    </row>
    <row r="35" spans="1:19">
      <c r="A35" s="3406"/>
      <c r="B35" s="3407"/>
      <c r="C35" s="3465"/>
      <c r="D35" s="3466"/>
      <c r="E35" s="3467"/>
      <c r="F35" s="3460"/>
      <c r="G35" s="3460"/>
      <c r="H35" s="3460"/>
      <c r="I35" s="3460"/>
      <c r="J35" s="3460"/>
      <c r="K35" s="3460"/>
      <c r="L35" s="3460"/>
      <c r="M35" s="3459" t="s">
        <v>1858</v>
      </c>
      <c r="N35" s="3460"/>
      <c r="O35" s="3460"/>
      <c r="P35" s="3460"/>
      <c r="Q35" s="3463"/>
      <c r="R35" s="747" t="s">
        <v>1858</v>
      </c>
      <c r="S35" s="745" t="s">
        <v>1858</v>
      </c>
    </row>
    <row r="36" spans="1:19" ht="17.25" thickBot="1">
      <c r="A36" s="748" t="s">
        <v>1906</v>
      </c>
      <c r="B36" s="3453" t="s">
        <v>1907</v>
      </c>
      <c r="C36" s="3454"/>
      <c r="D36" s="3454"/>
      <c r="E36" s="3454"/>
      <c r="F36" s="3454"/>
      <c r="G36" s="3454"/>
      <c r="H36" s="3454"/>
      <c r="I36" s="3454"/>
      <c r="J36" s="3454"/>
      <c r="K36" s="3454"/>
      <c r="L36" s="3454"/>
      <c r="M36" s="3454"/>
      <c r="N36" s="3454"/>
      <c r="O36" s="3454"/>
      <c r="P36" s="3454"/>
      <c r="Q36" s="3454"/>
      <c r="R36" s="3454"/>
      <c r="S36" s="3455"/>
    </row>
    <row r="37" spans="1:19" ht="17.25" thickTop="1"/>
    <row r="38" spans="1:19">
      <c r="A38" s="749" t="s">
        <v>1908</v>
      </c>
    </row>
    <row r="39" spans="1:19">
      <c r="A39" s="749" t="s">
        <v>1909</v>
      </c>
    </row>
    <row r="40" spans="1:19">
      <c r="A40" s="749" t="s">
        <v>1910</v>
      </c>
    </row>
    <row r="41" spans="1:19">
      <c r="A41" s="749" t="s">
        <v>1911</v>
      </c>
    </row>
    <row r="42" spans="1:19">
      <c r="A42" s="749" t="s">
        <v>1912</v>
      </c>
    </row>
    <row r="43" spans="1:19">
      <c r="A43" s="3456">
        <f ca="1">TODAY()</f>
        <v>43893</v>
      </c>
      <c r="B43" s="3456"/>
      <c r="C43" s="3456"/>
      <c r="D43" s="3456"/>
      <c r="E43" s="3456"/>
      <c r="F43" s="3456"/>
      <c r="G43" s="3456"/>
      <c r="H43" s="3456"/>
      <c r="I43" s="3456"/>
      <c r="J43" s="3456"/>
      <c r="K43" s="3456"/>
      <c r="L43" s="3456"/>
      <c r="M43" s="3456"/>
      <c r="N43" s="3456"/>
      <c r="O43" s="3456"/>
      <c r="P43" s="3456"/>
      <c r="Q43" s="3456"/>
      <c r="R43" s="3456"/>
      <c r="S43" s="3456"/>
    </row>
    <row r="44" spans="1:19">
      <c r="A44" s="3457" t="s">
        <v>1913</v>
      </c>
      <c r="B44" s="3457"/>
      <c r="C44" s="3457"/>
      <c r="D44" s="3457"/>
      <c r="E44" s="3457"/>
      <c r="F44" s="3457"/>
      <c r="G44" s="3457"/>
      <c r="H44" s="3457"/>
      <c r="I44" s="3457"/>
      <c r="J44" s="3457"/>
      <c r="K44" s="3457"/>
      <c r="L44" s="3457"/>
      <c r="M44" s="3457"/>
      <c r="N44" s="3457"/>
      <c r="O44" s="3457"/>
      <c r="P44" s="3457"/>
      <c r="Q44" s="3457"/>
      <c r="R44" s="3457"/>
      <c r="S44" s="3457"/>
    </row>
    <row r="45" spans="1:19">
      <c r="A45" s="3458" t="s">
        <v>1914</v>
      </c>
      <c r="B45" s="3458"/>
      <c r="C45" s="3458"/>
      <c r="D45" s="3458"/>
      <c r="E45" s="3458"/>
      <c r="F45" s="3458"/>
      <c r="G45" s="3458"/>
      <c r="H45" s="3458"/>
      <c r="I45" s="3458"/>
      <c r="J45" s="3458"/>
      <c r="K45" s="3458"/>
      <c r="L45" s="3458"/>
      <c r="M45" s="3458"/>
      <c r="N45" s="3458"/>
      <c r="O45" s="3458"/>
      <c r="P45" s="3458"/>
      <c r="Q45" s="3458"/>
      <c r="R45" s="3458"/>
      <c r="S45" s="3458"/>
    </row>
    <row r="46" spans="1:19">
      <c r="A46" s="749" t="s">
        <v>121</v>
      </c>
    </row>
    <row r="47" spans="1:19">
      <c r="A47" s="749" t="s">
        <v>1915</v>
      </c>
    </row>
  </sheetData>
  <mergeCells count="113">
    <mergeCell ref="AB6:AB8"/>
    <mergeCell ref="V10:AB13"/>
    <mergeCell ref="V2:AB2"/>
    <mergeCell ref="V6:V8"/>
    <mergeCell ref="W6:W8"/>
    <mergeCell ref="X6:X8"/>
    <mergeCell ref="Y6:Y8"/>
    <mergeCell ref="Z6:Z8"/>
    <mergeCell ref="AA6:AA8"/>
    <mergeCell ref="V1:AB1"/>
    <mergeCell ref="V4:V5"/>
    <mergeCell ref="W4:W5"/>
    <mergeCell ref="X4:X5"/>
    <mergeCell ref="Y4:Y5"/>
    <mergeCell ref="Z4:Z5"/>
    <mergeCell ref="AA4:AA5"/>
    <mergeCell ref="AB4:AB5"/>
    <mergeCell ref="M35:Q35"/>
    <mergeCell ref="R26:S26"/>
    <mergeCell ref="A19:S19"/>
    <mergeCell ref="A20:B20"/>
    <mergeCell ref="C20:K20"/>
    <mergeCell ref="L20:P20"/>
    <mergeCell ref="Q20:S20"/>
    <mergeCell ref="A21:B21"/>
    <mergeCell ref="C21:S21"/>
    <mergeCell ref="A17:B17"/>
    <mergeCell ref="C17:S17"/>
    <mergeCell ref="A18:B18"/>
    <mergeCell ref="C18:H18"/>
    <mergeCell ref="I18:P18"/>
    <mergeCell ref="Q18:S18"/>
    <mergeCell ref="D13:S13"/>
    <mergeCell ref="B36:S36"/>
    <mergeCell ref="A43:S43"/>
    <mergeCell ref="A44:S44"/>
    <mergeCell ref="A45:S45"/>
    <mergeCell ref="AC1:AD1"/>
    <mergeCell ref="A33:B33"/>
    <mergeCell ref="C33:H33"/>
    <mergeCell ref="I33:L33"/>
    <mergeCell ref="M33:Q33"/>
    <mergeCell ref="A34:B35"/>
    <mergeCell ref="C34:E34"/>
    <mergeCell ref="F34:L34"/>
    <mergeCell ref="M34:Q34"/>
    <mergeCell ref="C35:E35"/>
    <mergeCell ref="F35:L35"/>
    <mergeCell ref="A29:S29"/>
    <mergeCell ref="A30:B30"/>
    <mergeCell ref="C30:H30"/>
    <mergeCell ref="I30:P30"/>
    <mergeCell ref="Q30:S30"/>
    <mergeCell ref="A31:B32"/>
    <mergeCell ref="C31:S31"/>
    <mergeCell ref="C32:S32"/>
    <mergeCell ref="P26:P27"/>
    <mergeCell ref="A27:B27"/>
    <mergeCell ref="R27:S27"/>
    <mergeCell ref="A28:B28"/>
    <mergeCell ref="C28:E28"/>
    <mergeCell ref="F28:S28"/>
    <mergeCell ref="J26:J27"/>
    <mergeCell ref="K26:K27"/>
    <mergeCell ref="L26:L27"/>
    <mergeCell ref="M26:M27"/>
    <mergeCell ref="N26:N27"/>
    <mergeCell ref="O26:O27"/>
    <mergeCell ref="A26:B26"/>
    <mergeCell ref="C26:E27"/>
    <mergeCell ref="F26:F27"/>
    <mergeCell ref="G26:G27"/>
    <mergeCell ref="H26:H27"/>
    <mergeCell ref="I26:I27"/>
    <mergeCell ref="A22:B22"/>
    <mergeCell ref="C22:S22"/>
    <mergeCell ref="A23:B23"/>
    <mergeCell ref="C23:E23"/>
    <mergeCell ref="F23:S23"/>
    <mergeCell ref="A24:B24"/>
    <mergeCell ref="C24:E24"/>
    <mergeCell ref="F24:S25"/>
    <mergeCell ref="A25:B25"/>
    <mergeCell ref="C25:E25"/>
    <mergeCell ref="A16:B16"/>
    <mergeCell ref="C16:P16"/>
    <mergeCell ref="Q16:S16"/>
    <mergeCell ref="H11:H12"/>
    <mergeCell ref="I11:I12"/>
    <mergeCell ref="J11:J12"/>
    <mergeCell ref="K11:K12"/>
    <mergeCell ref="L11:P11"/>
    <mergeCell ref="Q11:S12"/>
    <mergeCell ref="L12:P12"/>
    <mergeCell ref="A11:B13"/>
    <mergeCell ref="C11:C12"/>
    <mergeCell ref="D11:D12"/>
    <mergeCell ref="E11:E12"/>
    <mergeCell ref="F11:F12"/>
    <mergeCell ref="G11:G12"/>
    <mergeCell ref="A14:B14"/>
    <mergeCell ref="C14:S14"/>
    <mergeCell ref="A15:S15"/>
    <mergeCell ref="A2:S2"/>
    <mergeCell ref="A3:S3"/>
    <mergeCell ref="M5:O5"/>
    <mergeCell ref="M6:O6"/>
    <mergeCell ref="A8:S8"/>
    <mergeCell ref="A9:S9"/>
    <mergeCell ref="A10:B10"/>
    <mergeCell ref="D10:K10"/>
    <mergeCell ref="L10:P10"/>
    <mergeCell ref="Q10:S10"/>
  </mergeCells>
  <phoneticPr fontId="7" type="noConversion"/>
  <dataValidations disablePrompts="1" count="1">
    <dataValidation allowBlank="1" showInputMessage="1" showErrorMessage="1" prompt="송금관련 연락받을 주소 및 연락처를 기재하세요." sqref="C14:S14"/>
  </dataValidations>
  <hyperlinks>
    <hyperlink ref="AC1" location="목차!A1" display="▶목차바로가기"/>
  </hyperlinks>
  <pageMargins left="0.7" right="0.7"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9393" r:id="rId4" name="Check Box 1">
              <controlPr defaultSize="0" autoFill="0" autoLine="0" autoPict="0">
                <anchor moveWithCells="1">
                  <from>
                    <xdr:col>2</xdr:col>
                    <xdr:colOff>400050</xdr:colOff>
                    <xdr:row>15</xdr:row>
                    <xdr:rowOff>9525</xdr:rowOff>
                  </from>
                  <to>
                    <xdr:col>2</xdr:col>
                    <xdr:colOff>600075</xdr:colOff>
                    <xdr:row>15</xdr:row>
                    <xdr:rowOff>171450</xdr:rowOff>
                  </to>
                </anchor>
              </controlPr>
            </control>
          </mc:Choice>
        </mc:AlternateContent>
        <mc:AlternateContent xmlns:mc="http://schemas.openxmlformats.org/markup-compatibility/2006">
          <mc:Choice Requires="x14">
            <control shapeId="699394" r:id="rId5" name="Check Box 2">
              <controlPr defaultSize="0" autoFill="0" autoLine="0" autoPict="0">
                <anchor moveWithCells="1">
                  <from>
                    <xdr:col>9</xdr:col>
                    <xdr:colOff>9525</xdr:colOff>
                    <xdr:row>15</xdr:row>
                    <xdr:rowOff>9525</xdr:rowOff>
                  </from>
                  <to>
                    <xdr:col>9</xdr:col>
                    <xdr:colOff>219075</xdr:colOff>
                    <xdr:row>15</xdr:row>
                    <xdr:rowOff>171450</xdr:rowOff>
                  </to>
                </anchor>
              </controlPr>
            </control>
          </mc:Choice>
        </mc:AlternateContent>
        <mc:AlternateContent xmlns:mc="http://schemas.openxmlformats.org/markup-compatibility/2006">
          <mc:Choice Requires="x14">
            <control shapeId="699395" r:id="rId6" name="Check Box 3">
              <controlPr defaultSize="0" autoFill="0" autoLine="0" autoPict="0">
                <anchor moveWithCells="1">
                  <from>
                    <xdr:col>5</xdr:col>
                    <xdr:colOff>76200</xdr:colOff>
                    <xdr:row>15</xdr:row>
                    <xdr:rowOff>9525</xdr:rowOff>
                  </from>
                  <to>
                    <xdr:col>6</xdr:col>
                    <xdr:colOff>47625</xdr:colOff>
                    <xdr:row>15</xdr:row>
                    <xdr:rowOff>171450</xdr:rowOff>
                  </to>
                </anchor>
              </controlPr>
            </control>
          </mc:Choice>
        </mc:AlternateContent>
        <mc:AlternateContent xmlns:mc="http://schemas.openxmlformats.org/markup-compatibility/2006">
          <mc:Choice Requires="x14">
            <control shapeId="699396" r:id="rId7" name="Check Box 4">
              <controlPr defaultSize="0" autoFill="0" autoLine="0" autoPict="0">
                <anchor moveWithCells="1">
                  <from>
                    <xdr:col>16</xdr:col>
                    <xdr:colOff>419100</xdr:colOff>
                    <xdr:row>15</xdr:row>
                    <xdr:rowOff>9525</xdr:rowOff>
                  </from>
                  <to>
                    <xdr:col>16</xdr:col>
                    <xdr:colOff>638175</xdr:colOff>
                    <xdr:row>15</xdr:row>
                    <xdr:rowOff>171450</xdr:rowOff>
                  </to>
                </anchor>
              </controlPr>
            </control>
          </mc:Choice>
        </mc:AlternateContent>
        <mc:AlternateContent xmlns:mc="http://schemas.openxmlformats.org/markup-compatibility/2006">
          <mc:Choice Requires="x14">
            <control shapeId="699397" r:id="rId8" name="Check Box 5">
              <controlPr defaultSize="0" autoFill="0" autoLine="0" autoPict="0">
                <anchor moveWithCells="1">
                  <from>
                    <xdr:col>17</xdr:col>
                    <xdr:colOff>476250</xdr:colOff>
                    <xdr:row>15</xdr:row>
                    <xdr:rowOff>0</xdr:rowOff>
                  </from>
                  <to>
                    <xdr:col>18</xdr:col>
                    <xdr:colOff>76200</xdr:colOff>
                    <xdr:row>15</xdr:row>
                    <xdr:rowOff>171450</xdr:rowOff>
                  </to>
                </anchor>
              </controlPr>
            </control>
          </mc:Choice>
        </mc:AlternateContent>
        <mc:AlternateContent xmlns:mc="http://schemas.openxmlformats.org/markup-compatibility/2006">
          <mc:Choice Requires="x14">
            <control shapeId="699398" r:id="rId9" name="Check Box 6">
              <controlPr defaultSize="0" autoFill="0" autoLine="0" autoPict="0">
                <anchor moveWithCells="1">
                  <from>
                    <xdr:col>16</xdr:col>
                    <xdr:colOff>38100</xdr:colOff>
                    <xdr:row>17</xdr:row>
                    <xdr:rowOff>38100</xdr:rowOff>
                  </from>
                  <to>
                    <xdr:col>16</xdr:col>
                    <xdr:colOff>257175</xdr:colOff>
                    <xdr:row>17</xdr:row>
                    <xdr:rowOff>209550</xdr:rowOff>
                  </to>
                </anchor>
              </controlPr>
            </control>
          </mc:Choice>
        </mc:AlternateContent>
        <mc:AlternateContent xmlns:mc="http://schemas.openxmlformats.org/markup-compatibility/2006">
          <mc:Choice Requires="x14">
            <control shapeId="699399" r:id="rId10" name="Check Box 7">
              <controlPr defaultSize="0" autoFill="0" autoLine="0" autoPict="0">
                <anchor moveWithCells="1">
                  <from>
                    <xdr:col>13</xdr:col>
                    <xdr:colOff>114300</xdr:colOff>
                    <xdr:row>30</xdr:row>
                    <xdr:rowOff>0</xdr:rowOff>
                  </from>
                  <to>
                    <xdr:col>14</xdr:col>
                    <xdr:colOff>76200</xdr:colOff>
                    <xdr:row>30</xdr:row>
                    <xdr:rowOff>171450</xdr:rowOff>
                  </to>
                </anchor>
              </controlPr>
            </control>
          </mc:Choice>
        </mc:AlternateContent>
        <mc:AlternateContent xmlns:mc="http://schemas.openxmlformats.org/markup-compatibility/2006">
          <mc:Choice Requires="x14">
            <control shapeId="699400" r:id="rId11" name="Check Box 8">
              <controlPr defaultSize="0" autoFill="0" autoLine="0" autoPict="0">
                <anchor moveWithCells="1">
                  <from>
                    <xdr:col>6</xdr:col>
                    <xdr:colOff>209550</xdr:colOff>
                    <xdr:row>30</xdr:row>
                    <xdr:rowOff>9525</xdr:rowOff>
                  </from>
                  <to>
                    <xdr:col>7</xdr:col>
                    <xdr:colOff>171450</xdr:colOff>
                    <xdr:row>30</xdr:row>
                    <xdr:rowOff>171450</xdr:rowOff>
                  </to>
                </anchor>
              </controlPr>
            </control>
          </mc:Choice>
        </mc:AlternateContent>
        <mc:AlternateContent xmlns:mc="http://schemas.openxmlformats.org/markup-compatibility/2006">
          <mc:Choice Requires="x14">
            <control shapeId="699401" r:id="rId12" name="Check Box 9">
              <controlPr defaultSize="0" autoFill="0" autoLine="0" autoPict="0">
                <anchor moveWithCells="1">
                  <from>
                    <xdr:col>2</xdr:col>
                    <xdr:colOff>38100</xdr:colOff>
                    <xdr:row>30</xdr:row>
                    <xdr:rowOff>9525</xdr:rowOff>
                  </from>
                  <to>
                    <xdr:col>2</xdr:col>
                    <xdr:colOff>257175</xdr:colOff>
                    <xdr:row>30</xdr:row>
                    <xdr:rowOff>171450</xdr:rowOff>
                  </to>
                </anchor>
              </controlPr>
            </control>
          </mc:Choice>
        </mc:AlternateContent>
        <mc:AlternateContent xmlns:mc="http://schemas.openxmlformats.org/markup-compatibility/2006">
          <mc:Choice Requires="x14">
            <control shapeId="699402" r:id="rId13" name="Check Box 10">
              <controlPr defaultSize="0" autoFill="0" autoLine="0" autoPict="0">
                <anchor moveWithCells="1">
                  <from>
                    <xdr:col>17</xdr:col>
                    <xdr:colOff>304800</xdr:colOff>
                    <xdr:row>17</xdr:row>
                    <xdr:rowOff>38100</xdr:rowOff>
                  </from>
                  <to>
                    <xdr:col>17</xdr:col>
                    <xdr:colOff>504825</xdr:colOff>
                    <xdr:row>18</xdr:row>
                    <xdr:rowOff>0</xdr:rowOff>
                  </to>
                </anchor>
              </controlPr>
            </control>
          </mc:Choice>
        </mc:AlternateContent>
        <mc:AlternateContent xmlns:mc="http://schemas.openxmlformats.org/markup-compatibility/2006">
          <mc:Choice Requires="x14">
            <control shapeId="699403" r:id="rId14" name="Check Box 11">
              <controlPr defaultSize="0" autoFill="0" autoLine="0" autoPict="0">
                <anchor moveWithCells="1">
                  <from>
                    <xdr:col>2</xdr:col>
                    <xdr:colOff>38100</xdr:colOff>
                    <xdr:row>30</xdr:row>
                    <xdr:rowOff>200025</xdr:rowOff>
                  </from>
                  <to>
                    <xdr:col>2</xdr:col>
                    <xdr:colOff>257175</xdr:colOff>
                    <xdr:row>31</xdr:row>
                    <xdr:rowOff>171450</xdr:rowOff>
                  </to>
                </anchor>
              </controlPr>
            </control>
          </mc:Choice>
        </mc:AlternateContent>
        <mc:AlternateContent xmlns:mc="http://schemas.openxmlformats.org/markup-compatibility/2006">
          <mc:Choice Requires="x14">
            <control shapeId="699404" r:id="rId15" name="Check Box 12">
              <controlPr defaultSize="0" autoFill="0" autoLine="0" autoPict="0">
                <anchor moveWithCells="1">
                  <from>
                    <xdr:col>6</xdr:col>
                    <xdr:colOff>209550</xdr:colOff>
                    <xdr:row>30</xdr:row>
                    <xdr:rowOff>190500</xdr:rowOff>
                  </from>
                  <to>
                    <xdr:col>7</xdr:col>
                    <xdr:colOff>171450</xdr:colOff>
                    <xdr:row>31</xdr:row>
                    <xdr:rowOff>161925</xdr:rowOff>
                  </to>
                </anchor>
              </controlPr>
            </control>
          </mc:Choice>
        </mc:AlternateContent>
        <mc:AlternateContent xmlns:mc="http://schemas.openxmlformats.org/markup-compatibility/2006">
          <mc:Choice Requires="x14">
            <control shapeId="699405" r:id="rId16" name="Check Box 13">
              <controlPr defaultSize="0" autoFill="0" autoLine="0" autoPict="0">
                <anchor moveWithCells="1">
                  <from>
                    <xdr:col>11</xdr:col>
                    <xdr:colOff>19050</xdr:colOff>
                    <xdr:row>30</xdr:row>
                    <xdr:rowOff>200025</xdr:rowOff>
                  </from>
                  <to>
                    <xdr:col>11</xdr:col>
                    <xdr:colOff>219075</xdr:colOff>
                    <xdr:row>31</xdr:row>
                    <xdr:rowOff>171450</xdr:rowOff>
                  </to>
                </anchor>
              </controlPr>
            </control>
          </mc:Choice>
        </mc:AlternateContent>
        <mc:AlternateContent xmlns:mc="http://schemas.openxmlformats.org/markup-compatibility/2006">
          <mc:Choice Requires="x14">
            <control shapeId="699406" r:id="rId17" name="Check Box 14">
              <controlPr defaultSize="0" autoFill="0" autoLine="0" autoPict="0">
                <anchor moveWithCells="1">
                  <from>
                    <xdr:col>18</xdr:col>
                    <xdr:colOff>419100</xdr:colOff>
                    <xdr:row>14</xdr:row>
                    <xdr:rowOff>209550</xdr:rowOff>
                  </from>
                  <to>
                    <xdr:col>18</xdr:col>
                    <xdr:colOff>638175</xdr:colOff>
                    <xdr:row>15</xdr:row>
                    <xdr:rowOff>171450</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I32"/>
  <sheetViews>
    <sheetView showGridLines="0" showRuler="0" showWhiteSpace="0" zoomScaleNormal="100" workbookViewId="0">
      <selection activeCell="H1" sqref="H1:I1"/>
    </sheetView>
  </sheetViews>
  <sheetFormatPr defaultRowHeight="16.5"/>
  <cols>
    <col min="1" max="1" width="1.6640625" style="857" customWidth="1"/>
    <col min="2" max="2" width="2.88671875" style="857" customWidth="1"/>
    <col min="3" max="3" width="19" style="857" bestFit="1" customWidth="1"/>
    <col min="4" max="4" width="36.6640625" style="857" customWidth="1"/>
    <col min="5" max="5" width="19.88671875" style="857" customWidth="1"/>
    <col min="6" max="16384" width="8.88671875" style="857"/>
  </cols>
  <sheetData>
    <row r="1" spans="2:9" ht="29.25" customHeight="1">
      <c r="C1" s="858"/>
      <c r="H1" s="3345" t="s">
        <v>1120</v>
      </c>
      <c r="I1" s="3345"/>
    </row>
    <row r="2" spans="2:9" ht="16.5" customHeight="1">
      <c r="B2" s="3498" t="s">
        <v>2102</v>
      </c>
      <c r="C2" s="3498"/>
      <c r="D2" s="3498"/>
      <c r="E2" s="3498"/>
      <c r="F2" s="3498"/>
      <c r="G2" s="3498"/>
    </row>
    <row r="3" spans="2:9" ht="25.5" customHeight="1">
      <c r="B3" s="3498"/>
      <c r="C3" s="3498"/>
      <c r="D3" s="3498"/>
      <c r="E3" s="3498"/>
      <c r="F3" s="3498"/>
      <c r="G3" s="3498"/>
    </row>
    <row r="4" spans="2:9" ht="11.25" customHeight="1">
      <c r="G4" s="859"/>
    </row>
    <row r="5" spans="2:9">
      <c r="B5" s="3499" t="s">
        <v>2103</v>
      </c>
      <c r="C5" s="3499"/>
      <c r="D5" s="3499"/>
      <c r="E5" s="3499"/>
      <c r="F5" s="3499"/>
      <c r="G5" s="3499"/>
    </row>
    <row r="6" spans="2:9">
      <c r="B6" s="3338" t="s">
        <v>2104</v>
      </c>
      <c r="C6" s="3338"/>
      <c r="D6" s="3338"/>
      <c r="E6" s="3338"/>
      <c r="F6" s="3338"/>
      <c r="G6" s="3338"/>
    </row>
    <row r="7" spans="2:9" ht="17.25" thickBot="1">
      <c r="B7" s="860"/>
      <c r="C7" s="860"/>
      <c r="D7" s="860"/>
      <c r="E7" s="860"/>
      <c r="F7" s="860"/>
      <c r="G7" s="860"/>
    </row>
    <row r="8" spans="2:9">
      <c r="B8" s="861"/>
      <c r="C8" s="862"/>
      <c r="D8" s="862"/>
      <c r="E8" s="862"/>
      <c r="F8" s="862"/>
      <c r="G8" s="863"/>
    </row>
    <row r="9" spans="2:9">
      <c r="B9" s="864"/>
      <c r="C9" s="865"/>
      <c r="D9" s="865" t="s">
        <v>2105</v>
      </c>
      <c r="E9" s="866" t="s">
        <v>2216</v>
      </c>
      <c r="F9" s="865"/>
      <c r="G9" s="867"/>
    </row>
    <row r="10" spans="2:9">
      <c r="B10" s="864"/>
      <c r="C10" s="865"/>
      <c r="D10" s="865"/>
      <c r="E10" s="868"/>
      <c r="F10" s="865"/>
      <c r="G10" s="867"/>
    </row>
    <row r="11" spans="2:9">
      <c r="B11" s="869"/>
      <c r="C11" s="870" t="s">
        <v>2106</v>
      </c>
      <c r="D11" s="865" t="s">
        <v>2107</v>
      </c>
      <c r="E11" s="871">
        <v>300000000</v>
      </c>
      <c r="F11" s="865" t="s">
        <v>2108</v>
      </c>
      <c r="G11" s="867"/>
    </row>
    <row r="12" spans="2:9">
      <c r="B12" s="872"/>
      <c r="C12" s="873"/>
      <c r="D12" s="865"/>
      <c r="E12" s="874"/>
      <c r="F12" s="865"/>
      <c r="G12" s="867"/>
    </row>
    <row r="13" spans="2:9">
      <c r="B13" s="869"/>
      <c r="C13" s="870" t="s">
        <v>2109</v>
      </c>
      <c r="D13" s="865" t="s">
        <v>2110</v>
      </c>
      <c r="E13" s="875">
        <v>0</v>
      </c>
      <c r="F13" s="865" t="s">
        <v>2111</v>
      </c>
      <c r="G13" s="867"/>
    </row>
    <row r="14" spans="2:9">
      <c r="B14" s="872"/>
      <c r="C14" s="873"/>
      <c r="D14" s="865"/>
      <c r="E14" s="876"/>
      <c r="F14" s="865"/>
      <c r="G14" s="867"/>
    </row>
    <row r="15" spans="2:9">
      <c r="B15" s="869"/>
      <c r="C15" s="870" t="s">
        <v>2112</v>
      </c>
      <c r="D15" s="865" t="s">
        <v>2113</v>
      </c>
      <c r="E15" s="877">
        <v>2</v>
      </c>
      <c r="F15" s="865" t="s">
        <v>2114</v>
      </c>
      <c r="G15" s="867"/>
    </row>
    <row r="16" spans="2:9" ht="3.75" customHeight="1">
      <c r="B16" s="869"/>
      <c r="C16" s="870"/>
      <c r="D16" s="865"/>
      <c r="E16" s="878"/>
      <c r="F16" s="865"/>
      <c r="G16" s="867"/>
    </row>
    <row r="17" spans="2:7">
      <c r="B17" s="872"/>
      <c r="C17" s="873"/>
      <c r="D17" s="865"/>
      <c r="E17" s="879">
        <f>IFERROR(HLOOKUP($E$9,참고!E2:G3,2,0),"")</f>
        <v>28</v>
      </c>
      <c r="F17" s="865" t="s">
        <v>2115</v>
      </c>
      <c r="G17" s="867"/>
    </row>
    <row r="18" spans="2:7">
      <c r="B18" s="872"/>
      <c r="C18" s="873"/>
      <c r="D18" s="865"/>
      <c r="E18" s="876"/>
      <c r="F18" s="865"/>
      <c r="G18" s="867"/>
    </row>
    <row r="19" spans="2:7">
      <c r="B19" s="869"/>
      <c r="C19" s="870" t="s">
        <v>2116</v>
      </c>
      <c r="D19" s="865" t="s">
        <v>2117</v>
      </c>
      <c r="E19" s="880">
        <f>IF(E15=1,ROUNDDOWN((E11-E13)*E17*0.01,-3),ROUNDDOWN((E11-E13)*E17*0.01/(1+E17*0.01),-3))</f>
        <v>65625000</v>
      </c>
      <c r="F19" s="865" t="s">
        <v>2118</v>
      </c>
      <c r="G19" s="867"/>
    </row>
    <row r="20" spans="2:7">
      <c r="B20" s="864"/>
      <c r="C20" s="865"/>
      <c r="D20" s="865"/>
      <c r="E20" s="881"/>
      <c r="F20" s="865"/>
      <c r="G20" s="867"/>
    </row>
    <row r="21" spans="2:7">
      <c r="B21" s="864"/>
      <c r="C21" s="865"/>
      <c r="D21" s="865" t="s">
        <v>2119</v>
      </c>
      <c r="E21" s="880">
        <f>E11-E19</f>
        <v>234375000</v>
      </c>
      <c r="F21" s="865" t="s">
        <v>2120</v>
      </c>
      <c r="G21" s="867"/>
    </row>
    <row r="22" spans="2:7" hidden="1">
      <c r="B22" s="864"/>
      <c r="C22" s="865"/>
      <c r="D22" s="865"/>
      <c r="E22" s="882"/>
      <c r="F22" s="865"/>
      <c r="G22" s="867"/>
    </row>
    <row r="23" spans="2:7" hidden="1">
      <c r="B23" s="864"/>
      <c r="C23" s="865"/>
      <c r="D23" s="865" t="s">
        <v>2121</v>
      </c>
      <c r="E23" s="883">
        <f>E19/E21</f>
        <v>0.28000000000000003</v>
      </c>
      <c r="F23" s="865" t="s">
        <v>2122</v>
      </c>
      <c r="G23" s="867"/>
    </row>
    <row r="24" spans="2:7" ht="17.25" thickBot="1">
      <c r="B24" s="884"/>
      <c r="C24" s="885"/>
      <c r="D24" s="885"/>
      <c r="E24" s="885"/>
      <c r="F24" s="885"/>
      <c r="G24" s="886"/>
    </row>
    <row r="25" spans="2:7">
      <c r="G25" s="859"/>
    </row>
    <row r="26" spans="2:7">
      <c r="B26" s="3500" t="s">
        <v>2123</v>
      </c>
      <c r="C26" s="3500"/>
      <c r="D26" s="3500"/>
      <c r="E26" s="3500"/>
      <c r="F26" s="3500"/>
      <c r="G26" s="3500"/>
    </row>
    <row r="27" spans="2:7" ht="16.5" customHeight="1">
      <c r="B27" s="3489" t="s">
        <v>2217</v>
      </c>
      <c r="C27" s="3490"/>
      <c r="D27" s="3490"/>
      <c r="E27" s="3490"/>
      <c r="F27" s="3490"/>
      <c r="G27" s="3491"/>
    </row>
    <row r="28" spans="2:7">
      <c r="B28" s="3492"/>
      <c r="C28" s="3493"/>
      <c r="D28" s="3493"/>
      <c r="E28" s="3493"/>
      <c r="F28" s="3493"/>
      <c r="G28" s="3494"/>
    </row>
    <row r="29" spans="2:7">
      <c r="B29" s="3492"/>
      <c r="C29" s="3493"/>
      <c r="D29" s="3493"/>
      <c r="E29" s="3493"/>
      <c r="F29" s="3493"/>
      <c r="G29" s="3494"/>
    </row>
    <row r="30" spans="2:7">
      <c r="B30" s="3492"/>
      <c r="C30" s="3493"/>
      <c r="D30" s="3493"/>
      <c r="E30" s="3493"/>
      <c r="F30" s="3493"/>
      <c r="G30" s="3494"/>
    </row>
    <row r="31" spans="2:7">
      <c r="B31" s="3492"/>
      <c r="C31" s="3493"/>
      <c r="D31" s="3493"/>
      <c r="E31" s="3493"/>
      <c r="F31" s="3493"/>
      <c r="G31" s="3494"/>
    </row>
    <row r="32" spans="2:7" ht="48" customHeight="1">
      <c r="B32" s="3495"/>
      <c r="C32" s="3496"/>
      <c r="D32" s="3496"/>
      <c r="E32" s="3496"/>
      <c r="F32" s="3496"/>
      <c r="G32" s="3497"/>
    </row>
  </sheetData>
  <mergeCells count="6">
    <mergeCell ref="B27:G32"/>
    <mergeCell ref="H1:I1"/>
    <mergeCell ref="B2:G3"/>
    <mergeCell ref="B5:G5"/>
    <mergeCell ref="B6:G6"/>
    <mergeCell ref="B26:G26"/>
  </mergeCells>
  <phoneticPr fontId="7" type="noConversion"/>
  <dataValidations count="1">
    <dataValidation type="list" allowBlank="1" showInputMessage="1" showErrorMessage="1" sqref="E9">
      <formula1>"국가연구개발사업 간접비, 용역사업 일반관리비, 민간사업 간접비"</formula1>
    </dataValidation>
  </dataValidations>
  <hyperlinks>
    <hyperlink ref="H1" location="목차!A1" display="▶목차바로가기"/>
  </hyperlinks>
  <pageMargins left="0.39370078740157483" right="0.39370078740157483"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42401" r:id="rId4" name="Option Button 1">
              <controlPr defaultSize="0" autoFill="0" autoLine="0" autoPict="0">
                <anchor moveWithCells="1">
                  <from>
                    <xdr:col>4</xdr:col>
                    <xdr:colOff>1076325</xdr:colOff>
                    <xdr:row>13</xdr:row>
                    <xdr:rowOff>200025</xdr:rowOff>
                  </from>
                  <to>
                    <xdr:col>4</xdr:col>
                    <xdr:colOff>1543050</xdr:colOff>
                    <xdr:row>15</xdr:row>
                    <xdr:rowOff>9525</xdr:rowOff>
                  </to>
                </anchor>
              </controlPr>
            </control>
          </mc:Choice>
        </mc:AlternateContent>
        <mc:AlternateContent xmlns:mc="http://schemas.openxmlformats.org/markup-compatibility/2006">
          <mc:Choice Requires="x14">
            <control shapeId="742402" r:id="rId5" name="Option Button 2">
              <controlPr defaultSize="0" autoFill="0" autoLine="0" autoPict="0">
                <anchor moveWithCells="1">
                  <from>
                    <xdr:col>4</xdr:col>
                    <xdr:colOff>38100</xdr:colOff>
                    <xdr:row>13</xdr:row>
                    <xdr:rowOff>200025</xdr:rowOff>
                  </from>
                  <to>
                    <xdr:col>4</xdr:col>
                    <xdr:colOff>1095375</xdr:colOff>
                    <xdr:row>15</xdr:row>
                    <xdr:rowOff>9525</xdr:rowOff>
                  </to>
                </anchor>
              </controlPr>
            </control>
          </mc:Choice>
        </mc:AlternateContent>
      </controls>
    </mc:Choice>
  </mc:AlternateConten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H3"/>
  <sheetViews>
    <sheetView workbookViewId="0">
      <selection activeCell="F15" sqref="F15"/>
    </sheetView>
  </sheetViews>
  <sheetFormatPr defaultColWidth="8" defaultRowHeight="16.5"/>
  <cols>
    <col min="1" max="4" width="8" style="887"/>
    <col min="5" max="5" width="21.44140625" style="887" bestFit="1" customWidth="1"/>
    <col min="6" max="6" width="17.77734375" style="887" bestFit="1" customWidth="1"/>
    <col min="7" max="7" width="14.109375" style="887" bestFit="1" customWidth="1"/>
    <col min="8" max="8" width="12.21875" style="887" customWidth="1"/>
    <col min="9" max="16384" width="8" style="887"/>
  </cols>
  <sheetData>
    <row r="1" spans="5:8">
      <c r="H1" s="887" t="s">
        <v>2124</v>
      </c>
    </row>
    <row r="2" spans="5:8">
      <c r="E2" s="887" t="s">
        <v>2125</v>
      </c>
      <c r="F2" s="887" t="s">
        <v>2126</v>
      </c>
      <c r="G2" s="887" t="s">
        <v>2127</v>
      </c>
    </row>
    <row r="3" spans="5:8">
      <c r="E3" s="887">
        <v>28</v>
      </c>
      <c r="F3" s="887">
        <v>6</v>
      </c>
      <c r="G3" s="887">
        <v>15</v>
      </c>
    </row>
  </sheetData>
  <phoneticPr fontId="7"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29"/>
  <sheetViews>
    <sheetView zoomScaleNormal="100" workbookViewId="0">
      <selection activeCell="AX3" sqref="AX3"/>
    </sheetView>
  </sheetViews>
  <sheetFormatPr defaultColWidth="1.77734375" defaultRowHeight="18" customHeight="1"/>
  <cols>
    <col min="1" max="3" width="1.77734375" style="5"/>
    <col min="4" max="48" width="1.77734375" style="5" customWidth="1"/>
    <col min="49" max="49" width="1.77734375" style="5"/>
    <col min="50" max="50" width="17.44140625" style="5" customWidth="1"/>
    <col min="51" max="16384" width="1.77734375" style="5"/>
  </cols>
  <sheetData>
    <row r="1" spans="1:50" s="11" customFormat="1" ht="31.5">
      <c r="A1" s="1075" t="s">
        <v>263</v>
      </c>
      <c r="B1" s="1075"/>
      <c r="C1" s="1075"/>
      <c r="D1" s="1075"/>
      <c r="E1" s="1075"/>
      <c r="F1" s="1075"/>
      <c r="G1" s="1075"/>
      <c r="H1" s="1075"/>
      <c r="I1" s="1075"/>
      <c r="J1" s="1075"/>
      <c r="K1" s="1075"/>
      <c r="L1" s="1075"/>
      <c r="M1" s="1075"/>
      <c r="N1" s="1075"/>
      <c r="O1" s="1075"/>
      <c r="P1" s="1075"/>
      <c r="Q1" s="1075"/>
      <c r="R1" s="1075"/>
      <c r="S1" s="1075"/>
      <c r="T1" s="1075"/>
      <c r="U1" s="1075"/>
      <c r="V1" s="1075"/>
      <c r="W1" s="1075"/>
      <c r="X1" s="1075"/>
      <c r="Y1" s="1075"/>
      <c r="Z1" s="1075"/>
      <c r="AA1" s="1075"/>
      <c r="AB1" s="1075"/>
      <c r="AC1" s="1075"/>
      <c r="AD1" s="1075"/>
      <c r="AE1" s="1075"/>
      <c r="AF1" s="1075"/>
      <c r="AG1" s="1075"/>
      <c r="AH1" s="1075"/>
      <c r="AI1" s="1075"/>
      <c r="AJ1" s="1075"/>
      <c r="AK1" s="1075"/>
      <c r="AL1" s="1075"/>
      <c r="AM1" s="1075"/>
      <c r="AN1" s="1075"/>
      <c r="AO1" s="1075"/>
      <c r="AP1" s="1075"/>
      <c r="AQ1" s="1075"/>
      <c r="AR1" s="1075"/>
      <c r="AS1" s="1075"/>
      <c r="AT1" s="1075"/>
      <c r="AU1" s="1075"/>
      <c r="AV1" s="1075"/>
      <c r="AW1" s="80"/>
      <c r="AX1" s="80"/>
    </row>
    <row r="2" spans="1:50" ht="18" customHeight="1">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W2" s="81"/>
    </row>
    <row r="3" spans="1:50" s="9" customFormat="1" ht="18" customHeight="1">
      <c r="A3" s="1071" t="s">
        <v>436</v>
      </c>
      <c r="B3" s="1071"/>
      <c r="C3" s="1071"/>
      <c r="D3" s="1071"/>
      <c r="E3" s="1071"/>
      <c r="F3" s="1071"/>
      <c r="G3" s="1078"/>
      <c r="H3" s="1071"/>
      <c r="I3" s="1071"/>
      <c r="J3" s="1071"/>
      <c r="K3" s="1071"/>
      <c r="L3" s="1071"/>
      <c r="M3" s="1071"/>
      <c r="N3" s="1071"/>
      <c r="O3" s="1071"/>
      <c r="P3" s="1071"/>
      <c r="Q3" s="1071"/>
      <c r="R3" s="1071"/>
      <c r="S3" s="1071"/>
      <c r="T3" s="1071"/>
      <c r="U3" s="1071"/>
      <c r="V3" s="1071"/>
      <c r="W3" s="1071" t="s">
        <v>1138</v>
      </c>
      <c r="X3" s="1071"/>
      <c r="Y3" s="1071"/>
      <c r="Z3" s="1071"/>
      <c r="AA3" s="1071"/>
      <c r="AB3" s="1071"/>
      <c r="AC3" s="1071"/>
      <c r="AD3" s="1071"/>
      <c r="AE3" s="1071"/>
      <c r="AF3" s="1071"/>
      <c r="AG3" s="1071"/>
      <c r="AH3" s="1071"/>
      <c r="AI3" s="1071"/>
      <c r="AJ3" s="1071" t="s">
        <v>437</v>
      </c>
      <c r="AK3" s="1078"/>
      <c r="AL3" s="1078"/>
      <c r="AM3" s="1078"/>
      <c r="AN3" s="1078"/>
      <c r="AO3" s="145" t="s">
        <v>438</v>
      </c>
      <c r="AP3" s="1067"/>
      <c r="AQ3" s="1068"/>
      <c r="AR3" s="1068"/>
      <c r="AS3" s="1068"/>
      <c r="AT3" s="1068"/>
      <c r="AU3" s="1068"/>
      <c r="AV3" s="1068"/>
      <c r="AW3" s="82"/>
      <c r="AX3" s="367" t="s">
        <v>1120</v>
      </c>
    </row>
    <row r="4" spans="1:50" s="30" customFormat="1" ht="18" customHeight="1">
      <c r="A4" s="1079" t="s">
        <v>439</v>
      </c>
      <c r="B4" s="1079"/>
      <c r="C4" s="1079"/>
      <c r="D4" s="1079"/>
      <c r="E4" s="1079"/>
      <c r="F4" s="1079"/>
      <c r="G4" s="1080"/>
      <c r="H4" s="1079"/>
      <c r="I4" s="1079"/>
      <c r="J4" s="1079"/>
      <c r="K4" s="1079"/>
      <c r="L4" s="1079"/>
      <c r="M4" s="1079"/>
      <c r="N4" s="1079"/>
      <c r="O4" s="1079"/>
      <c r="P4" s="1079"/>
      <c r="Q4" s="1079"/>
      <c r="R4" s="1079"/>
      <c r="S4" s="1079"/>
      <c r="T4" s="1079"/>
      <c r="U4" s="1079"/>
      <c r="V4" s="1079"/>
      <c r="W4" s="1079" t="s">
        <v>440</v>
      </c>
      <c r="X4" s="1079"/>
      <c r="Y4" s="1079"/>
      <c r="Z4" s="1079"/>
      <c r="AA4" s="1079"/>
      <c r="AB4" s="1079"/>
      <c r="AC4" s="1082"/>
      <c r="AD4" s="1082"/>
      <c r="AE4" s="1082"/>
      <c r="AF4" s="1082"/>
      <c r="AG4" s="1082"/>
      <c r="AH4" s="1082"/>
      <c r="AI4" s="1082"/>
      <c r="AJ4" s="1082"/>
      <c r="AK4" s="1082"/>
      <c r="AL4" s="1082"/>
      <c r="AM4" s="1082"/>
      <c r="AN4" s="1082"/>
      <c r="AO4" s="1082"/>
      <c r="AP4" s="1082"/>
      <c r="AQ4" s="1082"/>
      <c r="AR4" s="1082"/>
      <c r="AS4" s="1082"/>
      <c r="AT4" s="1082"/>
      <c r="AU4" s="1082"/>
      <c r="AV4" s="1082"/>
    </row>
    <row r="5" spans="1:50" s="30" customFormat="1" ht="18" customHeight="1">
      <c r="A5" s="1079" t="s">
        <v>441</v>
      </c>
      <c r="B5" s="1079"/>
      <c r="C5" s="1079"/>
      <c r="D5" s="1079"/>
      <c r="E5" s="1079"/>
      <c r="F5" s="1079"/>
      <c r="G5" s="1080"/>
      <c r="H5" s="1079"/>
      <c r="I5" s="1079"/>
      <c r="J5" s="1079"/>
      <c r="K5" s="1079"/>
      <c r="L5" s="1082"/>
      <c r="M5" s="1082"/>
      <c r="N5" s="1082"/>
      <c r="O5" s="1082"/>
      <c r="P5" s="1082"/>
      <c r="Q5" s="1082"/>
      <c r="R5" s="1082"/>
      <c r="S5" s="1082"/>
      <c r="T5" s="1082"/>
      <c r="U5" s="1082"/>
      <c r="V5" s="1082"/>
      <c r="W5" s="1082"/>
      <c r="X5" s="1082"/>
      <c r="Y5" s="1082"/>
      <c r="Z5" s="1082"/>
      <c r="AA5" s="1082"/>
      <c r="AB5" s="1082"/>
      <c r="AC5" s="1082"/>
      <c r="AD5" s="1082"/>
      <c r="AE5" s="1082"/>
      <c r="AF5" s="1082"/>
      <c r="AG5" s="1082"/>
      <c r="AH5" s="1082"/>
      <c r="AI5" s="1082"/>
      <c r="AJ5" s="1082"/>
      <c r="AK5" s="1082"/>
      <c r="AL5" s="1082"/>
      <c r="AM5" s="1082"/>
      <c r="AN5" s="1082"/>
      <c r="AO5" s="1082"/>
      <c r="AP5" s="1082"/>
      <c r="AQ5" s="1082"/>
      <c r="AR5" s="1082"/>
      <c r="AS5" s="1082"/>
      <c r="AT5" s="1082"/>
      <c r="AU5" s="1082"/>
      <c r="AV5" s="1082"/>
    </row>
    <row r="6" spans="1:50" s="15" customFormat="1" ht="12">
      <c r="A6" s="1081"/>
      <c r="B6" s="1081"/>
      <c r="C6" s="1081"/>
      <c r="D6" s="1081"/>
      <c r="E6" s="1081"/>
      <c r="F6" s="1081"/>
      <c r="G6" s="1081"/>
      <c r="H6" s="1081"/>
      <c r="I6" s="1081"/>
      <c r="J6" s="1081"/>
      <c r="K6" s="1081"/>
      <c r="L6" s="1081"/>
      <c r="M6" s="1081"/>
      <c r="N6" s="1081"/>
      <c r="O6" s="1081"/>
      <c r="P6" s="1081"/>
      <c r="Q6" s="1081"/>
      <c r="R6" s="1081"/>
      <c r="S6" s="1081"/>
      <c r="T6" s="1081"/>
      <c r="U6" s="1081"/>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row>
    <row r="7" spans="1:50" s="30" customFormat="1" ht="20.100000000000001" customHeight="1">
      <c r="A7" s="1072" t="s">
        <v>95</v>
      </c>
      <c r="B7" s="1072"/>
      <c r="C7" s="1072"/>
      <c r="D7" s="1072"/>
      <c r="E7" s="1072"/>
      <c r="F7" s="1072"/>
      <c r="G7" s="1072"/>
      <c r="H7" s="1072"/>
      <c r="I7" s="1072"/>
      <c r="J7" s="1072"/>
      <c r="K7" s="1072"/>
      <c r="L7" s="1072"/>
      <c r="M7" s="1072"/>
      <c r="N7" s="1072"/>
      <c r="O7" s="1072"/>
      <c r="P7" s="1072"/>
      <c r="Q7" s="1072"/>
      <c r="R7" s="1072"/>
      <c r="S7" s="1072"/>
      <c r="T7" s="1072"/>
      <c r="U7" s="1072"/>
      <c r="V7" s="1072"/>
      <c r="W7" s="1072"/>
      <c r="X7" s="1072"/>
      <c r="Y7" s="1072"/>
      <c r="Z7" s="1072"/>
      <c r="AA7" s="1072"/>
      <c r="AB7" s="1072"/>
      <c r="AC7" s="1072"/>
      <c r="AD7" s="1072"/>
      <c r="AE7" s="1072"/>
      <c r="AF7" s="1072"/>
      <c r="AG7" s="1072"/>
      <c r="AH7" s="1072"/>
      <c r="AI7" s="1072"/>
      <c r="AJ7" s="1072"/>
      <c r="AK7" s="1072"/>
      <c r="AL7" s="1072"/>
      <c r="AM7" s="1072"/>
      <c r="AN7" s="1072"/>
      <c r="AO7" s="1072"/>
      <c r="AP7" s="1072"/>
      <c r="AQ7" s="1072"/>
      <c r="AR7" s="1072"/>
      <c r="AS7" s="1072"/>
      <c r="AT7" s="1072"/>
      <c r="AU7" s="1072"/>
      <c r="AV7" s="1072"/>
    </row>
    <row r="8" spans="1:50" s="30" customFormat="1" ht="36.950000000000003" customHeight="1" thickBot="1">
      <c r="A8" s="1073" t="s">
        <v>18</v>
      </c>
      <c r="B8" s="1074"/>
      <c r="C8" s="1074"/>
      <c r="D8" s="1076" t="s">
        <v>96</v>
      </c>
      <c r="E8" s="1076"/>
      <c r="F8" s="1076"/>
      <c r="G8" s="1076"/>
      <c r="H8" s="1076"/>
      <c r="I8" s="1076"/>
      <c r="J8" s="1076"/>
      <c r="K8" s="1076"/>
      <c r="L8" s="1076"/>
      <c r="M8" s="1076"/>
      <c r="N8" s="1076"/>
      <c r="O8" s="1076"/>
      <c r="P8" s="1076"/>
      <c r="Q8" s="1069" t="s">
        <v>97</v>
      </c>
      <c r="R8" s="1069"/>
      <c r="S8" s="1069"/>
      <c r="T8" s="1069"/>
      <c r="U8" s="1069"/>
      <c r="V8" s="1069"/>
      <c r="W8" s="1069"/>
      <c r="X8" s="1070" t="s">
        <v>22</v>
      </c>
      <c r="Y8" s="1070"/>
      <c r="Z8" s="1070"/>
      <c r="AA8" s="1070"/>
      <c r="AB8" s="1069"/>
      <c r="AC8" s="1069"/>
      <c r="AD8" s="1069"/>
      <c r="AE8" s="1069"/>
      <c r="AF8" s="1076" t="s">
        <v>98</v>
      </c>
      <c r="AG8" s="1076"/>
      <c r="AH8" s="1076"/>
      <c r="AI8" s="1076"/>
      <c r="AJ8" s="1076"/>
      <c r="AK8" s="1076"/>
      <c r="AL8" s="1076"/>
      <c r="AM8" s="1076"/>
      <c r="AN8" s="1076"/>
      <c r="AO8" s="1076" t="s">
        <v>13</v>
      </c>
      <c r="AP8" s="1076"/>
      <c r="AQ8" s="1076"/>
      <c r="AR8" s="1076"/>
      <c r="AS8" s="1076"/>
      <c r="AT8" s="1076"/>
      <c r="AU8" s="1076"/>
      <c r="AV8" s="1077"/>
    </row>
    <row r="9" spans="1:50" s="23" customFormat="1" ht="36.950000000000003" customHeight="1">
      <c r="A9" s="1041">
        <v>1</v>
      </c>
      <c r="B9" s="1042"/>
      <c r="C9" s="1042"/>
      <c r="D9" s="1050" t="s">
        <v>11</v>
      </c>
      <c r="E9" s="1050"/>
      <c r="F9" s="1050"/>
      <c r="G9" s="1050"/>
      <c r="H9" s="1050"/>
      <c r="I9" s="1050"/>
      <c r="J9" s="1050"/>
      <c r="K9" s="1050"/>
      <c r="L9" s="1050"/>
      <c r="M9" s="1050"/>
      <c r="N9" s="1050"/>
      <c r="O9" s="1050"/>
      <c r="P9" s="1051"/>
      <c r="Q9" s="1052"/>
      <c r="R9" s="1053"/>
      <c r="S9" s="1053"/>
      <c r="T9" s="1053"/>
      <c r="U9" s="1053"/>
      <c r="V9" s="1053"/>
      <c r="W9" s="1053"/>
      <c r="X9" s="1053"/>
      <c r="Y9" s="1053"/>
      <c r="Z9" s="1053"/>
      <c r="AA9" s="1053"/>
      <c r="AB9" s="1053"/>
      <c r="AC9" s="1053"/>
      <c r="AD9" s="1053"/>
      <c r="AE9" s="1054"/>
      <c r="AF9" s="1047">
        <f t="shared" ref="AF9:AF15" si="0">Q9+X9</f>
        <v>0</v>
      </c>
      <c r="AG9" s="1048"/>
      <c r="AH9" s="1048"/>
      <c r="AI9" s="1048"/>
      <c r="AJ9" s="1048"/>
      <c r="AK9" s="1048"/>
      <c r="AL9" s="1048"/>
      <c r="AM9" s="1048"/>
      <c r="AN9" s="1048"/>
      <c r="AO9" s="1055"/>
      <c r="AP9" s="1055"/>
      <c r="AQ9" s="1055"/>
      <c r="AR9" s="1055"/>
      <c r="AS9" s="1055"/>
      <c r="AT9" s="1055"/>
      <c r="AU9" s="1055"/>
      <c r="AV9" s="1056"/>
    </row>
    <row r="10" spans="1:50" s="75" customFormat="1" ht="36.950000000000003" customHeight="1">
      <c r="A10" s="1041">
        <v>2</v>
      </c>
      <c r="B10" s="1042"/>
      <c r="C10" s="1042"/>
      <c r="D10" s="1039" t="s">
        <v>10</v>
      </c>
      <c r="E10" s="1039"/>
      <c r="F10" s="1039"/>
      <c r="G10" s="1039"/>
      <c r="H10" s="1039"/>
      <c r="I10" s="1039"/>
      <c r="J10" s="1039"/>
      <c r="K10" s="1039"/>
      <c r="L10" s="1039"/>
      <c r="M10" s="1039"/>
      <c r="N10" s="1039"/>
      <c r="O10" s="1039"/>
      <c r="P10" s="1040"/>
      <c r="Q10" s="1049"/>
      <c r="R10" s="1045"/>
      <c r="S10" s="1045"/>
      <c r="T10" s="1045"/>
      <c r="U10" s="1045"/>
      <c r="V10" s="1045"/>
      <c r="W10" s="1045"/>
      <c r="X10" s="1045"/>
      <c r="Y10" s="1045"/>
      <c r="Z10" s="1045"/>
      <c r="AA10" s="1045"/>
      <c r="AB10" s="1045"/>
      <c r="AC10" s="1045"/>
      <c r="AD10" s="1045"/>
      <c r="AE10" s="1046"/>
      <c r="AF10" s="1047">
        <f t="shared" si="0"/>
        <v>0</v>
      </c>
      <c r="AG10" s="1048"/>
      <c r="AH10" s="1048"/>
      <c r="AI10" s="1048"/>
      <c r="AJ10" s="1048"/>
      <c r="AK10" s="1048"/>
      <c r="AL10" s="1048"/>
      <c r="AM10" s="1048"/>
      <c r="AN10" s="1048"/>
      <c r="AO10" s="1037"/>
      <c r="AP10" s="1037"/>
      <c r="AQ10" s="1037"/>
      <c r="AR10" s="1037"/>
      <c r="AS10" s="1037"/>
      <c r="AT10" s="1037"/>
      <c r="AU10" s="1037"/>
      <c r="AV10" s="1038"/>
    </row>
    <row r="11" spans="1:50" s="75" customFormat="1" ht="36.950000000000003" customHeight="1">
      <c r="A11" s="1041">
        <v>3</v>
      </c>
      <c r="B11" s="1042"/>
      <c r="C11" s="1042"/>
      <c r="D11" s="1039" t="s">
        <v>432</v>
      </c>
      <c r="E11" s="1039"/>
      <c r="F11" s="1039"/>
      <c r="G11" s="1039"/>
      <c r="H11" s="1039"/>
      <c r="I11" s="1039"/>
      <c r="J11" s="1039"/>
      <c r="K11" s="1039"/>
      <c r="L11" s="1039"/>
      <c r="M11" s="1039"/>
      <c r="N11" s="1039"/>
      <c r="O11" s="1039"/>
      <c r="P11" s="1040"/>
      <c r="Q11" s="1049"/>
      <c r="R11" s="1045"/>
      <c r="S11" s="1045"/>
      <c r="T11" s="1045"/>
      <c r="U11" s="1045"/>
      <c r="V11" s="1045"/>
      <c r="W11" s="1045"/>
      <c r="X11" s="1045"/>
      <c r="Y11" s="1045"/>
      <c r="Z11" s="1045"/>
      <c r="AA11" s="1045"/>
      <c r="AB11" s="1045"/>
      <c r="AC11" s="1045"/>
      <c r="AD11" s="1045"/>
      <c r="AE11" s="1046"/>
      <c r="AF11" s="1047">
        <f t="shared" si="0"/>
        <v>0</v>
      </c>
      <c r="AG11" s="1048"/>
      <c r="AH11" s="1048"/>
      <c r="AI11" s="1048"/>
      <c r="AJ11" s="1048"/>
      <c r="AK11" s="1048"/>
      <c r="AL11" s="1048"/>
      <c r="AM11" s="1048"/>
      <c r="AN11" s="1048"/>
      <c r="AO11" s="1037"/>
      <c r="AP11" s="1037"/>
      <c r="AQ11" s="1037"/>
      <c r="AR11" s="1037"/>
      <c r="AS11" s="1037"/>
      <c r="AT11" s="1037"/>
      <c r="AU11" s="1037"/>
      <c r="AV11" s="1038"/>
    </row>
    <row r="12" spans="1:50" s="75" customFormat="1" ht="36.950000000000003" customHeight="1">
      <c r="A12" s="1041">
        <v>4</v>
      </c>
      <c r="B12" s="1042"/>
      <c r="C12" s="1042"/>
      <c r="D12" s="1039" t="s">
        <v>17</v>
      </c>
      <c r="E12" s="1039"/>
      <c r="F12" s="1039"/>
      <c r="G12" s="1039"/>
      <c r="H12" s="1039"/>
      <c r="I12" s="1039"/>
      <c r="J12" s="1039"/>
      <c r="K12" s="1039"/>
      <c r="L12" s="1039"/>
      <c r="M12" s="1039"/>
      <c r="N12" s="1039"/>
      <c r="O12" s="1039"/>
      <c r="P12" s="1040"/>
      <c r="Q12" s="1049"/>
      <c r="R12" s="1045"/>
      <c r="S12" s="1045"/>
      <c r="T12" s="1045"/>
      <c r="U12" s="1045"/>
      <c r="V12" s="1045"/>
      <c r="W12" s="1045"/>
      <c r="X12" s="1045"/>
      <c r="Y12" s="1045"/>
      <c r="Z12" s="1045"/>
      <c r="AA12" s="1045"/>
      <c r="AB12" s="1045"/>
      <c r="AC12" s="1045"/>
      <c r="AD12" s="1045"/>
      <c r="AE12" s="1046"/>
      <c r="AF12" s="1047">
        <f t="shared" si="0"/>
        <v>0</v>
      </c>
      <c r="AG12" s="1048"/>
      <c r="AH12" s="1048"/>
      <c r="AI12" s="1048"/>
      <c r="AJ12" s="1048"/>
      <c r="AK12" s="1048"/>
      <c r="AL12" s="1048"/>
      <c r="AM12" s="1048"/>
      <c r="AN12" s="1048"/>
      <c r="AO12" s="1037"/>
      <c r="AP12" s="1037"/>
      <c r="AQ12" s="1037"/>
      <c r="AR12" s="1037"/>
      <c r="AS12" s="1037"/>
      <c r="AT12" s="1037"/>
      <c r="AU12" s="1037"/>
      <c r="AV12" s="1038"/>
    </row>
    <row r="13" spans="1:50" s="75" customFormat="1" ht="36.950000000000003" customHeight="1">
      <c r="A13" s="1041">
        <v>5</v>
      </c>
      <c r="B13" s="1042"/>
      <c r="C13" s="1042"/>
      <c r="D13" s="1039" t="s">
        <v>14</v>
      </c>
      <c r="E13" s="1039"/>
      <c r="F13" s="1039"/>
      <c r="G13" s="1039"/>
      <c r="H13" s="1039"/>
      <c r="I13" s="1039"/>
      <c r="J13" s="1039"/>
      <c r="K13" s="1039"/>
      <c r="L13" s="1039"/>
      <c r="M13" s="1039"/>
      <c r="N13" s="1039"/>
      <c r="O13" s="1039"/>
      <c r="P13" s="1040"/>
      <c r="Q13" s="1049"/>
      <c r="R13" s="1045"/>
      <c r="S13" s="1045"/>
      <c r="T13" s="1045"/>
      <c r="U13" s="1045"/>
      <c r="V13" s="1045"/>
      <c r="W13" s="1045"/>
      <c r="X13" s="1045"/>
      <c r="Y13" s="1045"/>
      <c r="Z13" s="1045"/>
      <c r="AA13" s="1045"/>
      <c r="AB13" s="1045"/>
      <c r="AC13" s="1045"/>
      <c r="AD13" s="1045"/>
      <c r="AE13" s="1046"/>
      <c r="AF13" s="1047">
        <f>Q13+X13</f>
        <v>0</v>
      </c>
      <c r="AG13" s="1048"/>
      <c r="AH13" s="1048"/>
      <c r="AI13" s="1048"/>
      <c r="AJ13" s="1048"/>
      <c r="AK13" s="1048"/>
      <c r="AL13" s="1048"/>
      <c r="AM13" s="1048"/>
      <c r="AN13" s="1048"/>
      <c r="AO13" s="1037"/>
      <c r="AP13" s="1037"/>
      <c r="AQ13" s="1037"/>
      <c r="AR13" s="1037"/>
      <c r="AS13" s="1037"/>
      <c r="AT13" s="1037"/>
      <c r="AU13" s="1037"/>
      <c r="AV13" s="1038"/>
    </row>
    <row r="14" spans="1:50" s="75" customFormat="1" ht="36.950000000000003" customHeight="1">
      <c r="A14" s="1041">
        <v>6</v>
      </c>
      <c r="B14" s="1042"/>
      <c r="C14" s="1042"/>
      <c r="D14" s="1039" t="s">
        <v>1135</v>
      </c>
      <c r="E14" s="1039"/>
      <c r="F14" s="1039"/>
      <c r="G14" s="1039"/>
      <c r="H14" s="1039"/>
      <c r="I14" s="1039"/>
      <c r="J14" s="1039"/>
      <c r="K14" s="1039"/>
      <c r="L14" s="1039"/>
      <c r="M14" s="1039"/>
      <c r="N14" s="1039"/>
      <c r="O14" s="1039"/>
      <c r="P14" s="1040"/>
      <c r="Q14" s="1049"/>
      <c r="R14" s="1045"/>
      <c r="S14" s="1045"/>
      <c r="T14" s="1045"/>
      <c r="U14" s="1045"/>
      <c r="V14" s="1045"/>
      <c r="W14" s="1045"/>
      <c r="X14" s="1045"/>
      <c r="Y14" s="1045"/>
      <c r="Z14" s="1045"/>
      <c r="AA14" s="1045"/>
      <c r="AB14" s="1045"/>
      <c r="AC14" s="1045"/>
      <c r="AD14" s="1045"/>
      <c r="AE14" s="1046"/>
      <c r="AF14" s="1047">
        <f t="shared" si="0"/>
        <v>0</v>
      </c>
      <c r="AG14" s="1048"/>
      <c r="AH14" s="1048"/>
      <c r="AI14" s="1048"/>
      <c r="AJ14" s="1048"/>
      <c r="AK14" s="1048"/>
      <c r="AL14" s="1048"/>
      <c r="AM14" s="1048"/>
      <c r="AN14" s="1048"/>
      <c r="AO14" s="1037"/>
      <c r="AP14" s="1037"/>
      <c r="AQ14" s="1037"/>
      <c r="AR14" s="1037"/>
      <c r="AS14" s="1037"/>
      <c r="AT14" s="1037"/>
      <c r="AU14" s="1037"/>
      <c r="AV14" s="1038"/>
    </row>
    <row r="15" spans="1:50" s="75" customFormat="1" ht="36.950000000000003" customHeight="1" thickBot="1">
      <c r="A15" s="1041">
        <v>7</v>
      </c>
      <c r="B15" s="1042"/>
      <c r="C15" s="1042"/>
      <c r="D15" s="1039" t="s">
        <v>1</v>
      </c>
      <c r="E15" s="1039"/>
      <c r="F15" s="1039"/>
      <c r="G15" s="1039"/>
      <c r="H15" s="1039"/>
      <c r="I15" s="1039"/>
      <c r="J15" s="1039"/>
      <c r="K15" s="1039"/>
      <c r="L15" s="1039"/>
      <c r="M15" s="1039"/>
      <c r="N15" s="1039"/>
      <c r="O15" s="1039"/>
      <c r="P15" s="1040"/>
      <c r="Q15" s="1043"/>
      <c r="R15" s="1044"/>
      <c r="S15" s="1044"/>
      <c r="T15" s="1044"/>
      <c r="U15" s="1044"/>
      <c r="V15" s="1044"/>
      <c r="W15" s="1044"/>
      <c r="X15" s="1044"/>
      <c r="Y15" s="1044"/>
      <c r="Z15" s="1044"/>
      <c r="AA15" s="1044"/>
      <c r="AB15" s="1044"/>
      <c r="AC15" s="1044"/>
      <c r="AD15" s="1044"/>
      <c r="AE15" s="1066"/>
      <c r="AF15" s="1047">
        <f t="shared" si="0"/>
        <v>0</v>
      </c>
      <c r="AG15" s="1048"/>
      <c r="AH15" s="1048"/>
      <c r="AI15" s="1048"/>
      <c r="AJ15" s="1048"/>
      <c r="AK15" s="1048"/>
      <c r="AL15" s="1048"/>
      <c r="AM15" s="1048"/>
      <c r="AN15" s="1048"/>
      <c r="AO15" s="1037"/>
      <c r="AP15" s="1037"/>
      <c r="AQ15" s="1037"/>
      <c r="AR15" s="1037"/>
      <c r="AS15" s="1037"/>
      <c r="AT15" s="1037"/>
      <c r="AU15" s="1037"/>
      <c r="AV15" s="1038"/>
    </row>
    <row r="16" spans="1:50" s="23" customFormat="1" ht="20.100000000000001" customHeight="1">
      <c r="A16" s="1062" t="s">
        <v>15</v>
      </c>
      <c r="B16" s="1063"/>
      <c r="C16" s="1063"/>
      <c r="D16" s="1063"/>
      <c r="E16" s="1063"/>
      <c r="F16" s="1063"/>
      <c r="G16" s="1063"/>
      <c r="H16" s="1063"/>
      <c r="I16" s="1063"/>
      <c r="J16" s="1063"/>
      <c r="K16" s="1063"/>
      <c r="L16" s="1063"/>
      <c r="M16" s="1063"/>
      <c r="N16" s="1063"/>
      <c r="O16" s="1063"/>
      <c r="P16" s="1063"/>
      <c r="Q16" s="1059">
        <f>SUM(Q9:W15)</f>
        <v>0</v>
      </c>
      <c r="R16" s="1059"/>
      <c r="S16" s="1059"/>
      <c r="T16" s="1059"/>
      <c r="U16" s="1059"/>
      <c r="V16" s="1059"/>
      <c r="W16" s="1059"/>
      <c r="X16" s="1059">
        <f>SUM(X9:AE15)</f>
        <v>0</v>
      </c>
      <c r="Y16" s="1059"/>
      <c r="Z16" s="1059"/>
      <c r="AA16" s="1059"/>
      <c r="AB16" s="1059"/>
      <c r="AC16" s="1059"/>
      <c r="AD16" s="1059"/>
      <c r="AE16" s="1059"/>
      <c r="AF16" s="1060">
        <f>SUM(AF9:AN15)</f>
        <v>0</v>
      </c>
      <c r="AG16" s="1060"/>
      <c r="AH16" s="1060"/>
      <c r="AI16" s="1060"/>
      <c r="AJ16" s="1060"/>
      <c r="AK16" s="1060"/>
      <c r="AL16" s="1060"/>
      <c r="AM16" s="1060"/>
      <c r="AN16" s="1060"/>
      <c r="AO16" s="1055"/>
      <c r="AP16" s="1055"/>
      <c r="AQ16" s="1055"/>
      <c r="AR16" s="1055"/>
      <c r="AS16" s="1055"/>
      <c r="AT16" s="1055"/>
      <c r="AU16" s="1055"/>
      <c r="AV16" s="1056"/>
    </row>
    <row r="17" spans="1:48" s="23" customFormat="1" ht="20.100000000000001" customHeight="1">
      <c r="A17" s="1062"/>
      <c r="B17" s="1063"/>
      <c r="C17" s="1063"/>
      <c r="D17" s="1063"/>
      <c r="E17" s="1063"/>
      <c r="F17" s="1063"/>
      <c r="G17" s="1063"/>
      <c r="H17" s="1063"/>
      <c r="I17" s="1063"/>
      <c r="J17" s="1063"/>
      <c r="K17" s="1063"/>
      <c r="L17" s="1063"/>
      <c r="M17" s="1063"/>
      <c r="N17" s="1063"/>
      <c r="O17" s="1063"/>
      <c r="P17" s="1063"/>
      <c r="Q17" s="1060"/>
      <c r="R17" s="1060"/>
      <c r="S17" s="1060"/>
      <c r="T17" s="1060"/>
      <c r="U17" s="1060"/>
      <c r="V17" s="1060"/>
      <c r="W17" s="1060"/>
      <c r="X17" s="1060"/>
      <c r="Y17" s="1060"/>
      <c r="Z17" s="1060"/>
      <c r="AA17" s="1060"/>
      <c r="AB17" s="1060"/>
      <c r="AC17" s="1060"/>
      <c r="AD17" s="1060"/>
      <c r="AE17" s="1060"/>
      <c r="AF17" s="1060"/>
      <c r="AG17" s="1060"/>
      <c r="AH17" s="1060"/>
      <c r="AI17" s="1060"/>
      <c r="AJ17" s="1060"/>
      <c r="AK17" s="1060"/>
      <c r="AL17" s="1060"/>
      <c r="AM17" s="1060"/>
      <c r="AN17" s="1060"/>
      <c r="AO17" s="1055"/>
      <c r="AP17" s="1055"/>
      <c r="AQ17" s="1055"/>
      <c r="AR17" s="1055"/>
      <c r="AS17" s="1055"/>
      <c r="AT17" s="1055"/>
      <c r="AU17" s="1055"/>
      <c r="AV17" s="1056"/>
    </row>
    <row r="18" spans="1:48" s="23" customFormat="1" ht="20.100000000000001" customHeight="1">
      <c r="A18" s="1064"/>
      <c r="B18" s="1065"/>
      <c r="C18" s="1065"/>
      <c r="D18" s="1065"/>
      <c r="E18" s="1065"/>
      <c r="F18" s="1065"/>
      <c r="G18" s="1065"/>
      <c r="H18" s="1065"/>
      <c r="I18" s="1065"/>
      <c r="J18" s="1065"/>
      <c r="K18" s="1065"/>
      <c r="L18" s="1065"/>
      <c r="M18" s="1065"/>
      <c r="N18" s="1065"/>
      <c r="O18" s="1065"/>
      <c r="P18" s="1065"/>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1"/>
      <c r="AL18" s="1061"/>
      <c r="AM18" s="1061"/>
      <c r="AN18" s="1061"/>
      <c r="AO18" s="1057"/>
      <c r="AP18" s="1057"/>
      <c r="AQ18" s="1057"/>
      <c r="AR18" s="1057"/>
      <c r="AS18" s="1057"/>
      <c r="AT18" s="1057"/>
      <c r="AU18" s="1057"/>
      <c r="AV18" s="1058"/>
    </row>
    <row r="19" spans="1:48" s="23" customFormat="1" ht="9.9499999999999993" customHeight="1">
      <c r="A19" s="76"/>
      <c r="B19" s="76"/>
      <c r="C19" s="76"/>
      <c r="D19" s="76"/>
      <c r="E19" s="76"/>
      <c r="F19" s="76"/>
      <c r="G19" s="76"/>
      <c r="H19" s="76"/>
      <c r="I19" s="76"/>
      <c r="J19" s="76"/>
      <c r="K19" s="76"/>
      <c r="L19" s="76"/>
      <c r="M19" s="76"/>
      <c r="N19" s="76"/>
      <c r="O19" s="76"/>
      <c r="P19" s="76"/>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6"/>
      <c r="AP19" s="76"/>
      <c r="AQ19" s="76"/>
      <c r="AR19" s="76"/>
      <c r="AS19" s="76"/>
      <c r="AT19" s="76"/>
      <c r="AU19" s="76"/>
      <c r="AV19" s="76"/>
    </row>
    <row r="20" spans="1:48" s="68" customFormat="1" ht="17.100000000000001" customHeight="1">
      <c r="A20" s="1033" t="s">
        <v>814</v>
      </c>
      <c r="B20" s="1033"/>
      <c r="C20" s="1033"/>
      <c r="D20" s="1033"/>
      <c r="E20" s="1033"/>
      <c r="F20" s="1033"/>
      <c r="G20" s="1033"/>
      <c r="H20" s="1033"/>
      <c r="I20" s="1033"/>
      <c r="J20" s="1033"/>
      <c r="K20" s="1033"/>
      <c r="L20" s="1033"/>
      <c r="M20" s="1033"/>
      <c r="N20" s="1033"/>
      <c r="O20" s="1033"/>
      <c r="P20" s="1033"/>
      <c r="Q20" s="1033"/>
      <c r="R20" s="1033"/>
      <c r="S20" s="1033"/>
      <c r="T20" s="1033"/>
      <c r="U20" s="1033"/>
      <c r="V20" s="1033"/>
      <c r="W20" s="1033"/>
      <c r="X20" s="1033"/>
      <c r="Y20" s="1033"/>
      <c r="Z20" s="1033"/>
      <c r="AA20" s="1033"/>
      <c r="AB20" s="1033"/>
      <c r="AC20" s="1033"/>
      <c r="AD20" s="1033"/>
      <c r="AE20" s="1033"/>
      <c r="AF20" s="1033"/>
      <c r="AG20" s="1033"/>
      <c r="AH20" s="1033"/>
      <c r="AI20" s="1033"/>
      <c r="AJ20" s="1033"/>
      <c r="AK20" s="1033"/>
      <c r="AL20" s="1033"/>
      <c r="AM20" s="1033"/>
      <c r="AN20" s="1033"/>
      <c r="AO20" s="1033"/>
      <c r="AP20" s="1033"/>
      <c r="AQ20" s="1033"/>
      <c r="AR20" s="1033"/>
      <c r="AS20" s="1033"/>
      <c r="AT20" s="1033"/>
      <c r="AU20" s="1033"/>
      <c r="AV20" s="1033"/>
    </row>
    <row r="22" spans="1:48" ht="20.100000000000001" customHeight="1">
      <c r="A22" s="1030" t="s">
        <v>108</v>
      </c>
      <c r="B22" s="1030"/>
      <c r="C22" s="1030"/>
      <c r="D22" s="1030"/>
      <c r="E22" s="1030"/>
      <c r="F22" s="1030"/>
      <c r="G22" s="1030"/>
      <c r="H22" s="1030"/>
      <c r="I22" s="1030"/>
      <c r="J22" s="1030"/>
      <c r="K22" s="1030"/>
      <c r="L22" s="1030"/>
      <c r="M22" s="1030"/>
      <c r="N22" s="1030"/>
      <c r="O22" s="1030"/>
      <c r="P22" s="1030"/>
      <c r="Q22" s="1030"/>
      <c r="R22" s="1030"/>
      <c r="S22" s="1030"/>
      <c r="T22" s="1030"/>
      <c r="U22" s="1030"/>
      <c r="V22" s="1030"/>
      <c r="W22" s="1030"/>
      <c r="X22" s="1030"/>
      <c r="Y22" s="1030"/>
      <c r="Z22" s="1030"/>
      <c r="AA22" s="1030"/>
      <c r="AB22" s="1030"/>
      <c r="AC22" s="1030"/>
      <c r="AD22" s="1030"/>
      <c r="AE22" s="1030"/>
      <c r="AF22" s="1030"/>
      <c r="AG22" s="1030"/>
      <c r="AH22" s="1030"/>
      <c r="AI22" s="1030"/>
      <c r="AJ22" s="1030"/>
      <c r="AK22" s="1030"/>
      <c r="AL22" s="1030"/>
      <c r="AM22" s="1030"/>
      <c r="AN22" s="1030"/>
      <c r="AO22" s="1030"/>
      <c r="AP22" s="1030"/>
      <c r="AQ22" s="1030"/>
      <c r="AR22" s="1030"/>
      <c r="AS22" s="1030"/>
      <c r="AT22" s="1030"/>
      <c r="AU22" s="1030"/>
      <c r="AV22" s="1030"/>
    </row>
    <row r="23" spans="1:48" s="15" customFormat="1" ht="12.95" customHeight="1"/>
    <row r="24" spans="1:48" ht="20.100000000000001" customHeight="1">
      <c r="T24" s="1034">
        <f ca="1">TODAY()</f>
        <v>43893</v>
      </c>
      <c r="U24" s="1034"/>
      <c r="V24" s="1034"/>
      <c r="W24" s="1034"/>
      <c r="X24" s="1034"/>
      <c r="Y24" s="1034"/>
      <c r="Z24" s="1034"/>
      <c r="AA24" s="1034"/>
      <c r="AB24" s="1034"/>
      <c r="AC24" s="1034"/>
      <c r="AD24" s="1034"/>
      <c r="AE24" s="1034"/>
      <c r="AF24" s="74"/>
      <c r="AG24" s="74"/>
      <c r="AH24" s="7"/>
      <c r="AI24" s="7"/>
      <c r="AJ24" s="7"/>
      <c r="AK24" s="7"/>
      <c r="AL24" s="7"/>
      <c r="AM24" s="7"/>
      <c r="AN24" s="7"/>
      <c r="AO24" s="7"/>
      <c r="AP24" s="7"/>
      <c r="AQ24" s="7"/>
      <c r="AR24" s="7"/>
      <c r="AS24" s="7"/>
      <c r="AT24" s="7"/>
      <c r="AU24" s="7"/>
      <c r="AV24" s="7"/>
    </row>
    <row r="25" spans="1:48" ht="12.95" customHeight="1">
      <c r="X25" s="7"/>
      <c r="Y25" s="7"/>
      <c r="Z25" s="7"/>
      <c r="AA25" s="7"/>
      <c r="AB25" s="7"/>
      <c r="AC25" s="7"/>
      <c r="AD25" s="7"/>
      <c r="AE25" s="7"/>
      <c r="AF25" s="7"/>
      <c r="AG25" s="7"/>
      <c r="AH25" s="7"/>
      <c r="AI25" s="7"/>
      <c r="AJ25" s="7"/>
      <c r="AK25" s="7"/>
      <c r="AL25" s="7"/>
      <c r="AM25" s="7"/>
      <c r="AN25" s="7"/>
      <c r="AO25" s="7"/>
      <c r="AP25" s="7"/>
      <c r="AQ25" s="7"/>
      <c r="AR25" s="7"/>
      <c r="AS25" s="7"/>
      <c r="AT25" s="7"/>
      <c r="AU25" s="7"/>
      <c r="AV25" s="7"/>
    </row>
    <row r="26" spans="1:48" ht="20.100000000000001" customHeight="1">
      <c r="W26" s="10"/>
      <c r="X26" s="10"/>
      <c r="Y26" s="10"/>
      <c r="Z26" s="10"/>
      <c r="AA26" s="10"/>
      <c r="AB26" s="10"/>
      <c r="AC26" s="1032" t="s">
        <v>24</v>
      </c>
      <c r="AD26" s="1032"/>
      <c r="AE26" s="1032"/>
      <c r="AF26" s="1032"/>
      <c r="AG26" s="1032"/>
      <c r="AH26" s="1032"/>
      <c r="AI26" s="1032"/>
      <c r="AJ26" s="1035"/>
      <c r="AK26" s="1036"/>
      <c r="AL26" s="1036"/>
      <c r="AM26" s="1036"/>
      <c r="AN26" s="1036"/>
      <c r="AO26" s="1036"/>
      <c r="AP26" s="1036"/>
      <c r="AQ26" s="1036"/>
      <c r="AR26" s="1036"/>
      <c r="AS26" s="1032" t="s">
        <v>16</v>
      </c>
      <c r="AT26" s="1032"/>
      <c r="AU26" s="1032"/>
      <c r="AV26" s="1032"/>
    </row>
    <row r="27" spans="1:48" ht="20.100000000000001" customHeight="1">
      <c r="W27" s="551"/>
      <c r="X27" s="551"/>
      <c r="Y27" s="551"/>
      <c r="Z27" s="551"/>
      <c r="AA27" s="551"/>
      <c r="AB27" s="551"/>
      <c r="AC27" s="1032"/>
      <c r="AD27" s="1032"/>
      <c r="AE27" s="1032"/>
      <c r="AF27" s="1032"/>
      <c r="AG27" s="1032"/>
      <c r="AH27" s="1032"/>
      <c r="AI27" s="1032"/>
      <c r="AJ27" s="1035"/>
      <c r="AK27" s="1036"/>
      <c r="AL27" s="1036"/>
      <c r="AM27" s="1036"/>
      <c r="AN27" s="1036"/>
      <c r="AO27" s="1036"/>
      <c r="AP27" s="1036"/>
      <c r="AQ27" s="1036"/>
      <c r="AR27" s="1036"/>
      <c r="AS27" s="1032"/>
      <c r="AT27" s="1032"/>
      <c r="AU27" s="1032"/>
      <c r="AV27" s="1032"/>
    </row>
    <row r="28" spans="1:48" ht="20.100000000000001" customHeight="1">
      <c r="W28" s="551"/>
      <c r="X28" s="551"/>
      <c r="Y28" s="551"/>
      <c r="Z28" s="551"/>
      <c r="AA28" s="551"/>
      <c r="AB28" s="551"/>
      <c r="AC28" s="551"/>
      <c r="AD28" s="551"/>
      <c r="AE28" s="551"/>
      <c r="AF28" s="551"/>
      <c r="AG28" s="551"/>
      <c r="AH28" s="551"/>
      <c r="AI28" s="551"/>
      <c r="AJ28" s="552"/>
      <c r="AK28" s="553"/>
      <c r="AL28" s="553"/>
      <c r="AM28" s="553"/>
      <c r="AN28" s="553"/>
      <c r="AO28" s="553"/>
      <c r="AP28" s="553"/>
      <c r="AQ28" s="553"/>
      <c r="AR28" s="553"/>
      <c r="AS28" s="551"/>
      <c r="AT28" s="551"/>
      <c r="AU28" s="551"/>
      <c r="AV28" s="551"/>
    </row>
    <row r="29" spans="1:48" s="8" customFormat="1" ht="17.100000000000001" customHeight="1">
      <c r="A29" s="1030" t="s">
        <v>2085</v>
      </c>
      <c r="B29" s="1031"/>
      <c r="C29" s="1031"/>
      <c r="D29" s="1031"/>
      <c r="E29" s="1031"/>
      <c r="F29" s="1031"/>
      <c r="G29" s="1031"/>
      <c r="H29" s="1031"/>
      <c r="I29" s="1031"/>
      <c r="J29" s="1031"/>
      <c r="K29" s="1031"/>
      <c r="L29" s="1031"/>
      <c r="M29" s="1031"/>
      <c r="N29" s="1031"/>
      <c r="O29" s="1032" t="s">
        <v>23</v>
      </c>
      <c r="P29" s="1032"/>
      <c r="Q29" s="1032"/>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row>
  </sheetData>
  <protectedRanges>
    <protectedRange sqref="AN4:AN5 Q4:R5 T5" name="범위1_1"/>
  </protectedRanges>
  <mergeCells count="79">
    <mergeCell ref="A1:AV1"/>
    <mergeCell ref="AF8:AN8"/>
    <mergeCell ref="AO8:AV8"/>
    <mergeCell ref="A3:G3"/>
    <mergeCell ref="A4:G4"/>
    <mergeCell ref="D8:P8"/>
    <mergeCell ref="H4:V4"/>
    <mergeCell ref="W4:AB4"/>
    <mergeCell ref="A6:AV6"/>
    <mergeCell ref="A5:G5"/>
    <mergeCell ref="H5:AV5"/>
    <mergeCell ref="AC4:AV4"/>
    <mergeCell ref="AC3:AI3"/>
    <mergeCell ref="AJ3:AN3"/>
    <mergeCell ref="AO9:AV9"/>
    <mergeCell ref="AO11:AV11"/>
    <mergeCell ref="AP3:AV3"/>
    <mergeCell ref="Q8:W8"/>
    <mergeCell ref="X8:AE8"/>
    <mergeCell ref="H3:V3"/>
    <mergeCell ref="W3:AB3"/>
    <mergeCell ref="D11:P11"/>
    <mergeCell ref="A7:AV7"/>
    <mergeCell ref="A8:C8"/>
    <mergeCell ref="A9:C9"/>
    <mergeCell ref="D10:P10"/>
    <mergeCell ref="Q10:W10"/>
    <mergeCell ref="X10:AE10"/>
    <mergeCell ref="AF9:AN9"/>
    <mergeCell ref="AF11:AN11"/>
    <mergeCell ref="AO16:AV18"/>
    <mergeCell ref="AF12:AN12"/>
    <mergeCell ref="X16:AE18"/>
    <mergeCell ref="AF16:AN18"/>
    <mergeCell ref="A16:P18"/>
    <mergeCell ref="A12:C12"/>
    <mergeCell ref="Q16:W18"/>
    <mergeCell ref="D12:P12"/>
    <mergeCell ref="AO12:AV12"/>
    <mergeCell ref="Q12:W12"/>
    <mergeCell ref="X12:AE12"/>
    <mergeCell ref="Q14:W14"/>
    <mergeCell ref="X15:AE15"/>
    <mergeCell ref="AF15:AN15"/>
    <mergeCell ref="AO15:AV15"/>
    <mergeCell ref="A14:C14"/>
    <mergeCell ref="D9:P9"/>
    <mergeCell ref="AF10:AN10"/>
    <mergeCell ref="Q11:W11"/>
    <mergeCell ref="X11:AE11"/>
    <mergeCell ref="Q9:W9"/>
    <mergeCell ref="X9:AE9"/>
    <mergeCell ref="AO10:AV10"/>
    <mergeCell ref="D14:P14"/>
    <mergeCell ref="AO14:AV14"/>
    <mergeCell ref="A15:C15"/>
    <mergeCell ref="Q15:W15"/>
    <mergeCell ref="D15:P15"/>
    <mergeCell ref="X14:AE14"/>
    <mergeCell ref="AF14:AN14"/>
    <mergeCell ref="AO13:AV13"/>
    <mergeCell ref="A13:C13"/>
    <mergeCell ref="D13:P13"/>
    <mergeCell ref="Q13:W13"/>
    <mergeCell ref="X13:AE13"/>
    <mergeCell ref="AF13:AN13"/>
    <mergeCell ref="A11:C11"/>
    <mergeCell ref="A10:C10"/>
    <mergeCell ref="A29:N29"/>
    <mergeCell ref="O29:Q29"/>
    <mergeCell ref="A20:AV20"/>
    <mergeCell ref="A22:AV22"/>
    <mergeCell ref="T24:AE24"/>
    <mergeCell ref="AS26:AV26"/>
    <mergeCell ref="AC26:AI26"/>
    <mergeCell ref="AJ26:AR26"/>
    <mergeCell ref="AC27:AI27"/>
    <mergeCell ref="AJ27:AR27"/>
    <mergeCell ref="AS27:AV27"/>
  </mergeCells>
  <phoneticPr fontId="7" type="noConversion"/>
  <dataValidations xWindow="267" yWindow="333" count="1">
    <dataValidation allowBlank="1" showInputMessage="1" showErrorMessage="1" prompt="연구비 청구서 탭에 입력시 전 탭에 적용됩니다." sqref="AC4 H4:V4 H5:AV5"/>
  </dataValidations>
  <hyperlinks>
    <hyperlink ref="AX3"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headerFooter alignWithMargins="0">
    <oddFooter>&amp;C&amp;"맑은 고딕,보통"&amp;9&amp;P /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X32"/>
  <sheetViews>
    <sheetView topLeftCell="A16" zoomScaleNormal="100" workbookViewId="0">
      <selection activeCell="BC5" sqref="BC5"/>
    </sheetView>
  </sheetViews>
  <sheetFormatPr defaultColWidth="1.77734375" defaultRowHeight="18" customHeight="1"/>
  <cols>
    <col min="1" max="1" width="1.77734375" style="5"/>
    <col min="2" max="48" width="1.77734375" style="5" customWidth="1"/>
    <col min="49" max="49" width="1.77734375" style="5"/>
    <col min="50" max="50" width="17.44140625" style="5" customWidth="1"/>
    <col min="51" max="16384" width="1.77734375" style="5"/>
  </cols>
  <sheetData>
    <row r="1" spans="1:50" ht="31.5">
      <c r="A1" s="1115" t="s">
        <v>1105</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c r="AX1" s="80"/>
    </row>
    <row r="2" spans="1:50" ht="18"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50" s="105" customFormat="1" ht="18" customHeight="1">
      <c r="A3" s="1092" t="s">
        <v>135</v>
      </c>
      <c r="B3" s="1092"/>
      <c r="C3" s="1092"/>
      <c r="D3" s="1092"/>
      <c r="E3" s="1092"/>
      <c r="F3" s="1092"/>
      <c r="G3" s="1131"/>
      <c r="H3" s="1092">
        <f>'1'!$H$3:$V$3</f>
        <v>0</v>
      </c>
      <c r="I3" s="1092"/>
      <c r="J3" s="1092"/>
      <c r="K3" s="1092"/>
      <c r="L3" s="1092"/>
      <c r="M3" s="1092"/>
      <c r="N3" s="1092"/>
      <c r="O3" s="1092"/>
      <c r="P3" s="1092"/>
      <c r="Q3" s="1092"/>
      <c r="R3" s="1092"/>
      <c r="S3" s="1092"/>
      <c r="T3" s="1092"/>
      <c r="U3" s="1092"/>
      <c r="V3" s="1092"/>
      <c r="W3" s="1092" t="s">
        <v>1125</v>
      </c>
      <c r="X3" s="1092"/>
      <c r="Y3" s="1092"/>
      <c r="Z3" s="1092"/>
      <c r="AA3" s="1092"/>
      <c r="AB3" s="1092"/>
      <c r="AC3" s="1092">
        <f>'1'!$AC$3:$AI$3</f>
        <v>0</v>
      </c>
      <c r="AD3" s="1092"/>
      <c r="AE3" s="1092"/>
      <c r="AF3" s="1092"/>
      <c r="AG3" s="1092"/>
      <c r="AH3" s="1092"/>
      <c r="AI3" s="1092"/>
      <c r="AJ3" s="1092" t="s">
        <v>32</v>
      </c>
      <c r="AK3" s="1131"/>
      <c r="AL3" s="1131"/>
      <c r="AM3" s="1131"/>
      <c r="AN3" s="1131"/>
      <c r="AO3" s="422" t="s">
        <v>134</v>
      </c>
      <c r="AP3" s="1132">
        <f>'1'!$AP$3:$AV$3</f>
        <v>0</v>
      </c>
      <c r="AQ3" s="1131"/>
      <c r="AR3" s="1131"/>
      <c r="AS3" s="1131"/>
      <c r="AT3" s="1131"/>
      <c r="AU3" s="1131"/>
      <c r="AV3" s="1131"/>
      <c r="AX3" s="367" t="s">
        <v>1120</v>
      </c>
    </row>
    <row r="4" spans="1:50" s="106" customFormat="1" ht="18" customHeight="1">
      <c r="A4" s="1092" t="s">
        <v>136</v>
      </c>
      <c r="B4" s="1092"/>
      <c r="C4" s="1092"/>
      <c r="D4" s="1092"/>
      <c r="E4" s="1092"/>
      <c r="F4" s="1092"/>
      <c r="G4" s="1131"/>
      <c r="H4" s="1092">
        <f>'1'!$H$4:$Y$4</f>
        <v>0</v>
      </c>
      <c r="I4" s="1092"/>
      <c r="J4" s="1092"/>
      <c r="K4" s="1092"/>
      <c r="L4" s="1092"/>
      <c r="M4" s="1092"/>
      <c r="N4" s="1092"/>
      <c r="O4" s="1092"/>
      <c r="P4" s="1092"/>
      <c r="Q4" s="1092"/>
      <c r="R4" s="1092"/>
      <c r="S4" s="1092"/>
      <c r="T4" s="1092"/>
      <c r="U4" s="1092"/>
      <c r="V4" s="1092"/>
      <c r="W4" s="1092" t="s">
        <v>137</v>
      </c>
      <c r="X4" s="1092"/>
      <c r="Y4" s="1092"/>
      <c r="Z4" s="1092"/>
      <c r="AA4" s="1092"/>
      <c r="AB4" s="1092"/>
      <c r="AC4" s="1092">
        <f>'1'!$AC$4:$AV$4</f>
        <v>0</v>
      </c>
      <c r="AD4" s="1092"/>
      <c r="AE4" s="1092"/>
      <c r="AF4" s="1092"/>
      <c r="AG4" s="1092"/>
      <c r="AH4" s="1092"/>
      <c r="AI4" s="1092"/>
      <c r="AJ4" s="1131"/>
      <c r="AK4" s="1131"/>
      <c r="AL4" s="1131"/>
      <c r="AM4" s="1131"/>
      <c r="AN4" s="1131"/>
      <c r="AO4" s="1131"/>
      <c r="AP4" s="1131"/>
      <c r="AQ4" s="1131"/>
      <c r="AR4" s="1131"/>
      <c r="AS4" s="1131"/>
      <c r="AT4" s="1131"/>
      <c r="AU4" s="1131"/>
      <c r="AV4" s="1131"/>
      <c r="AX4" s="356"/>
    </row>
    <row r="5" spans="1:50" s="106" customFormat="1" ht="18" customHeight="1">
      <c r="A5" s="1092" t="s">
        <v>133</v>
      </c>
      <c r="B5" s="1092"/>
      <c r="C5" s="1092"/>
      <c r="D5" s="1092"/>
      <c r="E5" s="1092"/>
      <c r="F5" s="1092"/>
      <c r="G5" s="1131"/>
      <c r="H5" s="1092">
        <f>'1'!$H$5:$AV$5</f>
        <v>0</v>
      </c>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3"/>
      <c r="AJ5" s="1133"/>
      <c r="AK5" s="1133"/>
      <c r="AL5" s="1133"/>
      <c r="AM5" s="1133"/>
      <c r="AN5" s="1133"/>
      <c r="AO5" s="1133"/>
      <c r="AP5" s="1133"/>
      <c r="AQ5" s="1133"/>
      <c r="AR5" s="1133"/>
      <c r="AS5" s="1133"/>
      <c r="AT5" s="1133"/>
      <c r="AU5" s="1133"/>
      <c r="AV5" s="1133"/>
      <c r="AX5" s="356"/>
    </row>
    <row r="6" spans="1:50" s="68" customFormat="1" ht="15" customHeight="1">
      <c r="A6" s="1033"/>
      <c r="B6" s="1033"/>
      <c r="C6" s="1033"/>
      <c r="D6" s="1033"/>
      <c r="E6" s="1033"/>
      <c r="F6" s="1033"/>
      <c r="G6" s="1033"/>
      <c r="H6" s="1033"/>
      <c r="I6" s="1033"/>
      <c r="J6" s="1033"/>
      <c r="K6" s="1033"/>
      <c r="L6" s="1033"/>
      <c r="M6" s="1033"/>
      <c r="N6" s="1033"/>
      <c r="O6" s="1033"/>
      <c r="P6" s="1033"/>
      <c r="Q6" s="1033"/>
      <c r="R6" s="1033"/>
      <c r="S6" s="1033"/>
      <c r="T6" s="1033"/>
      <c r="U6" s="1033"/>
      <c r="V6" s="1033"/>
      <c r="W6" s="1033"/>
      <c r="X6" s="1033"/>
      <c r="Y6" s="1033"/>
      <c r="Z6" s="1033"/>
      <c r="AA6" s="1033"/>
      <c r="AB6" s="1033"/>
      <c r="AC6" s="1033"/>
      <c r="AD6" s="1033"/>
      <c r="AE6" s="1033"/>
      <c r="AF6" s="1033"/>
      <c r="AG6" s="1033"/>
      <c r="AH6" s="1033"/>
      <c r="AI6" s="1033"/>
      <c r="AJ6" s="1033"/>
      <c r="AK6" s="1033"/>
      <c r="AL6" s="1033"/>
      <c r="AM6" s="1033"/>
      <c r="AN6" s="1033"/>
      <c r="AO6" s="1033"/>
      <c r="AP6" s="1033"/>
      <c r="AQ6" s="1033"/>
      <c r="AR6" s="1033"/>
      <c r="AS6" s="1033"/>
      <c r="AT6" s="1033"/>
      <c r="AU6" s="1033"/>
      <c r="AV6" s="1033"/>
      <c r="AX6" s="359"/>
    </row>
    <row r="7" spans="1:50" s="68" customFormat="1" ht="30" customHeight="1">
      <c r="A7" s="1130" t="s">
        <v>1102</v>
      </c>
      <c r="B7" s="1033"/>
      <c r="C7" s="1033"/>
      <c r="D7" s="1033"/>
      <c r="E7" s="1033"/>
      <c r="F7" s="1033"/>
      <c r="G7" s="1033"/>
      <c r="H7" s="1033"/>
      <c r="I7" s="1033"/>
      <c r="J7" s="1033"/>
      <c r="K7" s="1033"/>
      <c r="L7" s="1033"/>
      <c r="M7" s="1033"/>
      <c r="N7" s="1033"/>
      <c r="O7" s="1033"/>
      <c r="P7" s="1033"/>
      <c r="Q7" s="1033"/>
      <c r="R7" s="1033"/>
      <c r="S7" s="1033"/>
      <c r="T7" s="1033"/>
      <c r="U7" s="1033"/>
      <c r="V7" s="1033"/>
      <c r="W7" s="1033"/>
      <c r="X7" s="1033"/>
      <c r="Y7" s="1033"/>
      <c r="Z7" s="1033"/>
      <c r="AA7" s="1033"/>
      <c r="AB7" s="1033"/>
      <c r="AC7" s="1033"/>
      <c r="AD7" s="1033"/>
      <c r="AE7" s="1033"/>
      <c r="AF7" s="1033"/>
      <c r="AG7" s="1033"/>
      <c r="AH7" s="1033"/>
      <c r="AI7" s="1033"/>
      <c r="AJ7" s="1033"/>
      <c r="AK7" s="1033"/>
      <c r="AL7" s="1033"/>
      <c r="AM7" s="1033"/>
      <c r="AN7" s="1033"/>
      <c r="AO7" s="1033"/>
      <c r="AP7" s="1033"/>
      <c r="AQ7" s="1033"/>
      <c r="AR7" s="1033"/>
      <c r="AS7" s="1033"/>
      <c r="AT7" s="1033"/>
      <c r="AU7" s="1033"/>
      <c r="AV7" s="1033"/>
      <c r="AX7" s="356"/>
    </row>
    <row r="8" spans="1:50" s="30" customFormat="1" ht="18" customHeight="1" thickBot="1">
      <c r="A8" s="1116" t="s">
        <v>18</v>
      </c>
      <c r="B8" s="1117"/>
      <c r="C8" s="1117" t="s">
        <v>33</v>
      </c>
      <c r="D8" s="1117"/>
      <c r="E8" s="1117"/>
      <c r="F8" s="1117"/>
      <c r="G8" s="1117"/>
      <c r="H8" s="1117"/>
      <c r="I8" s="1117"/>
      <c r="J8" s="1126" t="s">
        <v>109</v>
      </c>
      <c r="K8" s="1127"/>
      <c r="L8" s="1127"/>
      <c r="M8" s="1127"/>
      <c r="N8" s="1127"/>
      <c r="O8" s="1127"/>
      <c r="P8" s="1127"/>
      <c r="Q8" s="1127"/>
      <c r="R8" s="1127"/>
      <c r="S8" s="1127"/>
      <c r="T8" s="1127"/>
      <c r="U8" s="1127"/>
      <c r="V8" s="1127"/>
      <c r="W8" s="1127"/>
      <c r="X8" s="1127"/>
      <c r="Y8" s="1127"/>
      <c r="Z8" s="1127"/>
      <c r="AA8" s="1128"/>
      <c r="AB8" s="1128"/>
      <c r="AC8" s="1128"/>
      <c r="AD8" s="1128"/>
      <c r="AE8" s="1128"/>
      <c r="AF8" s="1128"/>
      <c r="AG8" s="1128"/>
      <c r="AH8" s="1128"/>
      <c r="AI8" s="1128"/>
      <c r="AJ8" s="1128"/>
      <c r="AK8" s="1128"/>
      <c r="AL8" s="1128"/>
      <c r="AM8" s="1128"/>
      <c r="AN8" s="1128"/>
      <c r="AO8" s="1128"/>
      <c r="AP8" s="1129"/>
      <c r="AQ8" s="1120" t="s">
        <v>13</v>
      </c>
      <c r="AR8" s="1121"/>
      <c r="AS8" s="1121"/>
      <c r="AT8" s="1121"/>
      <c r="AU8" s="1121"/>
      <c r="AV8" s="1122"/>
      <c r="AX8" s="356"/>
    </row>
    <row r="9" spans="1:50" s="30" customFormat="1" ht="18" customHeight="1">
      <c r="A9" s="1118"/>
      <c r="B9" s="1119"/>
      <c r="C9" s="1119"/>
      <c r="D9" s="1119"/>
      <c r="E9" s="1119"/>
      <c r="F9" s="1119"/>
      <c r="G9" s="1119"/>
      <c r="H9" s="1119"/>
      <c r="I9" s="1119"/>
      <c r="J9" s="1104" t="s">
        <v>19</v>
      </c>
      <c r="K9" s="1105"/>
      <c r="L9" s="1105"/>
      <c r="M9" s="1105"/>
      <c r="N9" s="1105"/>
      <c r="O9" s="1105"/>
      <c r="P9" s="1105"/>
      <c r="Q9" s="1105"/>
      <c r="R9" s="1105"/>
      <c r="S9" s="1105"/>
      <c r="T9" s="1105"/>
      <c r="U9" s="1105"/>
      <c r="V9" s="1105"/>
      <c r="W9" s="1105"/>
      <c r="X9" s="1105"/>
      <c r="Y9" s="1105"/>
      <c r="Z9" s="1105"/>
      <c r="AA9" s="1136" t="s">
        <v>20</v>
      </c>
      <c r="AB9" s="1085"/>
      <c r="AC9" s="1085"/>
      <c r="AD9" s="1085"/>
      <c r="AE9" s="1085"/>
      <c r="AF9" s="1085"/>
      <c r="AG9" s="1085"/>
      <c r="AH9" s="1085"/>
      <c r="AI9" s="1085" t="s">
        <v>21</v>
      </c>
      <c r="AJ9" s="1085"/>
      <c r="AK9" s="1085"/>
      <c r="AL9" s="1085"/>
      <c r="AM9" s="1085"/>
      <c r="AN9" s="1085"/>
      <c r="AO9" s="1085"/>
      <c r="AP9" s="1086"/>
      <c r="AQ9" s="1123"/>
      <c r="AR9" s="1124"/>
      <c r="AS9" s="1124"/>
      <c r="AT9" s="1124"/>
      <c r="AU9" s="1124"/>
      <c r="AV9" s="1125"/>
      <c r="AX9" s="358"/>
    </row>
    <row r="10" spans="1:50" s="23" customFormat="1" ht="24" customHeight="1">
      <c r="A10" s="1101">
        <v>1</v>
      </c>
      <c r="B10" s="1102"/>
      <c r="C10" s="1088"/>
      <c r="D10" s="1088"/>
      <c r="E10" s="1088"/>
      <c r="F10" s="1088"/>
      <c r="G10" s="1088"/>
      <c r="H10" s="1088"/>
      <c r="I10" s="1088"/>
      <c r="J10" s="1106" t="e">
        <f t="shared" ref="J10:J28" si="0">INDEX(연구실계좌번호,MATCH(AA10,성명,0))</f>
        <v>#N/A</v>
      </c>
      <c r="K10" s="1107"/>
      <c r="L10" s="1107"/>
      <c r="M10" s="1107"/>
      <c r="N10" s="1107"/>
      <c r="O10" s="1107"/>
      <c r="P10" s="1107"/>
      <c r="Q10" s="1107"/>
      <c r="R10" s="1107"/>
      <c r="S10" s="1107"/>
      <c r="T10" s="1107"/>
      <c r="U10" s="1107"/>
      <c r="V10" s="1107"/>
      <c r="W10" s="1107"/>
      <c r="X10" s="1107"/>
      <c r="Y10" s="1107"/>
      <c r="Z10" s="1107"/>
      <c r="AA10" s="1090"/>
      <c r="AB10" s="1091"/>
      <c r="AC10" s="1091"/>
      <c r="AD10" s="1091"/>
      <c r="AE10" s="1091"/>
      <c r="AF10" s="1091"/>
      <c r="AG10" s="1091"/>
      <c r="AH10" s="1091"/>
      <c r="AI10" s="1094"/>
      <c r="AJ10" s="1094"/>
      <c r="AK10" s="1094"/>
      <c r="AL10" s="1094"/>
      <c r="AM10" s="1094"/>
      <c r="AN10" s="1094"/>
      <c r="AO10" s="1094"/>
      <c r="AP10" s="1095"/>
      <c r="AQ10" s="1087"/>
      <c r="AR10" s="1088"/>
      <c r="AS10" s="1088"/>
      <c r="AT10" s="1088"/>
      <c r="AU10" s="1088"/>
      <c r="AV10" s="1089"/>
      <c r="AX10" s="358"/>
    </row>
    <row r="11" spans="1:50" s="23" customFormat="1" ht="24" customHeight="1">
      <c r="A11" s="1103">
        <v>2</v>
      </c>
      <c r="B11" s="1063"/>
      <c r="C11" s="1093"/>
      <c r="D11" s="1093"/>
      <c r="E11" s="1093"/>
      <c r="F11" s="1093"/>
      <c r="G11" s="1093"/>
      <c r="H11" s="1093"/>
      <c r="I11" s="1093"/>
      <c r="J11" s="1083" t="e">
        <f t="shared" si="0"/>
        <v>#N/A</v>
      </c>
      <c r="K11" s="1084"/>
      <c r="L11" s="1084"/>
      <c r="M11" s="1084"/>
      <c r="N11" s="1084"/>
      <c r="O11" s="1084"/>
      <c r="P11" s="1084"/>
      <c r="Q11" s="1084"/>
      <c r="R11" s="1084"/>
      <c r="S11" s="1084"/>
      <c r="T11" s="1084"/>
      <c r="U11" s="1084"/>
      <c r="V11" s="1084"/>
      <c r="W11" s="1084"/>
      <c r="X11" s="1084"/>
      <c r="Y11" s="1084"/>
      <c r="Z11" s="1084"/>
      <c r="AA11" s="1099"/>
      <c r="AB11" s="1100"/>
      <c r="AC11" s="1100"/>
      <c r="AD11" s="1100"/>
      <c r="AE11" s="1100"/>
      <c r="AF11" s="1100"/>
      <c r="AG11" s="1100"/>
      <c r="AH11" s="1100"/>
      <c r="AI11" s="1134"/>
      <c r="AJ11" s="1134"/>
      <c r="AK11" s="1134"/>
      <c r="AL11" s="1134"/>
      <c r="AM11" s="1134"/>
      <c r="AN11" s="1134"/>
      <c r="AO11" s="1134"/>
      <c r="AP11" s="1135"/>
      <c r="AQ11" s="1096"/>
      <c r="AR11" s="1097"/>
      <c r="AS11" s="1097"/>
      <c r="AT11" s="1097"/>
      <c r="AU11" s="1097"/>
      <c r="AV11" s="1098"/>
      <c r="AX11" s="358"/>
    </row>
    <row r="12" spans="1:50" s="23" customFormat="1" ht="24" customHeight="1">
      <c r="A12" s="1103">
        <v>3</v>
      </c>
      <c r="B12" s="1063"/>
      <c r="C12" s="1093"/>
      <c r="D12" s="1093"/>
      <c r="E12" s="1093"/>
      <c r="F12" s="1093"/>
      <c r="G12" s="1093"/>
      <c r="H12" s="1093"/>
      <c r="I12" s="1093"/>
      <c r="J12" s="1083" t="e">
        <f t="shared" si="0"/>
        <v>#N/A</v>
      </c>
      <c r="K12" s="1084"/>
      <c r="L12" s="1084"/>
      <c r="M12" s="1084"/>
      <c r="N12" s="1084"/>
      <c r="O12" s="1084"/>
      <c r="P12" s="1084"/>
      <c r="Q12" s="1084"/>
      <c r="R12" s="1084"/>
      <c r="S12" s="1084"/>
      <c r="T12" s="1084"/>
      <c r="U12" s="1084"/>
      <c r="V12" s="1084"/>
      <c r="W12" s="1084"/>
      <c r="X12" s="1084"/>
      <c r="Y12" s="1084"/>
      <c r="Z12" s="1084"/>
      <c r="AA12" s="1099"/>
      <c r="AB12" s="1100"/>
      <c r="AC12" s="1100"/>
      <c r="AD12" s="1100"/>
      <c r="AE12" s="1100"/>
      <c r="AF12" s="1100"/>
      <c r="AG12" s="1100"/>
      <c r="AH12" s="1100"/>
      <c r="AI12" s="1134"/>
      <c r="AJ12" s="1134"/>
      <c r="AK12" s="1134"/>
      <c r="AL12" s="1134"/>
      <c r="AM12" s="1134"/>
      <c r="AN12" s="1134"/>
      <c r="AO12" s="1134"/>
      <c r="AP12" s="1135"/>
      <c r="AQ12" s="1096"/>
      <c r="AR12" s="1097"/>
      <c r="AS12" s="1097"/>
      <c r="AT12" s="1097"/>
      <c r="AU12" s="1097"/>
      <c r="AV12" s="1098"/>
      <c r="AX12" s="75"/>
    </row>
    <row r="13" spans="1:50" s="23" customFormat="1" ht="24" customHeight="1">
      <c r="A13" s="1103">
        <v>4</v>
      </c>
      <c r="B13" s="1063"/>
      <c r="C13" s="1093"/>
      <c r="D13" s="1093"/>
      <c r="E13" s="1093"/>
      <c r="F13" s="1093"/>
      <c r="G13" s="1093"/>
      <c r="H13" s="1093"/>
      <c r="I13" s="1093"/>
      <c r="J13" s="1083" t="e">
        <f t="shared" si="0"/>
        <v>#N/A</v>
      </c>
      <c r="K13" s="1084"/>
      <c r="L13" s="1084"/>
      <c r="M13" s="1084"/>
      <c r="N13" s="1084"/>
      <c r="O13" s="1084"/>
      <c r="P13" s="1084"/>
      <c r="Q13" s="1084"/>
      <c r="R13" s="1084"/>
      <c r="S13" s="1084"/>
      <c r="T13" s="1084"/>
      <c r="U13" s="1084"/>
      <c r="V13" s="1084"/>
      <c r="W13" s="1084"/>
      <c r="X13" s="1084"/>
      <c r="Y13" s="1084"/>
      <c r="Z13" s="1084"/>
      <c r="AA13" s="1099"/>
      <c r="AB13" s="1100"/>
      <c r="AC13" s="1100"/>
      <c r="AD13" s="1100"/>
      <c r="AE13" s="1100"/>
      <c r="AF13" s="1100"/>
      <c r="AG13" s="1100"/>
      <c r="AH13" s="1100"/>
      <c r="AI13" s="1134"/>
      <c r="AJ13" s="1134"/>
      <c r="AK13" s="1134"/>
      <c r="AL13" s="1134"/>
      <c r="AM13" s="1134"/>
      <c r="AN13" s="1134"/>
      <c r="AO13" s="1134"/>
      <c r="AP13" s="1135"/>
      <c r="AQ13" s="1096"/>
      <c r="AR13" s="1097"/>
      <c r="AS13" s="1097"/>
      <c r="AT13" s="1097"/>
      <c r="AU13" s="1097"/>
      <c r="AV13" s="1098"/>
      <c r="AX13" s="75"/>
    </row>
    <row r="14" spans="1:50" s="23" customFormat="1" ht="24" customHeight="1">
      <c r="A14" s="1103">
        <v>5</v>
      </c>
      <c r="B14" s="1063"/>
      <c r="C14" s="1093"/>
      <c r="D14" s="1093"/>
      <c r="E14" s="1093"/>
      <c r="F14" s="1093"/>
      <c r="G14" s="1093"/>
      <c r="H14" s="1093"/>
      <c r="I14" s="1093"/>
      <c r="J14" s="1083" t="e">
        <f t="shared" si="0"/>
        <v>#N/A</v>
      </c>
      <c r="K14" s="1084"/>
      <c r="L14" s="1084"/>
      <c r="M14" s="1084"/>
      <c r="N14" s="1084"/>
      <c r="O14" s="1084"/>
      <c r="P14" s="1084"/>
      <c r="Q14" s="1084"/>
      <c r="R14" s="1084"/>
      <c r="S14" s="1084"/>
      <c r="T14" s="1084"/>
      <c r="U14" s="1084"/>
      <c r="V14" s="1084"/>
      <c r="W14" s="1084"/>
      <c r="X14" s="1084"/>
      <c r="Y14" s="1084"/>
      <c r="Z14" s="1084"/>
      <c r="AA14" s="1099"/>
      <c r="AB14" s="1100"/>
      <c r="AC14" s="1100"/>
      <c r="AD14" s="1100"/>
      <c r="AE14" s="1100"/>
      <c r="AF14" s="1100"/>
      <c r="AG14" s="1100"/>
      <c r="AH14" s="1100"/>
      <c r="AI14" s="1134"/>
      <c r="AJ14" s="1134"/>
      <c r="AK14" s="1134"/>
      <c r="AL14" s="1134"/>
      <c r="AM14" s="1134"/>
      <c r="AN14" s="1134"/>
      <c r="AO14" s="1134"/>
      <c r="AP14" s="1135"/>
      <c r="AQ14" s="1096"/>
      <c r="AR14" s="1097"/>
      <c r="AS14" s="1097"/>
      <c r="AT14" s="1097"/>
      <c r="AU14" s="1097"/>
      <c r="AV14" s="1098"/>
      <c r="AX14" s="75"/>
    </row>
    <row r="15" spans="1:50" s="23" customFormat="1" ht="24" customHeight="1">
      <c r="A15" s="1103">
        <v>6</v>
      </c>
      <c r="B15" s="1063"/>
      <c r="C15" s="1093"/>
      <c r="D15" s="1093"/>
      <c r="E15" s="1093"/>
      <c r="F15" s="1093"/>
      <c r="G15" s="1093"/>
      <c r="H15" s="1093"/>
      <c r="I15" s="1093"/>
      <c r="J15" s="1083" t="e">
        <f t="shared" si="0"/>
        <v>#N/A</v>
      </c>
      <c r="K15" s="1084"/>
      <c r="L15" s="1084"/>
      <c r="M15" s="1084"/>
      <c r="N15" s="1084"/>
      <c r="O15" s="1084"/>
      <c r="P15" s="1084"/>
      <c r="Q15" s="1084"/>
      <c r="R15" s="1084"/>
      <c r="S15" s="1084"/>
      <c r="T15" s="1084"/>
      <c r="U15" s="1084"/>
      <c r="V15" s="1084"/>
      <c r="W15" s="1084"/>
      <c r="X15" s="1084"/>
      <c r="Y15" s="1084"/>
      <c r="Z15" s="1084"/>
      <c r="AA15" s="1099"/>
      <c r="AB15" s="1100"/>
      <c r="AC15" s="1100"/>
      <c r="AD15" s="1100"/>
      <c r="AE15" s="1100"/>
      <c r="AF15" s="1100"/>
      <c r="AG15" s="1100"/>
      <c r="AH15" s="1100"/>
      <c r="AI15" s="1134"/>
      <c r="AJ15" s="1134"/>
      <c r="AK15" s="1134"/>
      <c r="AL15" s="1134"/>
      <c r="AM15" s="1134"/>
      <c r="AN15" s="1134"/>
      <c r="AO15" s="1134"/>
      <c r="AP15" s="1135"/>
      <c r="AQ15" s="1096"/>
      <c r="AR15" s="1097"/>
      <c r="AS15" s="1097"/>
      <c r="AT15" s="1097"/>
      <c r="AU15" s="1097"/>
      <c r="AV15" s="1098"/>
      <c r="AX15" s="75"/>
    </row>
    <row r="16" spans="1:50" s="23" customFormat="1" ht="24" customHeight="1">
      <c r="A16" s="1103">
        <v>7</v>
      </c>
      <c r="B16" s="1063"/>
      <c r="C16" s="1093"/>
      <c r="D16" s="1093"/>
      <c r="E16" s="1093"/>
      <c r="F16" s="1093"/>
      <c r="G16" s="1093"/>
      <c r="H16" s="1093"/>
      <c r="I16" s="1093"/>
      <c r="J16" s="1083" t="e">
        <f t="shared" si="0"/>
        <v>#N/A</v>
      </c>
      <c r="K16" s="1084"/>
      <c r="L16" s="1084"/>
      <c r="M16" s="1084"/>
      <c r="N16" s="1084"/>
      <c r="O16" s="1084"/>
      <c r="P16" s="1084"/>
      <c r="Q16" s="1084"/>
      <c r="R16" s="1084"/>
      <c r="S16" s="1084"/>
      <c r="T16" s="1084"/>
      <c r="U16" s="1084"/>
      <c r="V16" s="1084"/>
      <c r="W16" s="1084"/>
      <c r="X16" s="1084"/>
      <c r="Y16" s="1084"/>
      <c r="Z16" s="1084"/>
      <c r="AA16" s="1099"/>
      <c r="AB16" s="1100"/>
      <c r="AC16" s="1100"/>
      <c r="AD16" s="1100"/>
      <c r="AE16" s="1100"/>
      <c r="AF16" s="1100"/>
      <c r="AG16" s="1100"/>
      <c r="AH16" s="1100"/>
      <c r="AI16" s="1134"/>
      <c r="AJ16" s="1134"/>
      <c r="AK16" s="1134"/>
      <c r="AL16" s="1134"/>
      <c r="AM16" s="1134"/>
      <c r="AN16" s="1134"/>
      <c r="AO16" s="1134"/>
      <c r="AP16" s="1135"/>
      <c r="AQ16" s="1096"/>
      <c r="AR16" s="1097"/>
      <c r="AS16" s="1097"/>
      <c r="AT16" s="1097"/>
      <c r="AU16" s="1097"/>
      <c r="AV16" s="1098"/>
      <c r="AX16" s="75"/>
    </row>
    <row r="17" spans="1:50" s="23" customFormat="1" ht="24" customHeight="1">
      <c r="A17" s="1103">
        <v>8</v>
      </c>
      <c r="B17" s="1063"/>
      <c r="C17" s="1093"/>
      <c r="D17" s="1093"/>
      <c r="E17" s="1093"/>
      <c r="F17" s="1093"/>
      <c r="G17" s="1093"/>
      <c r="H17" s="1093"/>
      <c r="I17" s="1093"/>
      <c r="J17" s="1083" t="e">
        <f t="shared" si="0"/>
        <v>#N/A</v>
      </c>
      <c r="K17" s="1084"/>
      <c r="L17" s="1084"/>
      <c r="M17" s="1084"/>
      <c r="N17" s="1084"/>
      <c r="O17" s="1084"/>
      <c r="P17" s="1084"/>
      <c r="Q17" s="1084"/>
      <c r="R17" s="1084"/>
      <c r="S17" s="1084"/>
      <c r="T17" s="1084"/>
      <c r="U17" s="1084"/>
      <c r="V17" s="1084"/>
      <c r="W17" s="1084"/>
      <c r="X17" s="1084"/>
      <c r="Y17" s="1084"/>
      <c r="Z17" s="1084"/>
      <c r="AA17" s="1137"/>
      <c r="AB17" s="1138"/>
      <c r="AC17" s="1138"/>
      <c r="AD17" s="1138"/>
      <c r="AE17" s="1138"/>
      <c r="AF17" s="1138"/>
      <c r="AG17" s="1138"/>
      <c r="AH17" s="1138"/>
      <c r="AI17" s="1134"/>
      <c r="AJ17" s="1134"/>
      <c r="AK17" s="1134"/>
      <c r="AL17" s="1134"/>
      <c r="AM17" s="1134"/>
      <c r="AN17" s="1134"/>
      <c r="AO17" s="1134"/>
      <c r="AP17" s="1135"/>
      <c r="AQ17" s="1096"/>
      <c r="AR17" s="1097"/>
      <c r="AS17" s="1097"/>
      <c r="AT17" s="1097"/>
      <c r="AU17" s="1097"/>
      <c r="AV17" s="1098"/>
      <c r="AX17" s="358"/>
    </row>
    <row r="18" spans="1:50" s="23" customFormat="1" ht="24" customHeight="1">
      <c r="A18" s="1103">
        <v>9</v>
      </c>
      <c r="B18" s="1063"/>
      <c r="C18" s="1093"/>
      <c r="D18" s="1093"/>
      <c r="E18" s="1093"/>
      <c r="F18" s="1093"/>
      <c r="G18" s="1093"/>
      <c r="H18" s="1093"/>
      <c r="I18" s="1093"/>
      <c r="J18" s="1083" t="e">
        <f t="shared" si="0"/>
        <v>#N/A</v>
      </c>
      <c r="K18" s="1084"/>
      <c r="L18" s="1084"/>
      <c r="M18" s="1084"/>
      <c r="N18" s="1084"/>
      <c r="O18" s="1084"/>
      <c r="P18" s="1084"/>
      <c r="Q18" s="1084"/>
      <c r="R18" s="1084"/>
      <c r="S18" s="1084"/>
      <c r="T18" s="1084"/>
      <c r="U18" s="1084"/>
      <c r="V18" s="1084"/>
      <c r="W18" s="1084"/>
      <c r="X18" s="1084"/>
      <c r="Y18" s="1084"/>
      <c r="Z18" s="1084"/>
      <c r="AA18" s="1137"/>
      <c r="AB18" s="1138"/>
      <c r="AC18" s="1138"/>
      <c r="AD18" s="1138"/>
      <c r="AE18" s="1138"/>
      <c r="AF18" s="1138"/>
      <c r="AG18" s="1138"/>
      <c r="AH18" s="1138"/>
      <c r="AI18" s="1134"/>
      <c r="AJ18" s="1134"/>
      <c r="AK18" s="1134"/>
      <c r="AL18" s="1134"/>
      <c r="AM18" s="1134"/>
      <c r="AN18" s="1134"/>
      <c r="AO18" s="1134"/>
      <c r="AP18" s="1135"/>
      <c r="AQ18" s="1096"/>
      <c r="AR18" s="1097"/>
      <c r="AS18" s="1097"/>
      <c r="AT18" s="1097"/>
      <c r="AU18" s="1097"/>
      <c r="AV18" s="1098"/>
      <c r="AX18" s="358"/>
    </row>
    <row r="19" spans="1:50" s="23" customFormat="1" ht="24" customHeight="1">
      <c r="A19" s="1103">
        <v>10</v>
      </c>
      <c r="B19" s="1063"/>
      <c r="C19" s="1093"/>
      <c r="D19" s="1093"/>
      <c r="E19" s="1093"/>
      <c r="F19" s="1093"/>
      <c r="G19" s="1093"/>
      <c r="H19" s="1093"/>
      <c r="I19" s="1093"/>
      <c r="J19" s="1083" t="e">
        <f t="shared" si="0"/>
        <v>#N/A</v>
      </c>
      <c r="K19" s="1084"/>
      <c r="L19" s="1084"/>
      <c r="M19" s="1084"/>
      <c r="N19" s="1084"/>
      <c r="O19" s="1084"/>
      <c r="P19" s="1084"/>
      <c r="Q19" s="1084"/>
      <c r="R19" s="1084"/>
      <c r="S19" s="1084"/>
      <c r="T19" s="1084"/>
      <c r="U19" s="1084"/>
      <c r="V19" s="1084"/>
      <c r="W19" s="1084"/>
      <c r="X19" s="1084"/>
      <c r="Y19" s="1084"/>
      <c r="Z19" s="1084"/>
      <c r="AA19" s="1137"/>
      <c r="AB19" s="1138"/>
      <c r="AC19" s="1138"/>
      <c r="AD19" s="1138"/>
      <c r="AE19" s="1138"/>
      <c r="AF19" s="1138"/>
      <c r="AG19" s="1138"/>
      <c r="AH19" s="1138"/>
      <c r="AI19" s="1134"/>
      <c r="AJ19" s="1134"/>
      <c r="AK19" s="1134"/>
      <c r="AL19" s="1134"/>
      <c r="AM19" s="1134"/>
      <c r="AN19" s="1134"/>
      <c r="AO19" s="1134"/>
      <c r="AP19" s="1135"/>
      <c r="AQ19" s="1096"/>
      <c r="AR19" s="1097"/>
      <c r="AS19" s="1097"/>
      <c r="AT19" s="1097"/>
      <c r="AU19" s="1097"/>
      <c r="AV19" s="1098"/>
      <c r="AX19" s="358"/>
    </row>
    <row r="20" spans="1:50" s="23" customFormat="1" ht="24" customHeight="1">
      <c r="A20" s="1103">
        <v>11</v>
      </c>
      <c r="B20" s="1063"/>
      <c r="C20" s="1093"/>
      <c r="D20" s="1093"/>
      <c r="E20" s="1093"/>
      <c r="F20" s="1093"/>
      <c r="G20" s="1093"/>
      <c r="H20" s="1093"/>
      <c r="I20" s="1093"/>
      <c r="J20" s="1083" t="e">
        <f t="shared" si="0"/>
        <v>#N/A</v>
      </c>
      <c r="K20" s="1084"/>
      <c r="L20" s="1084"/>
      <c r="M20" s="1084"/>
      <c r="N20" s="1084"/>
      <c r="O20" s="1084"/>
      <c r="P20" s="1084"/>
      <c r="Q20" s="1084"/>
      <c r="R20" s="1084"/>
      <c r="S20" s="1084"/>
      <c r="T20" s="1084"/>
      <c r="U20" s="1084"/>
      <c r="V20" s="1084"/>
      <c r="W20" s="1084"/>
      <c r="X20" s="1084"/>
      <c r="Y20" s="1084"/>
      <c r="Z20" s="1084"/>
      <c r="AA20" s="1099"/>
      <c r="AB20" s="1100"/>
      <c r="AC20" s="1100"/>
      <c r="AD20" s="1100"/>
      <c r="AE20" s="1100"/>
      <c r="AF20" s="1100"/>
      <c r="AG20" s="1100"/>
      <c r="AH20" s="1100"/>
      <c r="AI20" s="1134"/>
      <c r="AJ20" s="1134"/>
      <c r="AK20" s="1134"/>
      <c r="AL20" s="1134"/>
      <c r="AM20" s="1134"/>
      <c r="AN20" s="1134"/>
      <c r="AO20" s="1134"/>
      <c r="AP20" s="1135"/>
      <c r="AQ20" s="1096"/>
      <c r="AR20" s="1097"/>
      <c r="AS20" s="1097"/>
      <c r="AT20" s="1097"/>
      <c r="AU20" s="1097"/>
      <c r="AV20" s="1098"/>
      <c r="AX20" s="358"/>
    </row>
    <row r="21" spans="1:50" s="23" customFormat="1" ht="24" customHeight="1">
      <c r="A21" s="1103">
        <v>12</v>
      </c>
      <c r="B21" s="1063"/>
      <c r="C21" s="1093"/>
      <c r="D21" s="1093"/>
      <c r="E21" s="1093"/>
      <c r="F21" s="1093"/>
      <c r="G21" s="1093"/>
      <c r="H21" s="1093"/>
      <c r="I21" s="1093"/>
      <c r="J21" s="1083" t="e">
        <f t="shared" si="0"/>
        <v>#N/A</v>
      </c>
      <c r="K21" s="1084"/>
      <c r="L21" s="1084"/>
      <c r="M21" s="1084"/>
      <c r="N21" s="1084"/>
      <c r="O21" s="1084"/>
      <c r="P21" s="1084"/>
      <c r="Q21" s="1084"/>
      <c r="R21" s="1084"/>
      <c r="S21" s="1084"/>
      <c r="T21" s="1084"/>
      <c r="U21" s="1084"/>
      <c r="V21" s="1084"/>
      <c r="W21" s="1084"/>
      <c r="X21" s="1084"/>
      <c r="Y21" s="1084"/>
      <c r="Z21" s="1084"/>
      <c r="AA21" s="1099"/>
      <c r="AB21" s="1100"/>
      <c r="AC21" s="1100"/>
      <c r="AD21" s="1100"/>
      <c r="AE21" s="1100"/>
      <c r="AF21" s="1100"/>
      <c r="AG21" s="1100"/>
      <c r="AH21" s="1100"/>
      <c r="AI21" s="1134"/>
      <c r="AJ21" s="1134"/>
      <c r="AK21" s="1134"/>
      <c r="AL21" s="1134"/>
      <c r="AM21" s="1134"/>
      <c r="AN21" s="1134"/>
      <c r="AO21" s="1134"/>
      <c r="AP21" s="1135"/>
      <c r="AQ21" s="1096"/>
      <c r="AR21" s="1097"/>
      <c r="AS21" s="1097"/>
      <c r="AT21" s="1097"/>
      <c r="AU21" s="1097"/>
      <c r="AV21" s="1098"/>
      <c r="AX21" s="357"/>
    </row>
    <row r="22" spans="1:50" s="23" customFormat="1" ht="24" customHeight="1">
      <c r="A22" s="1103">
        <v>13</v>
      </c>
      <c r="B22" s="1063"/>
      <c r="C22" s="1093"/>
      <c r="D22" s="1093"/>
      <c r="E22" s="1093"/>
      <c r="F22" s="1093"/>
      <c r="G22" s="1093"/>
      <c r="H22" s="1093"/>
      <c r="I22" s="1093"/>
      <c r="J22" s="1083" t="e">
        <f t="shared" si="0"/>
        <v>#N/A</v>
      </c>
      <c r="K22" s="1084"/>
      <c r="L22" s="1084"/>
      <c r="M22" s="1084"/>
      <c r="N22" s="1084"/>
      <c r="O22" s="1084"/>
      <c r="P22" s="1084"/>
      <c r="Q22" s="1084"/>
      <c r="R22" s="1084"/>
      <c r="S22" s="1084"/>
      <c r="T22" s="1084"/>
      <c r="U22" s="1084"/>
      <c r="V22" s="1084"/>
      <c r="W22" s="1084"/>
      <c r="X22" s="1084"/>
      <c r="Y22" s="1084"/>
      <c r="Z22" s="1084"/>
      <c r="AA22" s="1137"/>
      <c r="AB22" s="1138"/>
      <c r="AC22" s="1138"/>
      <c r="AD22" s="1138"/>
      <c r="AE22" s="1138"/>
      <c r="AF22" s="1138"/>
      <c r="AG22" s="1138"/>
      <c r="AH22" s="1138"/>
      <c r="AI22" s="1134"/>
      <c r="AJ22" s="1134"/>
      <c r="AK22" s="1134"/>
      <c r="AL22" s="1134"/>
      <c r="AM22" s="1134"/>
      <c r="AN22" s="1134"/>
      <c r="AO22" s="1134"/>
      <c r="AP22" s="1135"/>
      <c r="AQ22" s="1096"/>
      <c r="AR22" s="1097"/>
      <c r="AS22" s="1097"/>
      <c r="AT22" s="1097"/>
      <c r="AU22" s="1097"/>
      <c r="AV22" s="1098"/>
      <c r="AX22" s="5"/>
    </row>
    <row r="23" spans="1:50" s="23" customFormat="1" ht="24" customHeight="1">
      <c r="A23" s="1103">
        <v>14</v>
      </c>
      <c r="B23" s="1063"/>
      <c r="C23" s="1093"/>
      <c r="D23" s="1093"/>
      <c r="E23" s="1093"/>
      <c r="F23" s="1093"/>
      <c r="G23" s="1093"/>
      <c r="H23" s="1093"/>
      <c r="I23" s="1093"/>
      <c r="J23" s="1083" t="e">
        <f t="shared" si="0"/>
        <v>#N/A</v>
      </c>
      <c r="K23" s="1084"/>
      <c r="L23" s="1084"/>
      <c r="M23" s="1084"/>
      <c r="N23" s="1084"/>
      <c r="O23" s="1084"/>
      <c r="P23" s="1084"/>
      <c r="Q23" s="1084"/>
      <c r="R23" s="1084"/>
      <c r="S23" s="1084"/>
      <c r="T23" s="1084"/>
      <c r="U23" s="1084"/>
      <c r="V23" s="1084"/>
      <c r="W23" s="1084"/>
      <c r="X23" s="1084"/>
      <c r="Y23" s="1084"/>
      <c r="Z23" s="1084"/>
      <c r="AA23" s="1137"/>
      <c r="AB23" s="1138"/>
      <c r="AC23" s="1138"/>
      <c r="AD23" s="1138"/>
      <c r="AE23" s="1138"/>
      <c r="AF23" s="1138"/>
      <c r="AG23" s="1138"/>
      <c r="AH23" s="1138"/>
      <c r="AI23" s="1134"/>
      <c r="AJ23" s="1134"/>
      <c r="AK23" s="1134"/>
      <c r="AL23" s="1134"/>
      <c r="AM23" s="1134"/>
      <c r="AN23" s="1134"/>
      <c r="AO23" s="1134"/>
      <c r="AP23" s="1135"/>
      <c r="AQ23" s="1096"/>
      <c r="AR23" s="1097"/>
      <c r="AS23" s="1097"/>
      <c r="AT23" s="1097"/>
      <c r="AU23" s="1097"/>
      <c r="AV23" s="1098"/>
      <c r="AX23" s="5"/>
    </row>
    <row r="24" spans="1:50" s="23" customFormat="1" ht="24" customHeight="1">
      <c r="A24" s="1103">
        <v>15</v>
      </c>
      <c r="B24" s="1063"/>
      <c r="C24" s="1093"/>
      <c r="D24" s="1093"/>
      <c r="E24" s="1093"/>
      <c r="F24" s="1093"/>
      <c r="G24" s="1093"/>
      <c r="H24" s="1093"/>
      <c r="I24" s="1093"/>
      <c r="J24" s="1083" t="e">
        <f t="shared" si="0"/>
        <v>#N/A</v>
      </c>
      <c r="K24" s="1084"/>
      <c r="L24" s="1084"/>
      <c r="M24" s="1084"/>
      <c r="N24" s="1084"/>
      <c r="O24" s="1084"/>
      <c r="P24" s="1084"/>
      <c r="Q24" s="1084"/>
      <c r="R24" s="1084"/>
      <c r="S24" s="1084"/>
      <c r="T24" s="1084"/>
      <c r="U24" s="1084"/>
      <c r="V24" s="1084"/>
      <c r="W24" s="1084"/>
      <c r="X24" s="1084"/>
      <c r="Y24" s="1084"/>
      <c r="Z24" s="1084"/>
      <c r="AA24" s="1099"/>
      <c r="AB24" s="1100"/>
      <c r="AC24" s="1100"/>
      <c r="AD24" s="1100"/>
      <c r="AE24" s="1100"/>
      <c r="AF24" s="1100"/>
      <c r="AG24" s="1100"/>
      <c r="AH24" s="1100"/>
      <c r="AI24" s="1134"/>
      <c r="AJ24" s="1134"/>
      <c r="AK24" s="1134"/>
      <c r="AL24" s="1134"/>
      <c r="AM24" s="1134"/>
      <c r="AN24" s="1134"/>
      <c r="AO24" s="1134"/>
      <c r="AP24" s="1135"/>
      <c r="AQ24" s="1096"/>
      <c r="AR24" s="1097"/>
      <c r="AS24" s="1097"/>
      <c r="AT24" s="1097"/>
      <c r="AU24" s="1097"/>
      <c r="AV24" s="1098"/>
      <c r="AX24" s="359"/>
    </row>
    <row r="25" spans="1:50" s="23" customFormat="1" ht="24" customHeight="1">
      <c r="A25" s="1103">
        <v>16</v>
      </c>
      <c r="B25" s="1063"/>
      <c r="C25" s="1093"/>
      <c r="D25" s="1093"/>
      <c r="E25" s="1093"/>
      <c r="F25" s="1093"/>
      <c r="G25" s="1093"/>
      <c r="H25" s="1093"/>
      <c r="I25" s="1093"/>
      <c r="J25" s="1083" t="e">
        <f t="shared" si="0"/>
        <v>#N/A</v>
      </c>
      <c r="K25" s="1084"/>
      <c r="L25" s="1084"/>
      <c r="M25" s="1084"/>
      <c r="N25" s="1084"/>
      <c r="O25" s="1084"/>
      <c r="P25" s="1084"/>
      <c r="Q25" s="1084"/>
      <c r="R25" s="1084"/>
      <c r="S25" s="1084"/>
      <c r="T25" s="1084"/>
      <c r="U25" s="1084"/>
      <c r="V25" s="1084"/>
      <c r="W25" s="1084"/>
      <c r="X25" s="1084"/>
      <c r="Y25" s="1084"/>
      <c r="Z25" s="1084"/>
      <c r="AA25" s="1137"/>
      <c r="AB25" s="1138"/>
      <c r="AC25" s="1138"/>
      <c r="AD25" s="1138"/>
      <c r="AE25" s="1138"/>
      <c r="AF25" s="1138"/>
      <c r="AG25" s="1138"/>
      <c r="AH25" s="1138"/>
      <c r="AI25" s="1134"/>
      <c r="AJ25" s="1134"/>
      <c r="AK25" s="1134"/>
      <c r="AL25" s="1134"/>
      <c r="AM25" s="1134"/>
      <c r="AN25" s="1134"/>
      <c r="AO25" s="1134"/>
      <c r="AP25" s="1135"/>
      <c r="AQ25" s="1096"/>
      <c r="AR25" s="1097"/>
      <c r="AS25" s="1097"/>
      <c r="AT25" s="1097"/>
      <c r="AU25" s="1097"/>
      <c r="AV25" s="1098"/>
      <c r="AX25" s="5"/>
    </row>
    <row r="26" spans="1:50" s="23" customFormat="1" ht="24" customHeight="1">
      <c r="A26" s="1103">
        <v>17</v>
      </c>
      <c r="B26" s="1063"/>
      <c r="C26" s="1093"/>
      <c r="D26" s="1093"/>
      <c r="E26" s="1093"/>
      <c r="F26" s="1093"/>
      <c r="G26" s="1093"/>
      <c r="H26" s="1093"/>
      <c r="I26" s="1093"/>
      <c r="J26" s="1083" t="e">
        <f t="shared" si="0"/>
        <v>#N/A</v>
      </c>
      <c r="K26" s="1084"/>
      <c r="L26" s="1084"/>
      <c r="M26" s="1084"/>
      <c r="N26" s="1084"/>
      <c r="O26" s="1084"/>
      <c r="P26" s="1084"/>
      <c r="Q26" s="1084"/>
      <c r="R26" s="1084"/>
      <c r="S26" s="1084"/>
      <c r="T26" s="1084"/>
      <c r="U26" s="1084"/>
      <c r="V26" s="1084"/>
      <c r="W26" s="1084"/>
      <c r="X26" s="1084"/>
      <c r="Y26" s="1084"/>
      <c r="Z26" s="1084"/>
      <c r="AA26" s="1137"/>
      <c r="AB26" s="1138"/>
      <c r="AC26" s="1138"/>
      <c r="AD26" s="1138"/>
      <c r="AE26" s="1138"/>
      <c r="AF26" s="1138"/>
      <c r="AG26" s="1138"/>
      <c r="AH26" s="1138"/>
      <c r="AI26" s="1134"/>
      <c r="AJ26" s="1134"/>
      <c r="AK26" s="1134"/>
      <c r="AL26" s="1134"/>
      <c r="AM26" s="1134"/>
      <c r="AN26" s="1134"/>
      <c r="AO26" s="1134"/>
      <c r="AP26" s="1135"/>
      <c r="AQ26" s="1096"/>
      <c r="AR26" s="1097"/>
      <c r="AS26" s="1097"/>
      <c r="AT26" s="1097"/>
      <c r="AU26" s="1097"/>
      <c r="AV26" s="1098"/>
      <c r="AX26" s="5"/>
    </row>
    <row r="27" spans="1:50" s="23" customFormat="1" ht="24" customHeight="1">
      <c r="A27" s="1103">
        <v>18</v>
      </c>
      <c r="B27" s="1063"/>
      <c r="C27" s="1093"/>
      <c r="D27" s="1093"/>
      <c r="E27" s="1093"/>
      <c r="F27" s="1093"/>
      <c r="G27" s="1093"/>
      <c r="H27" s="1093"/>
      <c r="I27" s="1093"/>
      <c r="J27" s="1083" t="e">
        <f t="shared" si="0"/>
        <v>#N/A</v>
      </c>
      <c r="K27" s="1084"/>
      <c r="L27" s="1084"/>
      <c r="M27" s="1084"/>
      <c r="N27" s="1084"/>
      <c r="O27" s="1084"/>
      <c r="P27" s="1084"/>
      <c r="Q27" s="1084"/>
      <c r="R27" s="1084"/>
      <c r="S27" s="1084"/>
      <c r="T27" s="1084"/>
      <c r="U27" s="1084"/>
      <c r="V27" s="1084"/>
      <c r="W27" s="1084"/>
      <c r="X27" s="1084"/>
      <c r="Y27" s="1084"/>
      <c r="Z27" s="1084"/>
      <c r="AA27" s="1137"/>
      <c r="AB27" s="1138"/>
      <c r="AC27" s="1138"/>
      <c r="AD27" s="1138"/>
      <c r="AE27" s="1138"/>
      <c r="AF27" s="1138"/>
      <c r="AG27" s="1138"/>
      <c r="AH27" s="1138"/>
      <c r="AI27" s="1134"/>
      <c r="AJ27" s="1134"/>
      <c r="AK27" s="1134"/>
      <c r="AL27" s="1134"/>
      <c r="AM27" s="1134"/>
      <c r="AN27" s="1134"/>
      <c r="AO27" s="1134"/>
      <c r="AP27" s="1135"/>
      <c r="AQ27" s="1096"/>
      <c r="AR27" s="1097"/>
      <c r="AS27" s="1097"/>
      <c r="AT27" s="1097"/>
      <c r="AU27" s="1097"/>
      <c r="AV27" s="1098"/>
      <c r="AX27" s="5"/>
    </row>
    <row r="28" spans="1:50" s="23" customFormat="1" ht="24" customHeight="1" thickBot="1">
      <c r="A28" s="1152">
        <v>19</v>
      </c>
      <c r="B28" s="1153"/>
      <c r="C28" s="1108"/>
      <c r="D28" s="1108"/>
      <c r="E28" s="1108"/>
      <c r="F28" s="1108"/>
      <c r="G28" s="1108"/>
      <c r="H28" s="1108"/>
      <c r="I28" s="1108"/>
      <c r="J28" s="1110" t="e">
        <f t="shared" si="0"/>
        <v>#N/A</v>
      </c>
      <c r="K28" s="1111"/>
      <c r="L28" s="1111"/>
      <c r="M28" s="1111"/>
      <c r="N28" s="1111"/>
      <c r="O28" s="1111"/>
      <c r="P28" s="1111"/>
      <c r="Q28" s="1111"/>
      <c r="R28" s="1111"/>
      <c r="S28" s="1111"/>
      <c r="T28" s="1111"/>
      <c r="U28" s="1111"/>
      <c r="V28" s="1111"/>
      <c r="W28" s="1111"/>
      <c r="X28" s="1111"/>
      <c r="Y28" s="1111"/>
      <c r="Z28" s="1111"/>
      <c r="AA28" s="1147"/>
      <c r="AB28" s="1148"/>
      <c r="AC28" s="1148"/>
      <c r="AD28" s="1148"/>
      <c r="AE28" s="1148"/>
      <c r="AF28" s="1148"/>
      <c r="AG28" s="1148"/>
      <c r="AH28" s="1148"/>
      <c r="AI28" s="1139"/>
      <c r="AJ28" s="1139"/>
      <c r="AK28" s="1139"/>
      <c r="AL28" s="1139"/>
      <c r="AM28" s="1139"/>
      <c r="AN28" s="1139"/>
      <c r="AO28" s="1139"/>
      <c r="AP28" s="1140"/>
      <c r="AQ28" s="1149"/>
      <c r="AR28" s="1150"/>
      <c r="AS28" s="1150"/>
      <c r="AT28" s="1150"/>
      <c r="AU28" s="1150"/>
      <c r="AV28" s="1151"/>
      <c r="AX28" s="8"/>
    </row>
    <row r="29" spans="1:50" s="23" customFormat="1" ht="24" customHeight="1">
      <c r="A29" s="1141" t="s">
        <v>138</v>
      </c>
      <c r="B29" s="1142"/>
      <c r="C29" s="1142"/>
      <c r="D29" s="1142"/>
      <c r="E29" s="1142"/>
      <c r="F29" s="1142"/>
      <c r="G29" s="1142"/>
      <c r="H29" s="1142"/>
      <c r="I29" s="1142"/>
      <c r="J29" s="1112"/>
      <c r="K29" s="1113"/>
      <c r="L29" s="1113"/>
      <c r="M29" s="1113"/>
      <c r="N29" s="1113"/>
      <c r="O29" s="1113"/>
      <c r="P29" s="1113"/>
      <c r="Q29" s="1113"/>
      <c r="R29" s="1113"/>
      <c r="S29" s="1113"/>
      <c r="T29" s="1113"/>
      <c r="U29" s="1113"/>
      <c r="V29" s="1113"/>
      <c r="W29" s="1113"/>
      <c r="X29" s="1113"/>
      <c r="Y29" s="1113"/>
      <c r="Z29" s="1114"/>
      <c r="AA29" s="1146"/>
      <c r="AB29" s="1146"/>
      <c r="AC29" s="1146"/>
      <c r="AD29" s="1146"/>
      <c r="AE29" s="1146"/>
      <c r="AF29" s="1146"/>
      <c r="AG29" s="1146"/>
      <c r="AH29" s="1146"/>
      <c r="AI29" s="1109">
        <f>SUM(AI10:AP28)</f>
        <v>0</v>
      </c>
      <c r="AJ29" s="1109"/>
      <c r="AK29" s="1109"/>
      <c r="AL29" s="1109"/>
      <c r="AM29" s="1109"/>
      <c r="AN29" s="1109"/>
      <c r="AO29" s="1109"/>
      <c r="AP29" s="1109"/>
      <c r="AQ29" s="1143"/>
      <c r="AR29" s="1144"/>
      <c r="AS29" s="1144"/>
      <c r="AT29" s="1144"/>
      <c r="AU29" s="1144"/>
      <c r="AV29" s="1145"/>
      <c r="AX29" s="5"/>
    </row>
    <row r="30" spans="1:50" s="68" customFormat="1" ht="17.100000000000001" customHeight="1">
      <c r="A30" s="1033" t="s">
        <v>177</v>
      </c>
      <c r="B30" s="1033"/>
      <c r="C30" s="1033"/>
      <c r="D30" s="1033"/>
      <c r="E30" s="1033"/>
      <c r="F30" s="1033"/>
      <c r="G30" s="1033"/>
      <c r="H30" s="1033"/>
      <c r="I30" s="1033"/>
      <c r="J30" s="1033"/>
      <c r="K30" s="1033"/>
      <c r="L30" s="1033"/>
      <c r="M30" s="1033"/>
      <c r="N30" s="1033"/>
      <c r="O30" s="1033"/>
      <c r="P30" s="1033"/>
      <c r="Q30" s="1033"/>
      <c r="R30" s="1033"/>
      <c r="S30" s="1033"/>
      <c r="T30" s="1033"/>
      <c r="U30" s="1033"/>
      <c r="V30" s="1033"/>
      <c r="W30" s="1033"/>
      <c r="X30" s="1033"/>
      <c r="Y30" s="1033"/>
      <c r="Z30" s="1033"/>
      <c r="AA30" s="1033"/>
      <c r="AB30" s="1033"/>
      <c r="AC30" s="1033"/>
      <c r="AD30" s="1033"/>
      <c r="AE30" s="1033"/>
      <c r="AF30" s="1033"/>
      <c r="AG30" s="1033"/>
      <c r="AH30" s="1033"/>
      <c r="AI30" s="1033"/>
      <c r="AJ30" s="1033"/>
      <c r="AK30" s="1033"/>
      <c r="AL30" s="1033"/>
      <c r="AM30" s="1033"/>
      <c r="AN30" s="1033"/>
      <c r="AO30" s="1033"/>
      <c r="AP30" s="1033"/>
      <c r="AQ30" s="1033"/>
      <c r="AR30" s="1033"/>
      <c r="AS30" s="1033"/>
      <c r="AT30" s="1033"/>
      <c r="AU30" s="1033"/>
      <c r="AV30" s="1033"/>
      <c r="AX30" s="5"/>
    </row>
    <row r="32" spans="1:50" s="1" customFormat="1" ht="18" customHeight="1">
      <c r="A32" s="1030" t="s">
        <v>2085</v>
      </c>
      <c r="B32" s="1031"/>
      <c r="C32" s="1031"/>
      <c r="D32" s="1031"/>
      <c r="E32" s="1031"/>
      <c r="F32" s="1031"/>
      <c r="G32" s="1031"/>
      <c r="H32" s="1031"/>
      <c r="I32" s="1031"/>
      <c r="J32" s="1031"/>
      <c r="K32" s="1031"/>
      <c r="L32" s="1032" t="s">
        <v>23</v>
      </c>
      <c r="M32" s="1032"/>
      <c r="N32" s="1032"/>
      <c r="O32" s="1032"/>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8"/>
      <c r="AQ32" s="8"/>
      <c r="AR32" s="8"/>
      <c r="AS32" s="8"/>
      <c r="AT32" s="8"/>
      <c r="AU32" s="2"/>
      <c r="AX32" s="5"/>
    </row>
  </sheetData>
  <protectedRanges>
    <protectedRange sqref="C10:I28 P10:AV28 J12:O28 J11:N11 J10:N10" name="범위1"/>
    <protectedRange sqref="AQ4:AQ5 N4:O5 Q5" name="범위1_1_2"/>
  </protectedRanges>
  <mergeCells count="144">
    <mergeCell ref="A32:K32"/>
    <mergeCell ref="L32:O32"/>
    <mergeCell ref="AQ26:AV26"/>
    <mergeCell ref="A25:B25"/>
    <mergeCell ref="C25:I25"/>
    <mergeCell ref="AI28:AP28"/>
    <mergeCell ref="A30:AV30"/>
    <mergeCell ref="A27:B27"/>
    <mergeCell ref="C27:I27"/>
    <mergeCell ref="AA27:AH27"/>
    <mergeCell ref="A29:I29"/>
    <mergeCell ref="AQ25:AV25"/>
    <mergeCell ref="AI26:AP26"/>
    <mergeCell ref="A26:B26"/>
    <mergeCell ref="C26:I26"/>
    <mergeCell ref="AA26:AH26"/>
    <mergeCell ref="AI25:AP25"/>
    <mergeCell ref="AQ29:AV29"/>
    <mergeCell ref="AA29:AH29"/>
    <mergeCell ref="AA28:AH28"/>
    <mergeCell ref="AQ27:AV27"/>
    <mergeCell ref="AI27:AP27"/>
    <mergeCell ref="AQ28:AV28"/>
    <mergeCell ref="A28:B28"/>
    <mergeCell ref="AQ12:AV12"/>
    <mergeCell ref="AQ13:AV13"/>
    <mergeCell ref="AI18:AP18"/>
    <mergeCell ref="A21:B21"/>
    <mergeCell ref="C21:I21"/>
    <mergeCell ref="C18:I18"/>
    <mergeCell ref="A18:B18"/>
    <mergeCell ref="A15:B15"/>
    <mergeCell ref="C15:I15"/>
    <mergeCell ref="A19:B19"/>
    <mergeCell ref="C19:I19"/>
    <mergeCell ref="A16:B16"/>
    <mergeCell ref="C16:I16"/>
    <mergeCell ref="A13:B13"/>
    <mergeCell ref="A17:B17"/>
    <mergeCell ref="C17:I17"/>
    <mergeCell ref="C13:I13"/>
    <mergeCell ref="C14:I14"/>
    <mergeCell ref="A14:B14"/>
    <mergeCell ref="A12:B12"/>
    <mergeCell ref="C12:I12"/>
    <mergeCell ref="J14:Z14"/>
    <mergeCell ref="J13:Z13"/>
    <mergeCell ref="J12:Z12"/>
    <mergeCell ref="J17:Z17"/>
    <mergeCell ref="J16:Z16"/>
    <mergeCell ref="J15:Z15"/>
    <mergeCell ref="AQ15:AV15"/>
    <mergeCell ref="AQ24:AV24"/>
    <mergeCell ref="AI20:AP20"/>
    <mergeCell ref="AA12:AH12"/>
    <mergeCell ref="AQ18:AV18"/>
    <mergeCell ref="AQ19:AV19"/>
    <mergeCell ref="AI16:AP16"/>
    <mergeCell ref="AQ16:AV16"/>
    <mergeCell ref="AQ21:AV21"/>
    <mergeCell ref="AI24:AP24"/>
    <mergeCell ref="AQ23:AV23"/>
    <mergeCell ref="AA23:AH23"/>
    <mergeCell ref="AI23:AP23"/>
    <mergeCell ref="AA17:AH17"/>
    <mergeCell ref="AI17:AP17"/>
    <mergeCell ref="AQ17:AV17"/>
    <mergeCell ref="AQ20:AV20"/>
    <mergeCell ref="AQ22:AV22"/>
    <mergeCell ref="AA20:AH20"/>
    <mergeCell ref="AQ14:AV14"/>
    <mergeCell ref="AI12:AP12"/>
    <mergeCell ref="AA13:AH13"/>
    <mergeCell ref="AA21:AH21"/>
    <mergeCell ref="AI13:AP13"/>
    <mergeCell ref="AI14:AP14"/>
    <mergeCell ref="AA14:AH14"/>
    <mergeCell ref="AA18:AH18"/>
    <mergeCell ref="AA15:AH15"/>
    <mergeCell ref="AI15:AP15"/>
    <mergeCell ref="AA16:AH16"/>
    <mergeCell ref="AA19:AH19"/>
    <mergeCell ref="AI19:AP19"/>
    <mergeCell ref="A23:B23"/>
    <mergeCell ref="C23:I23"/>
    <mergeCell ref="A20:B20"/>
    <mergeCell ref="C20:I20"/>
    <mergeCell ref="AI22:AP22"/>
    <mergeCell ref="C24:I24"/>
    <mergeCell ref="AA25:AH25"/>
    <mergeCell ref="A24:B24"/>
    <mergeCell ref="AA24:AH24"/>
    <mergeCell ref="AI21:AP21"/>
    <mergeCell ref="A22:B22"/>
    <mergeCell ref="C22:I22"/>
    <mergeCell ref="AA22:AH22"/>
    <mergeCell ref="C28:I28"/>
    <mergeCell ref="AI29:AP29"/>
    <mergeCell ref="J28:Z28"/>
    <mergeCell ref="J27:Z27"/>
    <mergeCell ref="J29:Z29"/>
    <mergeCell ref="A1:AV1"/>
    <mergeCell ref="A8:B9"/>
    <mergeCell ref="C8:I9"/>
    <mergeCell ref="AQ8:AV9"/>
    <mergeCell ref="J8:AP8"/>
    <mergeCell ref="A7:AV7"/>
    <mergeCell ref="AJ3:AN3"/>
    <mergeCell ref="AP3:AV3"/>
    <mergeCell ref="AC3:AI3"/>
    <mergeCell ref="A5:G5"/>
    <mergeCell ref="H5:AV5"/>
    <mergeCell ref="A3:G3"/>
    <mergeCell ref="H3:V3"/>
    <mergeCell ref="A4:G4"/>
    <mergeCell ref="H4:V4"/>
    <mergeCell ref="W4:AB4"/>
    <mergeCell ref="AC4:AV4"/>
    <mergeCell ref="AI11:AP11"/>
    <mergeCell ref="AA9:AH9"/>
    <mergeCell ref="A6:AV6"/>
    <mergeCell ref="AI9:AP9"/>
    <mergeCell ref="AQ10:AV10"/>
    <mergeCell ref="AA10:AH10"/>
    <mergeCell ref="W3:AB3"/>
    <mergeCell ref="C10:I10"/>
    <mergeCell ref="C11:I11"/>
    <mergeCell ref="AI10:AP10"/>
    <mergeCell ref="AQ11:AV11"/>
    <mergeCell ref="AA11:AH11"/>
    <mergeCell ref="A10:B10"/>
    <mergeCell ref="A11:B11"/>
    <mergeCell ref="J9:Z9"/>
    <mergeCell ref="J11:Z11"/>
    <mergeCell ref="J10:Z10"/>
    <mergeCell ref="J26:Z26"/>
    <mergeCell ref="J25:Z25"/>
    <mergeCell ref="J24:Z24"/>
    <mergeCell ref="J23:Z23"/>
    <mergeCell ref="J22:Z22"/>
    <mergeCell ref="J21:Z21"/>
    <mergeCell ref="J20:Z20"/>
    <mergeCell ref="J19:Z19"/>
    <mergeCell ref="J18:Z18"/>
  </mergeCells>
  <phoneticPr fontId="7" type="noConversion"/>
  <dataValidations count="1">
    <dataValidation type="list" errorStyle="information" allowBlank="1" showInputMessage="1" showErrorMessage="1" error="목록에 없을 경우 수기로 기재" sqref="C10:I28">
      <formula1>"인건비, 연구장비·재료비,연구활동비, 연구과제추진비, 연구수당, 연구기자재 및 시설비, 재료비 및 전산처리관리비, 시작품 제작비, 국내여비, 국외여비, 수용비 및 수수료, 기술정보활동비, 유인물비, 전산처리비, 회의비, 교통통신비, 과학문화활동비, 연구실 안전관리비"</formula1>
    </dataValidation>
  </dataValidations>
  <hyperlinks>
    <hyperlink ref="AX3"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headerFooter alignWithMargins="0">
    <oddFooter>&amp;C&amp;"맑은 고딕,보통"&amp;9&amp;P /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X41"/>
  <sheetViews>
    <sheetView topLeftCell="A16" zoomScaleNormal="100" workbookViewId="0">
      <selection activeCell="A42" sqref="A42"/>
    </sheetView>
  </sheetViews>
  <sheetFormatPr defaultColWidth="1.77734375" defaultRowHeight="18" customHeight="1"/>
  <cols>
    <col min="1" max="49" width="1.77734375" style="8"/>
    <col min="50" max="50" width="17.44140625" style="5" customWidth="1"/>
    <col min="51" max="16384" width="1.77734375" style="8"/>
  </cols>
  <sheetData>
    <row r="1" spans="1:50" s="12" customFormat="1" ht="31.5">
      <c r="A1" s="1115" t="s">
        <v>35</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c r="AX1" s="80"/>
    </row>
    <row r="3" spans="1:50" s="105" customFormat="1" ht="18" customHeight="1">
      <c r="A3" s="1092" t="s">
        <v>135</v>
      </c>
      <c r="B3" s="1092"/>
      <c r="C3" s="1092"/>
      <c r="D3" s="1092"/>
      <c r="E3" s="1092"/>
      <c r="F3" s="1092"/>
      <c r="G3" s="1131"/>
      <c r="H3" s="1092">
        <f>'1'!$H$3:$V$3</f>
        <v>0</v>
      </c>
      <c r="I3" s="1092"/>
      <c r="J3" s="1092"/>
      <c r="K3" s="1092"/>
      <c r="L3" s="1092"/>
      <c r="M3" s="1092"/>
      <c r="N3" s="1092"/>
      <c r="O3" s="1092"/>
      <c r="P3" s="1092"/>
      <c r="Q3" s="1092"/>
      <c r="R3" s="1092"/>
      <c r="S3" s="1092"/>
      <c r="T3" s="1092"/>
      <c r="U3" s="1092"/>
      <c r="V3" s="1092"/>
      <c r="W3" s="1092" t="s">
        <v>1125</v>
      </c>
      <c r="X3" s="1092"/>
      <c r="Y3" s="1092"/>
      <c r="Z3" s="1092"/>
      <c r="AA3" s="1092"/>
      <c r="AB3" s="1092"/>
      <c r="AC3" s="1092">
        <f>'1'!$AC$3:$AI$3</f>
        <v>0</v>
      </c>
      <c r="AD3" s="1092"/>
      <c r="AE3" s="1092"/>
      <c r="AF3" s="1092"/>
      <c r="AG3" s="1092"/>
      <c r="AH3" s="1092"/>
      <c r="AI3" s="1092"/>
      <c r="AJ3" s="1092" t="s">
        <v>32</v>
      </c>
      <c r="AK3" s="1131"/>
      <c r="AL3" s="1131"/>
      <c r="AM3" s="1131"/>
      <c r="AN3" s="1131"/>
      <c r="AO3" s="422" t="s">
        <v>134</v>
      </c>
      <c r="AP3" s="1132">
        <f>'1'!$AP$3:$AV$3</f>
        <v>0</v>
      </c>
      <c r="AQ3" s="1131"/>
      <c r="AR3" s="1131"/>
      <c r="AS3" s="1131"/>
      <c r="AT3" s="1131"/>
      <c r="AU3" s="1131"/>
      <c r="AV3" s="1131"/>
      <c r="AX3" s="367" t="s">
        <v>1120</v>
      </c>
    </row>
    <row r="4" spans="1:50" s="106" customFormat="1" ht="18" customHeight="1">
      <c r="A4" s="1092" t="s">
        <v>136</v>
      </c>
      <c r="B4" s="1092"/>
      <c r="C4" s="1092"/>
      <c r="D4" s="1092"/>
      <c r="E4" s="1092"/>
      <c r="F4" s="1092"/>
      <c r="G4" s="1131"/>
      <c r="H4" s="1092">
        <f>'1'!$H$4:$Y$4</f>
        <v>0</v>
      </c>
      <c r="I4" s="1092"/>
      <c r="J4" s="1092"/>
      <c r="K4" s="1092"/>
      <c r="L4" s="1092"/>
      <c r="M4" s="1092"/>
      <c r="N4" s="1092"/>
      <c r="O4" s="1092"/>
      <c r="P4" s="1092"/>
      <c r="Q4" s="1092"/>
      <c r="R4" s="1092"/>
      <c r="S4" s="1092"/>
      <c r="T4" s="1092"/>
      <c r="U4" s="1092"/>
      <c r="V4" s="1092"/>
      <c r="W4" s="1092" t="s">
        <v>137</v>
      </c>
      <c r="X4" s="1092"/>
      <c r="Y4" s="1092"/>
      <c r="Z4" s="1092"/>
      <c r="AA4" s="1092"/>
      <c r="AB4" s="1092"/>
      <c r="AC4" s="1092">
        <f>'1'!$AC$4:$AV$4</f>
        <v>0</v>
      </c>
      <c r="AD4" s="1092"/>
      <c r="AE4" s="1092"/>
      <c r="AF4" s="1092"/>
      <c r="AG4" s="1092"/>
      <c r="AH4" s="1092"/>
      <c r="AI4" s="1092"/>
      <c r="AJ4" s="1131"/>
      <c r="AK4" s="1131"/>
      <c r="AL4" s="1131"/>
      <c r="AM4" s="1131"/>
      <c r="AN4" s="1131"/>
      <c r="AO4" s="1131"/>
      <c r="AP4" s="1131"/>
      <c r="AQ4" s="1131"/>
      <c r="AR4" s="1131"/>
      <c r="AS4" s="1131"/>
      <c r="AT4" s="1131"/>
      <c r="AU4" s="1131"/>
      <c r="AV4" s="1131"/>
      <c r="AX4" s="356"/>
    </row>
    <row r="5" spans="1:50" s="106" customFormat="1" ht="18" customHeight="1">
      <c r="A5" s="1092" t="s">
        <v>133</v>
      </c>
      <c r="B5" s="1092"/>
      <c r="C5" s="1092"/>
      <c r="D5" s="1092"/>
      <c r="E5" s="1092"/>
      <c r="F5" s="1092"/>
      <c r="G5" s="1131"/>
      <c r="H5" s="1092">
        <f>'1'!$H$5:$AV$5</f>
        <v>0</v>
      </c>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3"/>
      <c r="AJ5" s="1133"/>
      <c r="AK5" s="1133"/>
      <c r="AL5" s="1133"/>
      <c r="AM5" s="1133"/>
      <c r="AN5" s="1133"/>
      <c r="AO5" s="1133"/>
      <c r="AP5" s="1133"/>
      <c r="AQ5" s="1133"/>
      <c r="AR5" s="1133"/>
      <c r="AS5" s="1133"/>
      <c r="AT5" s="1133"/>
      <c r="AU5" s="1133"/>
      <c r="AV5" s="1133"/>
      <c r="AX5" s="356"/>
    </row>
    <row r="6" spans="1:50" s="30" customFormat="1" ht="18" customHeight="1">
      <c r="A6" s="1071" t="s">
        <v>139</v>
      </c>
      <c r="B6" s="1071"/>
      <c r="C6" s="1071"/>
      <c r="D6" s="1071"/>
      <c r="E6" s="1071"/>
      <c r="F6" s="1071"/>
      <c r="G6" s="1071"/>
      <c r="H6" s="1155"/>
      <c r="I6" s="1156"/>
      <c r="J6" s="1156"/>
      <c r="K6" s="1156"/>
      <c r="L6" s="1156"/>
      <c r="M6" s="1156"/>
      <c r="N6" s="1156"/>
      <c r="O6" s="1156"/>
      <c r="P6" s="1156"/>
      <c r="Q6" s="1156"/>
      <c r="R6" s="1156"/>
      <c r="S6" s="1156"/>
      <c r="T6" s="1156"/>
      <c r="U6" s="1156"/>
      <c r="V6" s="1156"/>
      <c r="W6" s="1079" t="s">
        <v>140</v>
      </c>
      <c r="X6" s="1079"/>
      <c r="Y6" s="1079"/>
      <c r="Z6" s="1079"/>
      <c r="AA6" s="1079"/>
      <c r="AB6" s="1079"/>
      <c r="AC6" s="1154"/>
      <c r="AD6" s="1154"/>
      <c r="AE6" s="1154"/>
      <c r="AF6" s="1154"/>
      <c r="AG6" s="1154"/>
      <c r="AH6" s="1154"/>
      <c r="AI6" s="1154"/>
      <c r="AJ6" s="1154"/>
      <c r="AK6" s="1154"/>
      <c r="AL6" s="1154"/>
      <c r="AM6" s="1154"/>
      <c r="AN6" s="1154"/>
      <c r="AO6" s="1154"/>
      <c r="AP6" s="1154"/>
      <c r="AQ6" s="1154"/>
      <c r="AR6" s="1154"/>
      <c r="AS6" s="1154"/>
      <c r="AT6" s="1154"/>
      <c r="AU6" s="1154"/>
      <c r="AV6" s="1154"/>
      <c r="AX6" s="359"/>
    </row>
    <row r="7" spans="1:50" s="12" customFormat="1" ht="7.5" customHeight="1">
      <c r="A7" s="37"/>
      <c r="B7" s="37"/>
      <c r="C7" s="37"/>
      <c r="D7" s="37"/>
      <c r="E7" s="37"/>
      <c r="F7" s="37"/>
      <c r="G7" s="37"/>
      <c r="H7" s="37"/>
      <c r="I7" s="37"/>
      <c r="J7" s="37"/>
      <c r="K7" s="37"/>
      <c r="L7" s="37"/>
      <c r="M7" s="37"/>
      <c r="N7" s="37"/>
      <c r="O7" s="37"/>
      <c r="P7" s="37"/>
      <c r="Q7" s="37"/>
      <c r="R7" s="37"/>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X7" s="356"/>
    </row>
    <row r="8" spans="1:50" s="12" customFormat="1" ht="7.5" customHeight="1">
      <c r="A8" s="69"/>
      <c r="B8" s="69"/>
      <c r="C8" s="69"/>
      <c r="D8" s="69"/>
      <c r="E8" s="69"/>
      <c r="F8" s="69"/>
      <c r="G8" s="69"/>
      <c r="H8" s="69"/>
      <c r="I8" s="69"/>
      <c r="J8" s="69"/>
      <c r="K8" s="69"/>
      <c r="L8" s="69"/>
      <c r="M8" s="69"/>
      <c r="N8" s="69"/>
      <c r="O8" s="69"/>
      <c r="P8" s="69"/>
      <c r="Q8" s="69"/>
      <c r="R8" s="69"/>
      <c r="AX8" s="356"/>
    </row>
    <row r="9" spans="1:50" ht="18" customHeight="1">
      <c r="A9" s="1159" t="s">
        <v>89</v>
      </c>
      <c r="B9" s="1159"/>
      <c r="C9" s="1159"/>
      <c r="D9" s="1159"/>
      <c r="E9" s="1159"/>
      <c r="F9" s="1159"/>
      <c r="G9" s="1159"/>
      <c r="H9" s="1159"/>
      <c r="I9" s="1159"/>
      <c r="J9" s="1159"/>
      <c r="K9" s="1159"/>
      <c r="L9" s="1159"/>
      <c r="M9" s="1159"/>
      <c r="N9" s="1159"/>
      <c r="O9" s="1159"/>
      <c r="P9" s="1159"/>
      <c r="Q9" s="1159"/>
      <c r="R9" s="1159"/>
      <c r="S9" s="1159"/>
      <c r="T9" s="1159"/>
      <c r="U9" s="1159"/>
      <c r="V9" s="1159"/>
      <c r="W9" s="1159"/>
      <c r="X9" s="1159"/>
      <c r="Y9" s="1159"/>
      <c r="Z9" s="1159"/>
      <c r="AA9" s="1159"/>
      <c r="AB9" s="1159"/>
      <c r="AC9" s="1159"/>
      <c r="AD9" s="1159"/>
      <c r="AE9" s="1159"/>
      <c r="AF9" s="1159"/>
      <c r="AG9" s="1159"/>
      <c r="AH9" s="1159"/>
      <c r="AI9" s="1159"/>
      <c r="AJ9" s="1159"/>
      <c r="AK9" s="1159"/>
      <c r="AL9" s="1159"/>
      <c r="AM9" s="1159"/>
      <c r="AN9" s="1159"/>
      <c r="AO9" s="1159"/>
      <c r="AP9" s="1159"/>
      <c r="AQ9" s="1159"/>
      <c r="AR9" s="1159"/>
      <c r="AS9" s="1159"/>
      <c r="AT9" s="1159"/>
      <c r="AU9" s="1159"/>
      <c r="AV9" s="1159"/>
      <c r="AX9" s="358"/>
    </row>
    <row r="10" spans="1:50" ht="18" customHeight="1">
      <c r="A10" s="1160" t="s">
        <v>119</v>
      </c>
      <c r="B10" s="1160"/>
      <c r="C10" s="1160"/>
      <c r="D10" s="1160"/>
      <c r="E10" s="1160"/>
      <c r="F10" s="1160"/>
      <c r="G10" s="1160"/>
      <c r="H10" s="1160"/>
      <c r="I10" s="1160"/>
      <c r="J10" s="1160"/>
      <c r="K10" s="1160"/>
      <c r="L10" s="1160"/>
      <c r="M10" s="1160"/>
      <c r="N10" s="1160"/>
      <c r="O10" s="1160"/>
      <c r="P10" s="1160"/>
      <c r="Q10" s="1160"/>
      <c r="R10" s="1160"/>
      <c r="S10" s="1160"/>
      <c r="T10" s="1160"/>
      <c r="U10" s="1160"/>
      <c r="V10" s="1160"/>
      <c r="W10" s="1160"/>
      <c r="X10" s="1160"/>
      <c r="Y10" s="1160"/>
      <c r="Z10" s="1160"/>
      <c r="AA10" s="1160"/>
      <c r="AB10" s="1160"/>
      <c r="AC10" s="1160"/>
      <c r="AD10" s="1160"/>
      <c r="AE10" s="1160"/>
      <c r="AF10" s="1160"/>
      <c r="AG10" s="1160"/>
      <c r="AH10" s="1160"/>
      <c r="AI10" s="1160"/>
      <c r="AJ10" s="1160"/>
      <c r="AK10" s="1160"/>
      <c r="AL10" s="1160"/>
      <c r="AM10" s="1160"/>
      <c r="AN10" s="1160"/>
      <c r="AO10" s="1160"/>
      <c r="AP10" s="1160"/>
      <c r="AQ10" s="1160"/>
      <c r="AR10" s="1160"/>
      <c r="AS10" s="1160"/>
      <c r="AT10" s="1160"/>
      <c r="AU10" s="1160"/>
      <c r="AV10" s="1160"/>
      <c r="AX10" s="358"/>
    </row>
    <row r="11" spans="1:50" ht="18" customHeight="1">
      <c r="A11" s="1157"/>
      <c r="B11" s="1158"/>
      <c r="C11" s="1158"/>
      <c r="D11" s="1158"/>
      <c r="E11" s="1158"/>
      <c r="F11" s="1158"/>
      <c r="G11" s="1158"/>
      <c r="H11" s="1158"/>
      <c r="I11" s="1158"/>
      <c r="J11" s="1158"/>
      <c r="K11" s="1158"/>
      <c r="L11" s="1158"/>
      <c r="M11" s="1158"/>
      <c r="N11" s="1158"/>
      <c r="O11" s="1158"/>
      <c r="P11" s="1158"/>
      <c r="Q11" s="1158"/>
      <c r="R11" s="1158"/>
      <c r="S11" s="1158"/>
      <c r="T11" s="1158"/>
      <c r="U11" s="1158"/>
      <c r="V11" s="1158"/>
      <c r="W11" s="1158"/>
      <c r="X11" s="1158"/>
      <c r="Y11" s="1158"/>
      <c r="Z11" s="1158"/>
      <c r="AA11" s="1158"/>
      <c r="AB11" s="1158"/>
      <c r="AC11" s="1158"/>
      <c r="AD11" s="1158"/>
      <c r="AE11" s="1158"/>
      <c r="AF11" s="1158"/>
      <c r="AG11" s="1158"/>
      <c r="AH11" s="1158"/>
      <c r="AI11" s="1158"/>
      <c r="AJ11" s="1158"/>
      <c r="AK11" s="1158"/>
      <c r="AL11" s="1158"/>
      <c r="AM11" s="1158"/>
      <c r="AN11" s="1158"/>
      <c r="AO11" s="1158"/>
      <c r="AP11" s="1158"/>
      <c r="AQ11" s="1158"/>
      <c r="AR11" s="1158"/>
      <c r="AS11" s="1158"/>
      <c r="AT11" s="1158"/>
      <c r="AU11" s="1158"/>
      <c r="AV11" s="1158"/>
      <c r="AX11" s="358"/>
    </row>
    <row r="12" spans="1:50" ht="18" customHeight="1">
      <c r="A12" s="1158"/>
      <c r="B12" s="1158"/>
      <c r="C12" s="1158"/>
      <c r="D12" s="1158"/>
      <c r="E12" s="1158"/>
      <c r="F12" s="1158"/>
      <c r="G12" s="1158"/>
      <c r="H12" s="1158"/>
      <c r="I12" s="1158"/>
      <c r="J12" s="1158"/>
      <c r="K12" s="1158"/>
      <c r="L12" s="1158"/>
      <c r="M12" s="1158"/>
      <c r="N12" s="1158"/>
      <c r="O12" s="1158"/>
      <c r="P12" s="1158"/>
      <c r="Q12" s="1158"/>
      <c r="R12" s="1158"/>
      <c r="S12" s="1158"/>
      <c r="T12" s="1158"/>
      <c r="U12" s="1158"/>
      <c r="V12" s="1158"/>
      <c r="W12" s="1158"/>
      <c r="X12" s="1158"/>
      <c r="Y12" s="1158"/>
      <c r="Z12" s="1158"/>
      <c r="AA12" s="1158"/>
      <c r="AB12" s="1158"/>
      <c r="AC12" s="1158"/>
      <c r="AD12" s="1158"/>
      <c r="AE12" s="1158"/>
      <c r="AF12" s="1158"/>
      <c r="AG12" s="1158"/>
      <c r="AH12" s="1158"/>
      <c r="AI12" s="1158"/>
      <c r="AJ12" s="1158"/>
      <c r="AK12" s="1158"/>
      <c r="AL12" s="1158"/>
      <c r="AM12" s="1158"/>
      <c r="AN12" s="1158"/>
      <c r="AO12" s="1158"/>
      <c r="AP12" s="1158"/>
      <c r="AQ12" s="1158"/>
      <c r="AR12" s="1158"/>
      <c r="AS12" s="1158"/>
      <c r="AT12" s="1158"/>
      <c r="AU12" s="1158"/>
      <c r="AV12" s="1158"/>
      <c r="AX12" s="75"/>
    </row>
    <row r="13" spans="1:50" ht="18" customHeight="1">
      <c r="A13" s="1158"/>
      <c r="B13" s="1158"/>
      <c r="C13" s="1158"/>
      <c r="D13" s="1158"/>
      <c r="E13" s="1158"/>
      <c r="F13" s="1158"/>
      <c r="G13" s="1158"/>
      <c r="H13" s="1158"/>
      <c r="I13" s="1158"/>
      <c r="J13" s="1158"/>
      <c r="K13" s="1158"/>
      <c r="L13" s="1158"/>
      <c r="M13" s="1158"/>
      <c r="N13" s="1158"/>
      <c r="O13" s="1158"/>
      <c r="P13" s="1158"/>
      <c r="Q13" s="1158"/>
      <c r="R13" s="1158"/>
      <c r="S13" s="1158"/>
      <c r="T13" s="1158"/>
      <c r="U13" s="1158"/>
      <c r="V13" s="1158"/>
      <c r="W13" s="1158"/>
      <c r="X13" s="1158"/>
      <c r="Y13" s="1158"/>
      <c r="Z13" s="1158"/>
      <c r="AA13" s="1158"/>
      <c r="AB13" s="1158"/>
      <c r="AC13" s="1158"/>
      <c r="AD13" s="1158"/>
      <c r="AE13" s="1158"/>
      <c r="AF13" s="1158"/>
      <c r="AG13" s="1158"/>
      <c r="AH13" s="1158"/>
      <c r="AI13" s="1158"/>
      <c r="AJ13" s="1158"/>
      <c r="AK13" s="1158"/>
      <c r="AL13" s="1158"/>
      <c r="AM13" s="1158"/>
      <c r="AN13" s="1158"/>
      <c r="AO13" s="1158"/>
      <c r="AP13" s="1158"/>
      <c r="AQ13" s="1158"/>
      <c r="AR13" s="1158"/>
      <c r="AS13" s="1158"/>
      <c r="AT13" s="1158"/>
      <c r="AU13" s="1158"/>
      <c r="AV13" s="1158"/>
      <c r="AX13" s="75"/>
    </row>
    <row r="14" spans="1:50" ht="18" customHeight="1">
      <c r="A14" s="1158"/>
      <c r="B14" s="1158"/>
      <c r="C14" s="1158"/>
      <c r="D14" s="1158"/>
      <c r="E14" s="1158"/>
      <c r="F14" s="1158"/>
      <c r="G14" s="1158"/>
      <c r="H14" s="1158"/>
      <c r="I14" s="1158"/>
      <c r="J14" s="1158"/>
      <c r="K14" s="1158"/>
      <c r="L14" s="1158"/>
      <c r="M14" s="1158"/>
      <c r="N14" s="1158"/>
      <c r="O14" s="1158"/>
      <c r="P14" s="1158"/>
      <c r="Q14" s="1158"/>
      <c r="R14" s="1158"/>
      <c r="S14" s="1158"/>
      <c r="T14" s="1158"/>
      <c r="U14" s="1158"/>
      <c r="V14" s="1158"/>
      <c r="W14" s="1158"/>
      <c r="X14" s="1158"/>
      <c r="Y14" s="1158"/>
      <c r="Z14" s="1158"/>
      <c r="AA14" s="1158"/>
      <c r="AB14" s="1158"/>
      <c r="AC14" s="1158"/>
      <c r="AD14" s="1158"/>
      <c r="AE14" s="1158"/>
      <c r="AF14" s="1158"/>
      <c r="AG14" s="1158"/>
      <c r="AH14" s="1158"/>
      <c r="AI14" s="1158"/>
      <c r="AJ14" s="1158"/>
      <c r="AK14" s="1158"/>
      <c r="AL14" s="1158"/>
      <c r="AM14" s="1158"/>
      <c r="AN14" s="1158"/>
      <c r="AO14" s="1158"/>
      <c r="AP14" s="1158"/>
      <c r="AQ14" s="1158"/>
      <c r="AR14" s="1158"/>
      <c r="AS14" s="1158"/>
      <c r="AT14" s="1158"/>
      <c r="AU14" s="1158"/>
      <c r="AV14" s="1158"/>
      <c r="AX14" s="75"/>
    </row>
    <row r="15" spans="1:50" ht="18" customHeight="1">
      <c r="A15" s="1158"/>
      <c r="B15" s="1158"/>
      <c r="C15" s="1158"/>
      <c r="D15" s="1158"/>
      <c r="E15" s="1158"/>
      <c r="F15" s="1158"/>
      <c r="G15" s="1158"/>
      <c r="H15" s="1158"/>
      <c r="I15" s="1158"/>
      <c r="J15" s="1158"/>
      <c r="K15" s="1158"/>
      <c r="L15" s="1158"/>
      <c r="M15" s="1158"/>
      <c r="N15" s="1158"/>
      <c r="O15" s="1158"/>
      <c r="P15" s="1158"/>
      <c r="Q15" s="1158"/>
      <c r="R15" s="1158"/>
      <c r="S15" s="1158"/>
      <c r="T15" s="1158"/>
      <c r="U15" s="1158"/>
      <c r="V15" s="1158"/>
      <c r="W15" s="1158"/>
      <c r="X15" s="1158"/>
      <c r="Y15" s="1158"/>
      <c r="Z15" s="1158"/>
      <c r="AA15" s="1158"/>
      <c r="AB15" s="1158"/>
      <c r="AC15" s="1158"/>
      <c r="AD15" s="1158"/>
      <c r="AE15" s="1158"/>
      <c r="AF15" s="1158"/>
      <c r="AG15" s="1158"/>
      <c r="AH15" s="1158"/>
      <c r="AI15" s="1158"/>
      <c r="AJ15" s="1158"/>
      <c r="AK15" s="1158"/>
      <c r="AL15" s="1158"/>
      <c r="AM15" s="1158"/>
      <c r="AN15" s="1158"/>
      <c r="AO15" s="1158"/>
      <c r="AP15" s="1158"/>
      <c r="AQ15" s="1158"/>
      <c r="AR15" s="1158"/>
      <c r="AS15" s="1158"/>
      <c r="AT15" s="1158"/>
      <c r="AU15" s="1158"/>
      <c r="AV15" s="1158"/>
      <c r="AX15" s="75"/>
    </row>
    <row r="16" spans="1:50" ht="18" customHeight="1">
      <c r="A16" s="1158"/>
      <c r="B16" s="1158"/>
      <c r="C16" s="1158"/>
      <c r="D16" s="1158"/>
      <c r="E16" s="1158"/>
      <c r="F16" s="1158"/>
      <c r="G16" s="1158"/>
      <c r="H16" s="1158"/>
      <c r="I16" s="1158"/>
      <c r="J16" s="1158"/>
      <c r="K16" s="1158"/>
      <c r="L16" s="1158"/>
      <c r="M16" s="1158"/>
      <c r="N16" s="1158"/>
      <c r="O16" s="1158"/>
      <c r="P16" s="1158"/>
      <c r="Q16" s="1158"/>
      <c r="R16" s="1158"/>
      <c r="S16" s="1158"/>
      <c r="T16" s="1158"/>
      <c r="U16" s="1158"/>
      <c r="V16" s="1158"/>
      <c r="W16" s="1158"/>
      <c r="X16" s="1158"/>
      <c r="Y16" s="1158"/>
      <c r="Z16" s="1158"/>
      <c r="AA16" s="1158"/>
      <c r="AB16" s="1158"/>
      <c r="AC16" s="1158"/>
      <c r="AD16" s="1158"/>
      <c r="AE16" s="1158"/>
      <c r="AF16" s="1158"/>
      <c r="AG16" s="1158"/>
      <c r="AH16" s="1158"/>
      <c r="AI16" s="1158"/>
      <c r="AJ16" s="1158"/>
      <c r="AK16" s="1158"/>
      <c r="AL16" s="1158"/>
      <c r="AM16" s="1158"/>
      <c r="AN16" s="1158"/>
      <c r="AO16" s="1158"/>
      <c r="AP16" s="1158"/>
      <c r="AQ16" s="1158"/>
      <c r="AR16" s="1158"/>
      <c r="AS16" s="1158"/>
      <c r="AT16" s="1158"/>
      <c r="AU16" s="1158"/>
      <c r="AV16" s="1158"/>
      <c r="AX16" s="75"/>
    </row>
    <row r="17" spans="1:50" ht="18" customHeight="1">
      <c r="A17" s="1158"/>
      <c r="B17" s="1158"/>
      <c r="C17" s="1158"/>
      <c r="D17" s="1158"/>
      <c r="E17" s="1158"/>
      <c r="F17" s="1158"/>
      <c r="G17" s="1158"/>
      <c r="H17" s="1158"/>
      <c r="I17" s="1158"/>
      <c r="J17" s="1158"/>
      <c r="K17" s="1158"/>
      <c r="L17" s="1158"/>
      <c r="M17" s="1158"/>
      <c r="N17" s="1158"/>
      <c r="O17" s="1158"/>
      <c r="P17" s="1158"/>
      <c r="Q17" s="1158"/>
      <c r="R17" s="1158"/>
      <c r="S17" s="1158"/>
      <c r="T17" s="1158"/>
      <c r="U17" s="1158"/>
      <c r="V17" s="1158"/>
      <c r="W17" s="1158"/>
      <c r="X17" s="1158"/>
      <c r="Y17" s="1158"/>
      <c r="Z17" s="1158"/>
      <c r="AA17" s="1158"/>
      <c r="AB17" s="1158"/>
      <c r="AC17" s="1158"/>
      <c r="AD17" s="1158"/>
      <c r="AE17" s="1158"/>
      <c r="AF17" s="1158"/>
      <c r="AG17" s="1158"/>
      <c r="AH17" s="1158"/>
      <c r="AI17" s="1158"/>
      <c r="AJ17" s="1158"/>
      <c r="AK17" s="1158"/>
      <c r="AL17" s="1158"/>
      <c r="AM17" s="1158"/>
      <c r="AN17" s="1158"/>
      <c r="AO17" s="1158"/>
      <c r="AP17" s="1158"/>
      <c r="AQ17" s="1158"/>
      <c r="AR17" s="1158"/>
      <c r="AS17" s="1158"/>
      <c r="AT17" s="1158"/>
      <c r="AU17" s="1158"/>
      <c r="AV17" s="1158"/>
      <c r="AX17" s="358"/>
    </row>
    <row r="18" spans="1:50" ht="18" customHeight="1">
      <c r="A18" s="1158"/>
      <c r="B18" s="1158"/>
      <c r="C18" s="1158"/>
      <c r="D18" s="1158"/>
      <c r="E18" s="1158"/>
      <c r="F18" s="1158"/>
      <c r="G18" s="1158"/>
      <c r="H18" s="1158"/>
      <c r="I18" s="1158"/>
      <c r="J18" s="1158"/>
      <c r="K18" s="1158"/>
      <c r="L18" s="1158"/>
      <c r="M18" s="1158"/>
      <c r="N18" s="1158"/>
      <c r="O18" s="1158"/>
      <c r="P18" s="1158"/>
      <c r="Q18" s="1158"/>
      <c r="R18" s="1158"/>
      <c r="S18" s="1158"/>
      <c r="T18" s="1158"/>
      <c r="U18" s="1158"/>
      <c r="V18" s="1158"/>
      <c r="W18" s="1158"/>
      <c r="X18" s="1158"/>
      <c r="Y18" s="1158"/>
      <c r="Z18" s="1158"/>
      <c r="AA18" s="1158"/>
      <c r="AB18" s="1158"/>
      <c r="AC18" s="1158"/>
      <c r="AD18" s="1158"/>
      <c r="AE18" s="1158"/>
      <c r="AF18" s="1158"/>
      <c r="AG18" s="1158"/>
      <c r="AH18" s="1158"/>
      <c r="AI18" s="1158"/>
      <c r="AJ18" s="1158"/>
      <c r="AK18" s="1158"/>
      <c r="AL18" s="1158"/>
      <c r="AM18" s="1158"/>
      <c r="AN18" s="1158"/>
      <c r="AO18" s="1158"/>
      <c r="AP18" s="1158"/>
      <c r="AQ18" s="1158"/>
      <c r="AR18" s="1158"/>
      <c r="AS18" s="1158"/>
      <c r="AT18" s="1158"/>
      <c r="AU18" s="1158"/>
      <c r="AV18" s="1158"/>
      <c r="AX18" s="358"/>
    </row>
    <row r="19" spans="1:50" ht="18" customHeight="1">
      <c r="A19" s="1158"/>
      <c r="B19" s="1158"/>
      <c r="C19" s="1158"/>
      <c r="D19" s="1158"/>
      <c r="E19" s="1158"/>
      <c r="F19" s="1158"/>
      <c r="G19" s="1158"/>
      <c r="H19" s="1158"/>
      <c r="I19" s="1158"/>
      <c r="J19" s="1158"/>
      <c r="K19" s="1158"/>
      <c r="L19" s="1158"/>
      <c r="M19" s="1158"/>
      <c r="N19" s="1158"/>
      <c r="O19" s="1158"/>
      <c r="P19" s="1158"/>
      <c r="Q19" s="1158"/>
      <c r="R19" s="1158"/>
      <c r="S19" s="1158"/>
      <c r="T19" s="1158"/>
      <c r="U19" s="1158"/>
      <c r="V19" s="1158"/>
      <c r="W19" s="1158"/>
      <c r="X19" s="1158"/>
      <c r="Y19" s="1158"/>
      <c r="Z19" s="1158"/>
      <c r="AA19" s="1158"/>
      <c r="AB19" s="1158"/>
      <c r="AC19" s="1158"/>
      <c r="AD19" s="1158"/>
      <c r="AE19" s="1158"/>
      <c r="AF19" s="1158"/>
      <c r="AG19" s="1158"/>
      <c r="AH19" s="1158"/>
      <c r="AI19" s="1158"/>
      <c r="AJ19" s="1158"/>
      <c r="AK19" s="1158"/>
      <c r="AL19" s="1158"/>
      <c r="AM19" s="1158"/>
      <c r="AN19" s="1158"/>
      <c r="AO19" s="1158"/>
      <c r="AP19" s="1158"/>
      <c r="AQ19" s="1158"/>
      <c r="AR19" s="1158"/>
      <c r="AS19" s="1158"/>
      <c r="AT19" s="1158"/>
      <c r="AU19" s="1158"/>
      <c r="AV19" s="1158"/>
      <c r="AX19" s="358"/>
    </row>
    <row r="20" spans="1:50" ht="18" customHeight="1">
      <c r="A20" s="1158"/>
      <c r="B20" s="1158"/>
      <c r="C20" s="1158"/>
      <c r="D20" s="1158"/>
      <c r="E20" s="1158"/>
      <c r="F20" s="1158"/>
      <c r="G20" s="1158"/>
      <c r="H20" s="1158"/>
      <c r="I20" s="1158"/>
      <c r="J20" s="1158"/>
      <c r="K20" s="1158"/>
      <c r="L20" s="1158"/>
      <c r="M20" s="1158"/>
      <c r="N20" s="1158"/>
      <c r="O20" s="1158"/>
      <c r="P20" s="1158"/>
      <c r="Q20" s="1158"/>
      <c r="R20" s="1158"/>
      <c r="S20" s="1158"/>
      <c r="T20" s="1158"/>
      <c r="U20" s="1158"/>
      <c r="V20" s="1158"/>
      <c r="W20" s="1158"/>
      <c r="X20" s="1158"/>
      <c r="Y20" s="1158"/>
      <c r="Z20" s="1158"/>
      <c r="AA20" s="1158"/>
      <c r="AB20" s="1158"/>
      <c r="AC20" s="1158"/>
      <c r="AD20" s="1158"/>
      <c r="AE20" s="1158"/>
      <c r="AF20" s="1158"/>
      <c r="AG20" s="1158"/>
      <c r="AH20" s="1158"/>
      <c r="AI20" s="1158"/>
      <c r="AJ20" s="1158"/>
      <c r="AK20" s="1158"/>
      <c r="AL20" s="1158"/>
      <c r="AM20" s="1158"/>
      <c r="AN20" s="1158"/>
      <c r="AO20" s="1158"/>
      <c r="AP20" s="1158"/>
      <c r="AQ20" s="1158"/>
      <c r="AR20" s="1158"/>
      <c r="AS20" s="1158"/>
      <c r="AT20" s="1158"/>
      <c r="AU20" s="1158"/>
      <c r="AV20" s="1158"/>
      <c r="AX20" s="358"/>
    </row>
    <row r="21" spans="1:50" ht="18" customHeight="1">
      <c r="A21" s="1158"/>
      <c r="B21" s="1158"/>
      <c r="C21" s="1158"/>
      <c r="D21" s="1158"/>
      <c r="E21" s="1158"/>
      <c r="F21" s="1158"/>
      <c r="G21" s="1158"/>
      <c r="H21" s="1158"/>
      <c r="I21" s="1158"/>
      <c r="J21" s="1158"/>
      <c r="K21" s="1158"/>
      <c r="L21" s="1158"/>
      <c r="M21" s="1158"/>
      <c r="N21" s="1158"/>
      <c r="O21" s="1158"/>
      <c r="P21" s="1158"/>
      <c r="Q21" s="1158"/>
      <c r="R21" s="1158"/>
      <c r="S21" s="1158"/>
      <c r="T21" s="1158"/>
      <c r="U21" s="1158"/>
      <c r="V21" s="1158"/>
      <c r="W21" s="1158"/>
      <c r="X21" s="1158"/>
      <c r="Y21" s="1158"/>
      <c r="Z21" s="1158"/>
      <c r="AA21" s="1158"/>
      <c r="AB21" s="1158"/>
      <c r="AC21" s="1158"/>
      <c r="AD21" s="1158"/>
      <c r="AE21" s="1158"/>
      <c r="AF21" s="1158"/>
      <c r="AG21" s="1158"/>
      <c r="AH21" s="1158"/>
      <c r="AI21" s="1158"/>
      <c r="AJ21" s="1158"/>
      <c r="AK21" s="1158"/>
      <c r="AL21" s="1158"/>
      <c r="AM21" s="1158"/>
      <c r="AN21" s="1158"/>
      <c r="AO21" s="1158"/>
      <c r="AP21" s="1158"/>
      <c r="AQ21" s="1158"/>
      <c r="AR21" s="1158"/>
      <c r="AS21" s="1158"/>
      <c r="AT21" s="1158"/>
      <c r="AU21" s="1158"/>
      <c r="AV21" s="1158"/>
      <c r="AX21" s="357"/>
    </row>
    <row r="22" spans="1:50" ht="18" customHeight="1">
      <c r="A22" s="1158"/>
      <c r="B22" s="1158"/>
      <c r="C22" s="1158"/>
      <c r="D22" s="1158"/>
      <c r="E22" s="1158"/>
      <c r="F22" s="1158"/>
      <c r="G22" s="1158"/>
      <c r="H22" s="1158"/>
      <c r="I22" s="1158"/>
      <c r="J22" s="1158"/>
      <c r="K22" s="1158"/>
      <c r="L22" s="1158"/>
      <c r="M22" s="1158"/>
      <c r="N22" s="1158"/>
      <c r="O22" s="1158"/>
      <c r="P22" s="1158"/>
      <c r="Q22" s="1158"/>
      <c r="R22" s="1158"/>
      <c r="S22" s="1158"/>
      <c r="T22" s="1158"/>
      <c r="U22" s="1158"/>
      <c r="V22" s="1158"/>
      <c r="W22" s="1158"/>
      <c r="X22" s="1158"/>
      <c r="Y22" s="1158"/>
      <c r="Z22" s="1158"/>
      <c r="AA22" s="1158"/>
      <c r="AB22" s="1158"/>
      <c r="AC22" s="1158"/>
      <c r="AD22" s="1158"/>
      <c r="AE22" s="1158"/>
      <c r="AF22" s="1158"/>
      <c r="AG22" s="1158"/>
      <c r="AH22" s="1158"/>
      <c r="AI22" s="1158"/>
      <c r="AJ22" s="1158"/>
      <c r="AK22" s="1158"/>
      <c r="AL22" s="1158"/>
      <c r="AM22" s="1158"/>
      <c r="AN22" s="1158"/>
      <c r="AO22" s="1158"/>
      <c r="AP22" s="1158"/>
      <c r="AQ22" s="1158"/>
      <c r="AR22" s="1158"/>
      <c r="AS22" s="1158"/>
      <c r="AT22" s="1158"/>
      <c r="AU22" s="1158"/>
      <c r="AV22" s="1158"/>
    </row>
    <row r="23" spans="1:50" ht="18" customHeight="1">
      <c r="A23" s="1158"/>
      <c r="B23" s="1158"/>
      <c r="C23" s="1158"/>
      <c r="D23" s="1158"/>
      <c r="E23" s="1158"/>
      <c r="F23" s="1158"/>
      <c r="G23" s="1158"/>
      <c r="H23" s="1158"/>
      <c r="I23" s="1158"/>
      <c r="J23" s="1158"/>
      <c r="K23" s="1158"/>
      <c r="L23" s="1158"/>
      <c r="M23" s="1158"/>
      <c r="N23" s="1158"/>
      <c r="O23" s="1158"/>
      <c r="P23" s="1158"/>
      <c r="Q23" s="1158"/>
      <c r="R23" s="1158"/>
      <c r="S23" s="1158"/>
      <c r="T23" s="1158"/>
      <c r="U23" s="1158"/>
      <c r="V23" s="1158"/>
      <c r="W23" s="1158"/>
      <c r="X23" s="1158"/>
      <c r="Y23" s="1158"/>
      <c r="Z23" s="1158"/>
      <c r="AA23" s="1158"/>
      <c r="AB23" s="1158"/>
      <c r="AC23" s="1158"/>
      <c r="AD23" s="1158"/>
      <c r="AE23" s="1158"/>
      <c r="AF23" s="1158"/>
      <c r="AG23" s="1158"/>
      <c r="AH23" s="1158"/>
      <c r="AI23" s="1158"/>
      <c r="AJ23" s="1158"/>
      <c r="AK23" s="1158"/>
      <c r="AL23" s="1158"/>
      <c r="AM23" s="1158"/>
      <c r="AN23" s="1158"/>
      <c r="AO23" s="1158"/>
      <c r="AP23" s="1158"/>
      <c r="AQ23" s="1158"/>
      <c r="AR23" s="1158"/>
      <c r="AS23" s="1158"/>
      <c r="AT23" s="1158"/>
      <c r="AU23" s="1158"/>
      <c r="AV23" s="1158"/>
    </row>
    <row r="24" spans="1:50" ht="18" customHeight="1">
      <c r="A24" s="1158"/>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X24" s="359"/>
    </row>
    <row r="25" spans="1:50" ht="18" customHeight="1">
      <c r="A25" s="1158"/>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row>
    <row r="26" spans="1:50" ht="18" customHeight="1">
      <c r="A26" s="1158"/>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1158"/>
      <c r="AU26" s="1158"/>
      <c r="AV26" s="1158"/>
    </row>
    <row r="27" spans="1:50" ht="18" customHeight="1">
      <c r="A27" s="1158"/>
      <c r="B27" s="1158"/>
      <c r="C27" s="1158"/>
      <c r="D27" s="1158"/>
      <c r="E27" s="1158"/>
      <c r="F27" s="1158"/>
      <c r="G27" s="1158"/>
      <c r="H27" s="1158"/>
      <c r="I27" s="1158"/>
      <c r="J27" s="1158"/>
      <c r="K27" s="1158"/>
      <c r="L27" s="1158"/>
      <c r="M27" s="1158"/>
      <c r="N27" s="1158"/>
      <c r="O27" s="1158"/>
      <c r="P27" s="1158"/>
      <c r="Q27" s="1158"/>
      <c r="R27" s="1158"/>
      <c r="S27" s="1158"/>
      <c r="T27" s="1158"/>
      <c r="U27" s="1158"/>
      <c r="V27" s="1158"/>
      <c r="W27" s="1158"/>
      <c r="X27" s="1158"/>
      <c r="Y27" s="1158"/>
      <c r="Z27" s="1158"/>
      <c r="AA27" s="1158"/>
      <c r="AB27" s="1158"/>
      <c r="AC27" s="1158"/>
      <c r="AD27" s="1158"/>
      <c r="AE27" s="1158"/>
      <c r="AF27" s="1158"/>
      <c r="AG27" s="1158"/>
      <c r="AH27" s="1158"/>
      <c r="AI27" s="1158"/>
      <c r="AJ27" s="1158"/>
      <c r="AK27" s="1158"/>
      <c r="AL27" s="1158"/>
      <c r="AM27" s="1158"/>
      <c r="AN27" s="1158"/>
      <c r="AO27" s="1158"/>
      <c r="AP27" s="1158"/>
      <c r="AQ27" s="1158"/>
      <c r="AR27" s="1158"/>
      <c r="AS27" s="1158"/>
      <c r="AT27" s="1158"/>
      <c r="AU27" s="1158"/>
      <c r="AV27" s="1158"/>
    </row>
    <row r="28" spans="1:50" ht="18" customHeight="1">
      <c r="A28" s="1158"/>
      <c r="B28" s="1158"/>
      <c r="C28" s="1158"/>
      <c r="D28" s="1158"/>
      <c r="E28" s="1158"/>
      <c r="F28" s="1158"/>
      <c r="G28" s="1158"/>
      <c r="H28" s="1158"/>
      <c r="I28" s="1158"/>
      <c r="J28" s="1158"/>
      <c r="K28" s="1158"/>
      <c r="L28" s="1158"/>
      <c r="M28" s="1158"/>
      <c r="N28" s="1158"/>
      <c r="O28" s="1158"/>
      <c r="P28" s="1158"/>
      <c r="Q28" s="1158"/>
      <c r="R28" s="1158"/>
      <c r="S28" s="1158"/>
      <c r="T28" s="1158"/>
      <c r="U28" s="1158"/>
      <c r="V28" s="1158"/>
      <c r="W28" s="1158"/>
      <c r="X28" s="1158"/>
      <c r="Y28" s="1158"/>
      <c r="Z28" s="1158"/>
      <c r="AA28" s="1158"/>
      <c r="AB28" s="1158"/>
      <c r="AC28" s="1158"/>
      <c r="AD28" s="1158"/>
      <c r="AE28" s="1158"/>
      <c r="AF28" s="1158"/>
      <c r="AG28" s="1158"/>
      <c r="AH28" s="1158"/>
      <c r="AI28" s="1158"/>
      <c r="AJ28" s="1158"/>
      <c r="AK28" s="1158"/>
      <c r="AL28" s="1158"/>
      <c r="AM28" s="1158"/>
      <c r="AN28" s="1158"/>
      <c r="AO28" s="1158"/>
      <c r="AP28" s="1158"/>
      <c r="AQ28" s="1158"/>
      <c r="AR28" s="1158"/>
      <c r="AS28" s="1158"/>
      <c r="AT28" s="1158"/>
      <c r="AU28" s="1158"/>
      <c r="AV28" s="1158"/>
      <c r="AX28" s="8"/>
    </row>
    <row r="29" spans="1:50" ht="18" customHeight="1">
      <c r="A29" s="1158"/>
      <c r="B29" s="1158"/>
      <c r="C29" s="1158"/>
      <c r="D29" s="1158"/>
      <c r="E29" s="1158"/>
      <c r="F29" s="1158"/>
      <c r="G29" s="1158"/>
      <c r="H29" s="1158"/>
      <c r="I29" s="1158"/>
      <c r="J29" s="1158"/>
      <c r="K29" s="1158"/>
      <c r="L29" s="1158"/>
      <c r="M29" s="1158"/>
      <c r="N29" s="1158"/>
      <c r="O29" s="1158"/>
      <c r="P29" s="1158"/>
      <c r="Q29" s="1158"/>
      <c r="R29" s="1158"/>
      <c r="S29" s="1158"/>
      <c r="T29" s="1158"/>
      <c r="U29" s="1158"/>
      <c r="V29" s="1158"/>
      <c r="W29" s="1158"/>
      <c r="X29" s="1158"/>
      <c r="Y29" s="1158"/>
      <c r="Z29" s="1158"/>
      <c r="AA29" s="1158"/>
      <c r="AB29" s="1158"/>
      <c r="AC29" s="1158"/>
      <c r="AD29" s="1158"/>
      <c r="AE29" s="1158"/>
      <c r="AF29" s="1158"/>
      <c r="AG29" s="1158"/>
      <c r="AH29" s="1158"/>
      <c r="AI29" s="1158"/>
      <c r="AJ29" s="1158"/>
      <c r="AK29" s="1158"/>
      <c r="AL29" s="1158"/>
      <c r="AM29" s="1158"/>
      <c r="AN29" s="1158"/>
      <c r="AO29" s="1158"/>
      <c r="AP29" s="1158"/>
      <c r="AQ29" s="1158"/>
      <c r="AR29" s="1158"/>
      <c r="AS29" s="1158"/>
      <c r="AT29" s="1158"/>
      <c r="AU29" s="1158"/>
      <c r="AV29" s="1158"/>
    </row>
    <row r="30" spans="1:50" ht="18" customHeight="1">
      <c r="A30" s="1158"/>
      <c r="B30" s="1158"/>
      <c r="C30" s="1158"/>
      <c r="D30" s="1158"/>
      <c r="E30" s="1158"/>
      <c r="F30" s="1158"/>
      <c r="G30" s="1158"/>
      <c r="H30" s="1158"/>
      <c r="I30" s="1158"/>
      <c r="J30" s="1158"/>
      <c r="K30" s="1158"/>
      <c r="L30" s="1158"/>
      <c r="M30" s="1158"/>
      <c r="N30" s="1158"/>
      <c r="O30" s="1158"/>
      <c r="P30" s="1158"/>
      <c r="Q30" s="1158"/>
      <c r="R30" s="1158"/>
      <c r="S30" s="1158"/>
      <c r="T30" s="1158"/>
      <c r="U30" s="1158"/>
      <c r="V30" s="1158"/>
      <c r="W30" s="1158"/>
      <c r="X30" s="1158"/>
      <c r="Y30" s="1158"/>
      <c r="Z30" s="1158"/>
      <c r="AA30" s="1158"/>
      <c r="AB30" s="1158"/>
      <c r="AC30" s="1158"/>
      <c r="AD30" s="1158"/>
      <c r="AE30" s="1158"/>
      <c r="AF30" s="1158"/>
      <c r="AG30" s="1158"/>
      <c r="AH30" s="1158"/>
      <c r="AI30" s="1158"/>
      <c r="AJ30" s="1158"/>
      <c r="AK30" s="1158"/>
      <c r="AL30" s="1158"/>
      <c r="AM30" s="1158"/>
      <c r="AN30" s="1158"/>
      <c r="AO30" s="1158"/>
      <c r="AP30" s="1158"/>
      <c r="AQ30" s="1158"/>
      <c r="AR30" s="1158"/>
      <c r="AS30" s="1158"/>
      <c r="AT30" s="1158"/>
      <c r="AU30" s="1158"/>
      <c r="AV30" s="1158"/>
    </row>
    <row r="31" spans="1:50" ht="18" customHeight="1">
      <c r="A31" s="1158"/>
      <c r="B31" s="1158"/>
      <c r="C31" s="1158"/>
      <c r="D31" s="1158"/>
      <c r="E31" s="1158"/>
      <c r="F31" s="1158"/>
      <c r="G31" s="1158"/>
      <c r="H31" s="1158"/>
      <c r="I31" s="1158"/>
      <c r="J31" s="1158"/>
      <c r="K31" s="1158"/>
      <c r="L31" s="1158"/>
      <c r="M31" s="1158"/>
      <c r="N31" s="1158"/>
      <c r="O31" s="1158"/>
      <c r="P31" s="1158"/>
      <c r="Q31" s="1158"/>
      <c r="R31" s="1158"/>
      <c r="S31" s="1158"/>
      <c r="T31" s="1158"/>
      <c r="U31" s="1158"/>
      <c r="V31" s="1158"/>
      <c r="W31" s="1158"/>
      <c r="X31" s="1158"/>
      <c r="Y31" s="1158"/>
      <c r="Z31" s="1158"/>
      <c r="AA31" s="1158"/>
      <c r="AB31" s="1158"/>
      <c r="AC31" s="1158"/>
      <c r="AD31" s="1158"/>
      <c r="AE31" s="1158"/>
      <c r="AF31" s="1158"/>
      <c r="AG31" s="1158"/>
      <c r="AH31" s="1158"/>
      <c r="AI31" s="1158"/>
      <c r="AJ31" s="1158"/>
      <c r="AK31" s="1158"/>
      <c r="AL31" s="1158"/>
      <c r="AM31" s="1158"/>
      <c r="AN31" s="1158"/>
      <c r="AO31" s="1158"/>
      <c r="AP31" s="1158"/>
      <c r="AQ31" s="1158"/>
      <c r="AR31" s="1158"/>
      <c r="AS31" s="1158"/>
      <c r="AT31" s="1158"/>
      <c r="AU31" s="1158"/>
      <c r="AV31" s="1158"/>
    </row>
    <row r="32" spans="1:50" ht="18" customHeight="1">
      <c r="A32" s="1158"/>
      <c r="B32" s="1158"/>
      <c r="C32" s="1158"/>
      <c r="D32" s="1158"/>
      <c r="E32" s="1158"/>
      <c r="F32" s="1158"/>
      <c r="G32" s="1158"/>
      <c r="H32" s="1158"/>
      <c r="I32" s="1158"/>
      <c r="J32" s="1158"/>
      <c r="K32" s="1158"/>
      <c r="L32" s="1158"/>
      <c r="M32" s="1158"/>
      <c r="N32" s="1158"/>
      <c r="O32" s="1158"/>
      <c r="P32" s="1158"/>
      <c r="Q32" s="1158"/>
      <c r="R32" s="1158"/>
      <c r="S32" s="1158"/>
      <c r="T32" s="1158"/>
      <c r="U32" s="1158"/>
      <c r="V32" s="1158"/>
      <c r="W32" s="1158"/>
      <c r="X32" s="1158"/>
      <c r="Y32" s="1158"/>
      <c r="Z32" s="1158"/>
      <c r="AA32" s="1158"/>
      <c r="AB32" s="1158"/>
      <c r="AC32" s="1158"/>
      <c r="AD32" s="1158"/>
      <c r="AE32" s="1158"/>
      <c r="AF32" s="1158"/>
      <c r="AG32" s="1158"/>
      <c r="AH32" s="1158"/>
      <c r="AI32" s="1158"/>
      <c r="AJ32" s="1158"/>
      <c r="AK32" s="1158"/>
      <c r="AL32" s="1158"/>
      <c r="AM32" s="1158"/>
      <c r="AN32" s="1158"/>
      <c r="AO32" s="1158"/>
      <c r="AP32" s="1158"/>
      <c r="AQ32" s="1158"/>
      <c r="AR32" s="1158"/>
      <c r="AS32" s="1158"/>
      <c r="AT32" s="1158"/>
      <c r="AU32" s="1158"/>
      <c r="AV32" s="1158"/>
    </row>
    <row r="33" spans="1:50" ht="18" customHeight="1">
      <c r="A33" s="1158"/>
      <c r="B33" s="1158"/>
      <c r="C33" s="1158"/>
      <c r="D33" s="1158"/>
      <c r="E33" s="1158"/>
      <c r="F33" s="1158"/>
      <c r="G33" s="1158"/>
      <c r="H33" s="1158"/>
      <c r="I33" s="1158"/>
      <c r="J33" s="1158"/>
      <c r="K33" s="1158"/>
      <c r="L33" s="1158"/>
      <c r="M33" s="1158"/>
      <c r="N33" s="1158"/>
      <c r="O33" s="1158"/>
      <c r="P33" s="1158"/>
      <c r="Q33" s="1158"/>
      <c r="R33" s="1158"/>
      <c r="S33" s="1158"/>
      <c r="T33" s="1158"/>
      <c r="U33" s="1158"/>
      <c r="V33" s="1158"/>
      <c r="W33" s="1158"/>
      <c r="X33" s="1158"/>
      <c r="Y33" s="1158"/>
      <c r="Z33" s="1158"/>
      <c r="AA33" s="1158"/>
      <c r="AB33" s="1158"/>
      <c r="AC33" s="1158"/>
      <c r="AD33" s="1158"/>
      <c r="AE33" s="1158"/>
      <c r="AF33" s="1158"/>
      <c r="AG33" s="1158"/>
      <c r="AH33" s="1158"/>
      <c r="AI33" s="1158"/>
      <c r="AJ33" s="1158"/>
      <c r="AK33" s="1158"/>
      <c r="AL33" s="1158"/>
      <c r="AM33" s="1158"/>
      <c r="AN33" s="1158"/>
      <c r="AO33" s="1158"/>
      <c r="AP33" s="1158"/>
      <c r="AQ33" s="1158"/>
      <c r="AR33" s="1158"/>
      <c r="AS33" s="1158"/>
      <c r="AT33" s="1158"/>
      <c r="AU33" s="1158"/>
      <c r="AV33" s="1158"/>
    </row>
    <row r="34" spans="1:50" ht="18" customHeight="1">
      <c r="A34" s="1158"/>
      <c r="B34" s="1158"/>
      <c r="C34" s="1158"/>
      <c r="D34" s="1158"/>
      <c r="E34" s="1158"/>
      <c r="F34" s="1158"/>
      <c r="G34" s="1158"/>
      <c r="H34" s="1158"/>
      <c r="I34" s="1158"/>
      <c r="J34" s="1158"/>
      <c r="K34" s="1158"/>
      <c r="L34" s="1158"/>
      <c r="M34" s="1158"/>
      <c r="N34" s="1158"/>
      <c r="O34" s="1158"/>
      <c r="P34" s="1158"/>
      <c r="Q34" s="1158"/>
      <c r="R34" s="1158"/>
      <c r="S34" s="1158"/>
      <c r="T34" s="1158"/>
      <c r="U34" s="1158"/>
      <c r="V34" s="1158"/>
      <c r="W34" s="1158"/>
      <c r="X34" s="1158"/>
      <c r="Y34" s="1158"/>
      <c r="Z34" s="1158"/>
      <c r="AA34" s="1158"/>
      <c r="AB34" s="1158"/>
      <c r="AC34" s="1158"/>
      <c r="AD34" s="1158"/>
      <c r="AE34" s="1158"/>
      <c r="AF34" s="1158"/>
      <c r="AG34" s="1158"/>
      <c r="AH34" s="1158"/>
      <c r="AI34" s="1158"/>
      <c r="AJ34" s="1158"/>
      <c r="AK34" s="1158"/>
      <c r="AL34" s="1158"/>
      <c r="AM34" s="1158"/>
      <c r="AN34" s="1158"/>
      <c r="AO34" s="1158"/>
      <c r="AP34" s="1158"/>
      <c r="AQ34" s="1158"/>
      <c r="AR34" s="1158"/>
      <c r="AS34" s="1158"/>
      <c r="AT34" s="1158"/>
      <c r="AU34" s="1158"/>
      <c r="AV34" s="1158"/>
    </row>
    <row r="35" spans="1:50" ht="18" customHeight="1">
      <c r="A35" s="1158"/>
      <c r="B35" s="1158"/>
      <c r="C35" s="1158"/>
      <c r="D35" s="1158"/>
      <c r="E35" s="1158"/>
      <c r="F35" s="1158"/>
      <c r="G35" s="1158"/>
      <c r="H35" s="1158"/>
      <c r="I35" s="1158"/>
      <c r="J35" s="1158"/>
      <c r="K35" s="1158"/>
      <c r="L35" s="1158"/>
      <c r="M35" s="1158"/>
      <c r="N35" s="1158"/>
      <c r="O35" s="1158"/>
      <c r="P35" s="1158"/>
      <c r="Q35" s="1158"/>
      <c r="R35" s="1158"/>
      <c r="S35" s="1158"/>
      <c r="T35" s="1158"/>
      <c r="U35" s="1158"/>
      <c r="V35" s="1158"/>
      <c r="W35" s="1158"/>
      <c r="X35" s="1158"/>
      <c r="Y35" s="1158"/>
      <c r="Z35" s="1158"/>
      <c r="AA35" s="1158"/>
      <c r="AB35" s="1158"/>
      <c r="AC35" s="1158"/>
      <c r="AD35" s="1158"/>
      <c r="AE35" s="1158"/>
      <c r="AF35" s="1158"/>
      <c r="AG35" s="1158"/>
      <c r="AH35" s="1158"/>
      <c r="AI35" s="1158"/>
      <c r="AJ35" s="1158"/>
      <c r="AK35" s="1158"/>
      <c r="AL35" s="1158"/>
      <c r="AM35" s="1158"/>
      <c r="AN35" s="1158"/>
      <c r="AO35" s="1158"/>
      <c r="AP35" s="1158"/>
      <c r="AQ35" s="1158"/>
      <c r="AR35" s="1158"/>
      <c r="AS35" s="1158"/>
      <c r="AT35" s="1158"/>
      <c r="AU35" s="1158"/>
      <c r="AV35" s="1158"/>
    </row>
    <row r="36" spans="1:50" ht="18" customHeight="1">
      <c r="A36" s="1158"/>
      <c r="B36" s="1158"/>
      <c r="C36" s="1158"/>
      <c r="D36" s="1158"/>
      <c r="E36" s="1158"/>
      <c r="F36" s="1158"/>
      <c r="G36" s="1158"/>
      <c r="H36" s="1158"/>
      <c r="I36" s="1158"/>
      <c r="J36" s="1158"/>
      <c r="K36" s="1158"/>
      <c r="L36" s="1158"/>
      <c r="M36" s="1158"/>
      <c r="N36" s="1158"/>
      <c r="O36" s="1158"/>
      <c r="P36" s="1158"/>
      <c r="Q36" s="1158"/>
      <c r="R36" s="1158"/>
      <c r="S36" s="1158"/>
      <c r="T36" s="1158"/>
      <c r="U36" s="1158"/>
      <c r="V36" s="1158"/>
      <c r="W36" s="1158"/>
      <c r="X36" s="1158"/>
      <c r="Y36" s="1158"/>
      <c r="Z36" s="1158"/>
      <c r="AA36" s="1158"/>
      <c r="AB36" s="1158"/>
      <c r="AC36" s="1158"/>
      <c r="AD36" s="1158"/>
      <c r="AE36" s="1158"/>
      <c r="AF36" s="1158"/>
      <c r="AG36" s="1158"/>
      <c r="AH36" s="1158"/>
      <c r="AI36" s="1158"/>
      <c r="AJ36" s="1158"/>
      <c r="AK36" s="1158"/>
      <c r="AL36" s="1158"/>
      <c r="AM36" s="1158"/>
      <c r="AN36" s="1158"/>
      <c r="AO36" s="1158"/>
      <c r="AP36" s="1158"/>
      <c r="AQ36" s="1158"/>
      <c r="AR36" s="1158"/>
      <c r="AS36" s="1158"/>
      <c r="AT36" s="1158"/>
      <c r="AU36" s="1158"/>
      <c r="AV36" s="1158"/>
    </row>
    <row r="37" spans="1:50" ht="18" customHeight="1">
      <c r="A37" s="1158"/>
      <c r="B37" s="1158"/>
      <c r="C37" s="1158"/>
      <c r="D37" s="1158"/>
      <c r="E37" s="1158"/>
      <c r="F37" s="1158"/>
      <c r="G37" s="1158"/>
      <c r="H37" s="1158"/>
      <c r="I37" s="1158"/>
      <c r="J37" s="1158"/>
      <c r="K37" s="1158"/>
      <c r="L37" s="1158"/>
      <c r="M37" s="1158"/>
      <c r="N37" s="1158"/>
      <c r="O37" s="1158"/>
      <c r="P37" s="1158"/>
      <c r="Q37" s="1158"/>
      <c r="R37" s="1158"/>
      <c r="S37" s="1158"/>
      <c r="T37" s="1158"/>
      <c r="U37" s="1158"/>
      <c r="V37" s="1158"/>
      <c r="W37" s="1158"/>
      <c r="X37" s="1158"/>
      <c r="Y37" s="1158"/>
      <c r="Z37" s="1158"/>
      <c r="AA37" s="1158"/>
      <c r="AB37" s="1158"/>
      <c r="AC37" s="1158"/>
      <c r="AD37" s="1158"/>
      <c r="AE37" s="1158"/>
      <c r="AF37" s="1158"/>
      <c r="AG37" s="1158"/>
      <c r="AH37" s="1158"/>
      <c r="AI37" s="1158"/>
      <c r="AJ37" s="1158"/>
      <c r="AK37" s="1158"/>
      <c r="AL37" s="1158"/>
      <c r="AM37" s="1158"/>
      <c r="AN37" s="1158"/>
      <c r="AO37" s="1158"/>
      <c r="AP37" s="1158"/>
      <c r="AQ37" s="1158"/>
      <c r="AR37" s="1158"/>
      <c r="AS37" s="1158"/>
      <c r="AT37" s="1158"/>
      <c r="AU37" s="1158"/>
      <c r="AV37" s="1158"/>
    </row>
    <row r="38" spans="1:50" ht="18" customHeight="1">
      <c r="A38" s="1158"/>
      <c r="B38" s="1158"/>
      <c r="C38" s="1158"/>
      <c r="D38" s="1158"/>
      <c r="E38" s="1158"/>
      <c r="F38" s="1158"/>
      <c r="G38" s="1158"/>
      <c r="H38" s="1158"/>
      <c r="I38" s="1158"/>
      <c r="J38" s="1158"/>
      <c r="K38" s="1158"/>
      <c r="L38" s="1158"/>
      <c r="M38" s="1158"/>
      <c r="N38" s="1158"/>
      <c r="O38" s="1158"/>
      <c r="P38" s="1158"/>
      <c r="Q38" s="1158"/>
      <c r="R38" s="1158"/>
      <c r="S38" s="1158"/>
      <c r="T38" s="1158"/>
      <c r="U38" s="1158"/>
      <c r="V38" s="1158"/>
      <c r="W38" s="1158"/>
      <c r="X38" s="1158"/>
      <c r="Y38" s="1158"/>
      <c r="Z38" s="1158"/>
      <c r="AA38" s="1158"/>
      <c r="AB38" s="1158"/>
      <c r="AC38" s="1158"/>
      <c r="AD38" s="1158"/>
      <c r="AE38" s="1158"/>
      <c r="AF38" s="1158"/>
      <c r="AG38" s="1158"/>
      <c r="AH38" s="1158"/>
      <c r="AI38" s="1158"/>
      <c r="AJ38" s="1158"/>
      <c r="AK38" s="1158"/>
      <c r="AL38" s="1158"/>
      <c r="AM38" s="1158"/>
      <c r="AN38" s="1158"/>
      <c r="AO38" s="1158"/>
      <c r="AP38" s="1158"/>
      <c r="AQ38" s="1158"/>
      <c r="AR38" s="1158"/>
      <c r="AS38" s="1158"/>
      <c r="AT38" s="1158"/>
      <c r="AU38" s="1158"/>
      <c r="AV38" s="1158"/>
    </row>
    <row r="39" spans="1:50" ht="18" customHeight="1">
      <c r="A39" s="1158"/>
      <c r="B39" s="1158"/>
      <c r="C39" s="1158"/>
      <c r="D39" s="1158"/>
      <c r="E39" s="1158"/>
      <c r="F39" s="1158"/>
      <c r="G39" s="1158"/>
      <c r="H39" s="1158"/>
      <c r="I39" s="1158"/>
      <c r="J39" s="1158"/>
      <c r="K39" s="1158"/>
      <c r="L39" s="1158"/>
      <c r="M39" s="1158"/>
      <c r="N39" s="1158"/>
      <c r="O39" s="1158"/>
      <c r="P39" s="1158"/>
      <c r="Q39" s="1158"/>
      <c r="R39" s="1158"/>
      <c r="S39" s="1158"/>
      <c r="T39" s="1158"/>
      <c r="U39" s="1158"/>
      <c r="V39" s="1158"/>
      <c r="W39" s="1158"/>
      <c r="X39" s="1158"/>
      <c r="Y39" s="1158"/>
      <c r="Z39" s="1158"/>
      <c r="AA39" s="1158"/>
      <c r="AB39" s="1158"/>
      <c r="AC39" s="1158"/>
      <c r="AD39" s="1158"/>
      <c r="AE39" s="1158"/>
      <c r="AF39" s="1158"/>
      <c r="AG39" s="1158"/>
      <c r="AH39" s="1158"/>
      <c r="AI39" s="1158"/>
      <c r="AJ39" s="1158"/>
      <c r="AK39" s="1158"/>
      <c r="AL39" s="1158"/>
      <c r="AM39" s="1158"/>
      <c r="AN39" s="1158"/>
      <c r="AO39" s="1158"/>
      <c r="AP39" s="1158"/>
      <c r="AQ39" s="1158"/>
      <c r="AR39" s="1158"/>
      <c r="AS39" s="1158"/>
      <c r="AT39" s="1158"/>
      <c r="AU39" s="1158"/>
      <c r="AV39" s="1158"/>
    </row>
    <row r="40" spans="1:50" ht="18" customHeight="1">
      <c r="A40" s="1158"/>
      <c r="B40" s="1158"/>
      <c r="C40" s="1158"/>
      <c r="D40" s="1158"/>
      <c r="E40" s="1158"/>
      <c r="F40" s="1158"/>
      <c r="G40" s="1158"/>
      <c r="H40" s="1158"/>
      <c r="I40" s="1158"/>
      <c r="J40" s="1158"/>
      <c r="K40" s="1158"/>
      <c r="L40" s="1158"/>
      <c r="M40" s="1158"/>
      <c r="N40" s="1158"/>
      <c r="O40" s="1158"/>
      <c r="P40" s="1158"/>
      <c r="Q40" s="1158"/>
      <c r="R40" s="1158"/>
      <c r="S40" s="1158"/>
      <c r="T40" s="1158"/>
      <c r="U40" s="1158"/>
      <c r="V40" s="1158"/>
      <c r="W40" s="1158"/>
      <c r="X40" s="1158"/>
      <c r="Y40" s="1158"/>
      <c r="Z40" s="1158"/>
      <c r="AA40" s="1158"/>
      <c r="AB40" s="1158"/>
      <c r="AC40" s="1158"/>
      <c r="AD40" s="1158"/>
      <c r="AE40" s="1158"/>
      <c r="AF40" s="1158"/>
      <c r="AG40" s="1158"/>
      <c r="AH40" s="1158"/>
      <c r="AI40" s="1158"/>
      <c r="AJ40" s="1158"/>
      <c r="AK40" s="1158"/>
      <c r="AL40" s="1158"/>
      <c r="AM40" s="1158"/>
      <c r="AN40" s="1158"/>
      <c r="AO40" s="1158"/>
      <c r="AP40" s="1158"/>
      <c r="AQ40" s="1158"/>
      <c r="AR40" s="1158"/>
      <c r="AS40" s="1158"/>
      <c r="AT40" s="1158"/>
      <c r="AU40" s="1158"/>
      <c r="AV40" s="1158"/>
    </row>
    <row r="41" spans="1:50" s="1" customFormat="1" ht="18" customHeight="1">
      <c r="A41" s="1030" t="s">
        <v>2089</v>
      </c>
      <c r="B41" s="1031"/>
      <c r="C41" s="1031"/>
      <c r="D41" s="1031"/>
      <c r="E41" s="1031"/>
      <c r="F41" s="1031"/>
      <c r="G41" s="1031"/>
      <c r="H41" s="1031"/>
      <c r="I41" s="1031"/>
      <c r="J41" s="1031"/>
      <c r="K41" s="1031"/>
      <c r="L41" s="1032" t="s">
        <v>23</v>
      </c>
      <c r="M41" s="1032"/>
      <c r="N41" s="1032"/>
      <c r="O41" s="1032"/>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8"/>
      <c r="AQ41" s="8"/>
      <c r="AR41" s="8"/>
      <c r="AS41" s="8"/>
      <c r="AT41" s="8"/>
      <c r="AU41" s="2"/>
      <c r="AX41" s="5"/>
    </row>
  </sheetData>
  <protectedRanges>
    <protectedRange sqref="AQ6 M6:N6 P6:Q6" name="범위1_1_2_1"/>
    <protectedRange sqref="AQ4:AQ5 N4:O5 Q5" name="범위1_1_2_2"/>
  </protectedRanges>
  <mergeCells count="22">
    <mergeCell ref="A1:AV1"/>
    <mergeCell ref="A3:G3"/>
    <mergeCell ref="H3:V3"/>
    <mergeCell ref="W3:AB3"/>
    <mergeCell ref="AC3:AI3"/>
    <mergeCell ref="AJ3:AN3"/>
    <mergeCell ref="AP3:AV3"/>
    <mergeCell ref="A11:AV40"/>
    <mergeCell ref="A41:K41"/>
    <mergeCell ref="L41:O41"/>
    <mergeCell ref="A9:AV9"/>
    <mergeCell ref="A10:AV10"/>
    <mergeCell ref="A4:G4"/>
    <mergeCell ref="H4:V4"/>
    <mergeCell ref="W4:AB4"/>
    <mergeCell ref="AC4:AV4"/>
    <mergeCell ref="A6:G6"/>
    <mergeCell ref="W6:AB6"/>
    <mergeCell ref="AC6:AV6"/>
    <mergeCell ref="H6:V6"/>
    <mergeCell ref="A5:G5"/>
    <mergeCell ref="H5:AV5"/>
  </mergeCells>
  <phoneticPr fontId="7" type="noConversion"/>
  <hyperlinks>
    <hyperlink ref="AX3"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headerFooter alignWithMargins="0">
    <oddFooter>&amp;C&amp;"맑은 고딕,보통"&amp;9&amp;P /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X32"/>
  <sheetViews>
    <sheetView topLeftCell="A13" zoomScale="90" zoomScaleNormal="90" zoomScaleSheetLayoutView="80" workbookViewId="0">
      <selection activeCell="BC5" sqref="BC5"/>
    </sheetView>
  </sheetViews>
  <sheetFormatPr defaultColWidth="1.77734375" defaultRowHeight="18" customHeight="1"/>
  <cols>
    <col min="1" max="1" width="1.77734375" style="400" customWidth="1"/>
    <col min="2" max="2" width="1.77734375" style="400"/>
    <col min="3" max="3" width="1.77734375" style="400" customWidth="1"/>
    <col min="4" max="8" width="1.77734375" style="400"/>
    <col min="9" max="10" width="1.77734375" style="400" customWidth="1"/>
    <col min="11" max="11" width="1.77734375" style="400"/>
    <col min="12" max="49" width="1.77734375" style="400" customWidth="1"/>
    <col min="50" max="50" width="17.44140625" style="488" customWidth="1"/>
    <col min="51" max="16384" width="1.77734375" style="400"/>
  </cols>
  <sheetData>
    <row r="1" spans="1:50" ht="31.5">
      <c r="A1" s="1115" t="s">
        <v>1518</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c r="AX1" s="479"/>
    </row>
    <row r="2" spans="1:50" ht="18" customHeight="1">
      <c r="A2" s="1179" t="s">
        <v>1519</v>
      </c>
      <c r="B2" s="1180"/>
      <c r="C2" s="1180"/>
      <c r="D2" s="1180"/>
      <c r="E2" s="1180"/>
      <c r="F2" s="1180"/>
      <c r="G2" s="1180"/>
      <c r="H2" s="1180"/>
      <c r="I2" s="1180"/>
      <c r="J2" s="1180"/>
      <c r="K2" s="1180"/>
      <c r="L2" s="1180"/>
      <c r="M2" s="1180"/>
      <c r="N2" s="1180"/>
      <c r="O2" s="1180"/>
      <c r="P2" s="1180"/>
      <c r="Q2" s="1180"/>
      <c r="R2" s="1180"/>
      <c r="S2" s="1180"/>
      <c r="T2" s="1180"/>
      <c r="U2" s="1180"/>
      <c r="V2" s="1180"/>
      <c r="W2" s="1180"/>
      <c r="X2" s="1180"/>
      <c r="Y2" s="1180"/>
      <c r="Z2" s="1180"/>
      <c r="AA2" s="1180"/>
      <c r="AB2" s="1180"/>
      <c r="AC2" s="1180"/>
      <c r="AD2" s="1180"/>
      <c r="AE2" s="1180"/>
      <c r="AF2" s="1180"/>
      <c r="AG2" s="1180"/>
      <c r="AH2" s="1180"/>
      <c r="AI2" s="1180"/>
      <c r="AJ2" s="1180"/>
      <c r="AK2" s="1180"/>
      <c r="AL2" s="1180"/>
      <c r="AM2" s="1180"/>
      <c r="AN2" s="1180"/>
      <c r="AO2" s="1180"/>
      <c r="AP2" s="1180"/>
      <c r="AQ2" s="1180"/>
      <c r="AR2" s="1180"/>
      <c r="AS2" s="1180"/>
      <c r="AT2" s="1180"/>
      <c r="AU2" s="1180"/>
      <c r="AV2" s="1180"/>
      <c r="AW2" s="67"/>
      <c r="AX2" s="400"/>
    </row>
    <row r="3" spans="1:50" s="437" customFormat="1" ht="18" customHeight="1">
      <c r="AX3" s="480"/>
    </row>
    <row r="4" spans="1:50" s="431" customFormat="1" ht="18" customHeight="1">
      <c r="A4" s="1092" t="s">
        <v>135</v>
      </c>
      <c r="B4" s="1092"/>
      <c r="C4" s="1092"/>
      <c r="D4" s="1092"/>
      <c r="E4" s="1092"/>
      <c r="F4" s="1092"/>
      <c r="G4" s="1131"/>
      <c r="H4" s="1071">
        <f>'1'!$H$3</f>
        <v>0</v>
      </c>
      <c r="I4" s="1092"/>
      <c r="J4" s="1092"/>
      <c r="K4" s="1092"/>
      <c r="L4" s="1092"/>
      <c r="M4" s="1092"/>
      <c r="N4" s="1092"/>
      <c r="O4" s="1092"/>
      <c r="P4" s="1092"/>
      <c r="Q4" s="1092"/>
      <c r="R4" s="1092"/>
      <c r="S4" s="1092"/>
      <c r="T4" s="1092"/>
      <c r="U4" s="1092"/>
      <c r="V4" s="1092"/>
      <c r="W4" s="1092" t="s">
        <v>1125</v>
      </c>
      <c r="X4" s="1092"/>
      <c r="Y4" s="1092"/>
      <c r="Z4" s="1092"/>
      <c r="AA4" s="1092"/>
      <c r="AB4" s="1092"/>
      <c r="AC4" s="1071">
        <f>'1'!$AC$3</f>
        <v>0</v>
      </c>
      <c r="AD4" s="1092"/>
      <c r="AE4" s="1092"/>
      <c r="AF4" s="1092"/>
      <c r="AG4" s="1092"/>
      <c r="AH4" s="1092"/>
      <c r="AI4" s="1092"/>
      <c r="AJ4" s="1092" t="s">
        <v>32</v>
      </c>
      <c r="AK4" s="1131"/>
      <c r="AL4" s="1131"/>
      <c r="AM4" s="1131"/>
      <c r="AN4" s="1131"/>
      <c r="AO4" s="422" t="s">
        <v>134</v>
      </c>
      <c r="AP4" s="1067">
        <f>'1'!$AP$3</f>
        <v>0</v>
      </c>
      <c r="AQ4" s="1131"/>
      <c r="AR4" s="1131"/>
      <c r="AS4" s="1131"/>
      <c r="AT4" s="1131"/>
      <c r="AU4" s="1131"/>
      <c r="AV4" s="1131"/>
      <c r="AX4" s="481" t="s">
        <v>1520</v>
      </c>
    </row>
    <row r="5" spans="1:50" s="431" customFormat="1" ht="18" customHeight="1">
      <c r="A5" s="1092" t="s">
        <v>136</v>
      </c>
      <c r="B5" s="1092"/>
      <c r="C5" s="1092"/>
      <c r="D5" s="1092"/>
      <c r="E5" s="1092"/>
      <c r="F5" s="1092"/>
      <c r="G5" s="1131"/>
      <c r="H5" s="1092">
        <f>'1'!$H$4</f>
        <v>0</v>
      </c>
      <c r="I5" s="1092"/>
      <c r="J5" s="1092"/>
      <c r="K5" s="1092"/>
      <c r="L5" s="1092"/>
      <c r="M5" s="1092"/>
      <c r="N5" s="1092"/>
      <c r="O5" s="1092"/>
      <c r="P5" s="1092"/>
      <c r="Q5" s="1092"/>
      <c r="R5" s="1092"/>
      <c r="S5" s="1092"/>
      <c r="T5" s="1092"/>
      <c r="U5" s="1092"/>
      <c r="V5" s="1092"/>
      <c r="W5" s="1092" t="s">
        <v>137</v>
      </c>
      <c r="X5" s="1092"/>
      <c r="Y5" s="1092"/>
      <c r="Z5" s="1092"/>
      <c r="AA5" s="1092"/>
      <c r="AB5" s="1092"/>
      <c r="AC5" s="1092">
        <f>'1'!$AC$4</f>
        <v>0</v>
      </c>
      <c r="AD5" s="1092"/>
      <c r="AE5" s="1092"/>
      <c r="AF5" s="1092"/>
      <c r="AG5" s="1092"/>
      <c r="AH5" s="1092"/>
      <c r="AI5" s="1092"/>
      <c r="AJ5" s="1131"/>
      <c r="AK5" s="1131"/>
      <c r="AL5" s="1131"/>
      <c r="AM5" s="1131"/>
      <c r="AN5" s="1131"/>
      <c r="AO5" s="1131"/>
      <c r="AP5" s="1131"/>
      <c r="AQ5" s="1131"/>
      <c r="AR5" s="1131"/>
      <c r="AS5" s="1131"/>
      <c r="AT5" s="1131"/>
      <c r="AU5" s="1131"/>
      <c r="AV5" s="1131"/>
      <c r="AX5" s="482"/>
    </row>
    <row r="6" spans="1:50" s="431" customFormat="1" ht="13.5">
      <c r="A6" s="1092" t="s">
        <v>133</v>
      </c>
      <c r="B6" s="1092"/>
      <c r="C6" s="1092"/>
      <c r="D6" s="1092"/>
      <c r="E6" s="1092"/>
      <c r="F6" s="1092"/>
      <c r="G6" s="1131"/>
      <c r="H6" s="1092">
        <f>'1'!$H$5</f>
        <v>0</v>
      </c>
      <c r="I6" s="1133"/>
      <c r="J6" s="1133"/>
      <c r="K6" s="1133"/>
      <c r="L6" s="1133"/>
      <c r="M6" s="1133"/>
      <c r="N6" s="1133"/>
      <c r="O6" s="1133"/>
      <c r="P6" s="1133"/>
      <c r="Q6" s="1133"/>
      <c r="R6" s="1133"/>
      <c r="S6" s="1133"/>
      <c r="T6" s="1133"/>
      <c r="U6" s="1133"/>
      <c r="V6" s="1133"/>
      <c r="W6" s="1133"/>
      <c r="X6" s="1133"/>
      <c r="Y6" s="1133"/>
      <c r="Z6" s="1133"/>
      <c r="AA6" s="1133"/>
      <c r="AB6" s="1133"/>
      <c r="AC6" s="1133"/>
      <c r="AD6" s="1133"/>
      <c r="AE6" s="1133"/>
      <c r="AF6" s="1133"/>
      <c r="AG6" s="1133"/>
      <c r="AH6" s="1133"/>
      <c r="AI6" s="1133"/>
      <c r="AJ6" s="1133"/>
      <c r="AK6" s="1133"/>
      <c r="AL6" s="1133"/>
      <c r="AM6" s="1133"/>
      <c r="AN6" s="1133"/>
      <c r="AO6" s="1133"/>
      <c r="AP6" s="1133"/>
      <c r="AQ6" s="1133"/>
      <c r="AR6" s="1133"/>
      <c r="AS6" s="1133"/>
      <c r="AT6" s="1133"/>
      <c r="AU6" s="1133"/>
      <c r="AV6" s="1133"/>
      <c r="AX6" s="482"/>
    </row>
    <row r="7" spans="1:50" s="437" customFormat="1" ht="12" customHeight="1">
      <c r="A7" s="433"/>
      <c r="B7" s="433"/>
      <c r="C7" s="433"/>
      <c r="D7" s="433"/>
      <c r="E7" s="433"/>
      <c r="F7" s="433"/>
      <c r="G7" s="433"/>
      <c r="H7" s="433"/>
      <c r="I7" s="433"/>
      <c r="J7" s="433"/>
      <c r="K7" s="433"/>
      <c r="L7" s="433"/>
      <c r="M7" s="433"/>
      <c r="N7" s="433"/>
      <c r="O7" s="433"/>
      <c r="P7" s="433"/>
      <c r="Q7" s="433"/>
      <c r="R7" s="433"/>
      <c r="S7" s="433"/>
      <c r="T7" s="433"/>
      <c r="U7" s="433"/>
      <c r="V7" s="433"/>
      <c r="W7" s="433"/>
      <c r="X7" s="433"/>
      <c r="Y7" s="433"/>
      <c r="Z7" s="433"/>
      <c r="AA7" s="433"/>
      <c r="AB7" s="433"/>
      <c r="AC7" s="433"/>
      <c r="AD7" s="433"/>
      <c r="AE7" s="433"/>
      <c r="AF7" s="433"/>
      <c r="AG7" s="433"/>
      <c r="AH7" s="433"/>
      <c r="AI7" s="433"/>
      <c r="AJ7" s="433"/>
      <c r="AK7" s="433"/>
      <c r="AL7" s="433"/>
      <c r="AM7" s="433"/>
      <c r="AN7" s="433"/>
      <c r="AO7" s="433"/>
      <c r="AP7" s="433"/>
      <c r="AQ7" s="433"/>
      <c r="AR7" s="433"/>
      <c r="AS7" s="433"/>
      <c r="AT7" s="433"/>
      <c r="AU7" s="433"/>
      <c r="AV7" s="433"/>
      <c r="AX7" s="480"/>
    </row>
    <row r="8" spans="1:50" s="467" customFormat="1" ht="15" customHeight="1">
      <c r="A8" s="70"/>
      <c r="B8" s="1173" t="s">
        <v>1661</v>
      </c>
      <c r="C8" s="1173"/>
      <c r="D8" s="1173"/>
      <c r="E8" s="1173"/>
      <c r="F8" s="1173"/>
      <c r="G8" s="1173"/>
      <c r="H8" s="1173"/>
      <c r="I8" s="1173"/>
      <c r="J8" s="1173"/>
      <c r="K8" s="1173"/>
      <c r="L8" s="1173"/>
      <c r="M8" s="1173"/>
      <c r="N8" s="1173"/>
      <c r="O8" s="1173"/>
      <c r="P8" s="1173"/>
      <c r="Q8" s="1173"/>
      <c r="R8" s="1173"/>
      <c r="S8" s="1173"/>
      <c r="T8" s="1173"/>
      <c r="U8" s="1173"/>
      <c r="V8" s="1173"/>
      <c r="W8" s="1173"/>
      <c r="X8" s="1173"/>
      <c r="Y8" s="1173"/>
      <c r="Z8" s="1173"/>
      <c r="AA8" s="1173"/>
      <c r="AB8" s="1173"/>
      <c r="AC8" s="1173"/>
      <c r="AD8" s="1173"/>
      <c r="AE8" s="1173"/>
      <c r="AF8" s="1173"/>
      <c r="AG8" s="1173"/>
      <c r="AH8" s="1173"/>
      <c r="AI8" s="1173"/>
      <c r="AJ8" s="1173"/>
      <c r="AK8" s="1173"/>
      <c r="AL8" s="1173"/>
      <c r="AM8" s="1173"/>
      <c r="AN8" s="1173"/>
      <c r="AO8" s="1173"/>
      <c r="AP8" s="1173"/>
      <c r="AQ8" s="1173"/>
      <c r="AR8" s="1173"/>
      <c r="AS8" s="1173"/>
      <c r="AT8" s="1173"/>
      <c r="AU8" s="1173"/>
      <c r="AV8" s="1174"/>
      <c r="AX8" s="482"/>
    </row>
    <row r="9" spans="1:50" s="467" customFormat="1" ht="54.75" customHeight="1">
      <c r="A9" s="483"/>
      <c r="B9" s="1181"/>
      <c r="C9" s="1181"/>
      <c r="D9" s="1181"/>
      <c r="E9" s="1181"/>
      <c r="F9" s="1181"/>
      <c r="G9" s="1181"/>
      <c r="H9" s="1181"/>
      <c r="I9" s="1181"/>
      <c r="J9" s="1181"/>
      <c r="K9" s="1181"/>
      <c r="L9" s="1181"/>
      <c r="M9" s="1181"/>
      <c r="N9" s="1181"/>
      <c r="O9" s="1181"/>
      <c r="P9" s="1181"/>
      <c r="Q9" s="1181"/>
      <c r="R9" s="1181"/>
      <c r="S9" s="1181"/>
      <c r="T9" s="1181"/>
      <c r="U9" s="1181"/>
      <c r="V9" s="1181"/>
      <c r="W9" s="1181"/>
      <c r="X9" s="1181"/>
      <c r="Y9" s="1181"/>
      <c r="Z9" s="1181"/>
      <c r="AA9" s="1181"/>
      <c r="AB9" s="1181"/>
      <c r="AC9" s="1181"/>
      <c r="AD9" s="1181"/>
      <c r="AE9" s="1181"/>
      <c r="AF9" s="1181"/>
      <c r="AG9" s="1181"/>
      <c r="AH9" s="1181"/>
      <c r="AI9" s="1181"/>
      <c r="AJ9" s="1181"/>
      <c r="AK9" s="1181"/>
      <c r="AL9" s="1181"/>
      <c r="AM9" s="1181"/>
      <c r="AN9" s="1181"/>
      <c r="AO9" s="1181"/>
      <c r="AP9" s="1181"/>
      <c r="AQ9" s="1181"/>
      <c r="AR9" s="1181"/>
      <c r="AS9" s="1181"/>
      <c r="AT9" s="1181"/>
      <c r="AU9" s="1181"/>
      <c r="AV9" s="1182"/>
      <c r="AX9" s="482"/>
    </row>
    <row r="10" spans="1:50" s="437" customFormat="1" ht="12" customHeight="1">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X10" s="484"/>
    </row>
    <row r="11" spans="1:50" s="437" customFormat="1" ht="18" customHeight="1">
      <c r="A11" s="71"/>
      <c r="B11" s="1079" t="s">
        <v>1521</v>
      </c>
      <c r="C11" s="1079"/>
      <c r="D11" s="1079"/>
      <c r="E11" s="1079"/>
      <c r="F11" s="1079"/>
      <c r="G11" s="1079"/>
      <c r="H11" s="1079"/>
      <c r="I11" s="1079"/>
      <c r="J11" s="1079"/>
      <c r="K11" s="1079"/>
      <c r="L11" s="1079"/>
      <c r="M11" s="1079"/>
      <c r="N11" s="1079"/>
      <c r="O11" s="1079"/>
      <c r="P11" s="1079"/>
      <c r="Q11" s="1079"/>
      <c r="R11" s="1079"/>
      <c r="S11" s="1079"/>
      <c r="T11" s="1079"/>
      <c r="U11" s="1079"/>
      <c r="V11" s="1079"/>
      <c r="W11" s="1079"/>
      <c r="X11" s="1079"/>
      <c r="Y11" s="1079"/>
      <c r="Z11" s="1079"/>
      <c r="AA11" s="1079"/>
      <c r="AB11" s="1079"/>
      <c r="AC11" s="1079"/>
      <c r="AD11" s="1079"/>
      <c r="AE11" s="1079"/>
      <c r="AF11" s="1079"/>
      <c r="AG11" s="1079"/>
      <c r="AH11" s="1079"/>
      <c r="AI11" s="1079"/>
      <c r="AJ11" s="1079"/>
      <c r="AK11" s="1079"/>
      <c r="AL11" s="1079"/>
      <c r="AM11" s="1079"/>
      <c r="AN11" s="1079"/>
      <c r="AO11" s="1079"/>
      <c r="AP11" s="1079"/>
      <c r="AQ11" s="1079"/>
      <c r="AR11" s="1079"/>
      <c r="AS11" s="1079"/>
      <c r="AT11" s="1079"/>
      <c r="AU11" s="1079"/>
      <c r="AV11" s="1079"/>
      <c r="AX11" s="484"/>
    </row>
    <row r="12" spans="1:50" s="437" customFormat="1" ht="36.950000000000003" customHeight="1">
      <c r="A12" s="1183" t="s">
        <v>1522</v>
      </c>
      <c r="B12" s="1184"/>
      <c r="C12" s="1184"/>
      <c r="D12" s="1184"/>
      <c r="E12" s="1184"/>
      <c r="F12" s="1184"/>
      <c r="G12" s="1184"/>
      <c r="H12" s="1184"/>
      <c r="I12" s="1184"/>
      <c r="J12" s="1187" t="s">
        <v>1523</v>
      </c>
      <c r="K12" s="1187"/>
      <c r="L12" s="1187"/>
      <c r="M12" s="1187"/>
      <c r="N12" s="1187"/>
      <c r="O12" s="1187"/>
      <c r="P12" s="1189" t="s">
        <v>1524</v>
      </c>
      <c r="Q12" s="1190"/>
      <c r="R12" s="1190"/>
      <c r="S12" s="1190"/>
      <c r="T12" s="1190"/>
      <c r="U12" s="1190"/>
      <c r="V12" s="1189" t="s">
        <v>1525</v>
      </c>
      <c r="W12" s="1190"/>
      <c r="X12" s="1190"/>
      <c r="Y12" s="1190"/>
      <c r="Z12" s="1193"/>
      <c r="AA12" s="1195" t="s">
        <v>1526</v>
      </c>
      <c r="AB12" s="1196"/>
      <c r="AC12" s="1196"/>
      <c r="AD12" s="1196"/>
      <c r="AE12" s="1196"/>
      <c r="AF12" s="1196"/>
      <c r="AG12" s="1196"/>
      <c r="AH12" s="1196"/>
      <c r="AI12" s="1196"/>
      <c r="AJ12" s="1196"/>
      <c r="AK12" s="1196"/>
      <c r="AL12" s="1196"/>
      <c r="AM12" s="1196"/>
      <c r="AN12" s="1196"/>
      <c r="AO12" s="1196"/>
      <c r="AP12" s="1196"/>
      <c r="AQ12" s="1196"/>
      <c r="AR12" s="1197"/>
      <c r="AS12" s="1198" t="s">
        <v>1527</v>
      </c>
      <c r="AT12" s="1198"/>
      <c r="AU12" s="1198"/>
      <c r="AV12" s="1199"/>
      <c r="AX12" s="484"/>
    </row>
    <row r="13" spans="1:50" s="437" customFormat="1" ht="36.950000000000003" customHeight="1" thickBot="1">
      <c r="A13" s="1185"/>
      <c r="B13" s="1186"/>
      <c r="C13" s="1186"/>
      <c r="D13" s="1186"/>
      <c r="E13" s="1186"/>
      <c r="F13" s="1186"/>
      <c r="G13" s="1186"/>
      <c r="H13" s="1186"/>
      <c r="I13" s="1186"/>
      <c r="J13" s="1188"/>
      <c r="K13" s="1188"/>
      <c r="L13" s="1188"/>
      <c r="M13" s="1188"/>
      <c r="N13" s="1188"/>
      <c r="O13" s="1188"/>
      <c r="P13" s="1191"/>
      <c r="Q13" s="1192"/>
      <c r="R13" s="1192"/>
      <c r="S13" s="1192"/>
      <c r="T13" s="1192"/>
      <c r="U13" s="1192"/>
      <c r="V13" s="1191"/>
      <c r="W13" s="1192"/>
      <c r="X13" s="1192"/>
      <c r="Y13" s="1192"/>
      <c r="Z13" s="1194"/>
      <c r="AA13" s="1202" t="s">
        <v>1528</v>
      </c>
      <c r="AB13" s="1203"/>
      <c r="AC13" s="1203"/>
      <c r="AD13" s="1203"/>
      <c r="AE13" s="1203"/>
      <c r="AF13" s="1204"/>
      <c r="AG13" s="1202" t="s">
        <v>1529</v>
      </c>
      <c r="AH13" s="1203"/>
      <c r="AI13" s="1203"/>
      <c r="AJ13" s="1203"/>
      <c r="AK13" s="1203"/>
      <c r="AL13" s="1204"/>
      <c r="AM13" s="1205" t="s">
        <v>1530</v>
      </c>
      <c r="AN13" s="1206"/>
      <c r="AO13" s="1206"/>
      <c r="AP13" s="1206"/>
      <c r="AQ13" s="1206"/>
      <c r="AR13" s="1207"/>
      <c r="AS13" s="1200"/>
      <c r="AT13" s="1200"/>
      <c r="AU13" s="1200"/>
      <c r="AV13" s="1201"/>
      <c r="AX13" s="485"/>
    </row>
    <row r="14" spans="1:50" s="437" customFormat="1" ht="36.950000000000003" customHeight="1">
      <c r="A14" s="1166" t="s">
        <v>1531</v>
      </c>
      <c r="B14" s="1167"/>
      <c r="C14" s="1167"/>
      <c r="D14" s="1167"/>
      <c r="E14" s="1167"/>
      <c r="F14" s="1167"/>
      <c r="G14" s="1167"/>
      <c r="H14" s="1167"/>
      <c r="I14" s="1167"/>
      <c r="J14" s="1175"/>
      <c r="K14" s="1176"/>
      <c r="L14" s="1176"/>
      <c r="M14" s="1176"/>
      <c r="N14" s="1176"/>
      <c r="O14" s="1176"/>
      <c r="P14" s="1176"/>
      <c r="Q14" s="1176"/>
      <c r="R14" s="1176"/>
      <c r="S14" s="1176"/>
      <c r="T14" s="1176"/>
      <c r="U14" s="1176"/>
      <c r="V14" s="1177"/>
      <c r="W14" s="1176"/>
      <c r="X14" s="1176"/>
      <c r="Y14" s="1176"/>
      <c r="Z14" s="1176"/>
      <c r="AA14" s="1176"/>
      <c r="AB14" s="1176"/>
      <c r="AC14" s="1176"/>
      <c r="AD14" s="1176"/>
      <c r="AE14" s="1176"/>
      <c r="AF14" s="1176"/>
      <c r="AG14" s="1176"/>
      <c r="AH14" s="1176"/>
      <c r="AI14" s="1176"/>
      <c r="AJ14" s="1176"/>
      <c r="AK14" s="1176"/>
      <c r="AL14" s="1178"/>
      <c r="AM14" s="1161">
        <f>SUM(P14:AF14)+AG14</f>
        <v>0</v>
      </c>
      <c r="AN14" s="1161"/>
      <c r="AO14" s="1161"/>
      <c r="AP14" s="1161"/>
      <c r="AQ14" s="1161"/>
      <c r="AR14" s="1162"/>
      <c r="AS14" s="1163" t="e">
        <f>AM14/J14</f>
        <v>#DIV/0!</v>
      </c>
      <c r="AT14" s="1164"/>
      <c r="AU14" s="1164"/>
      <c r="AV14" s="1165"/>
      <c r="AX14" s="486"/>
    </row>
    <row r="15" spans="1:50" s="437" customFormat="1" ht="36.950000000000003" customHeight="1">
      <c r="A15" s="1166" t="s">
        <v>1532</v>
      </c>
      <c r="B15" s="1167"/>
      <c r="C15" s="1167"/>
      <c r="D15" s="1167"/>
      <c r="E15" s="1167"/>
      <c r="F15" s="1167"/>
      <c r="G15" s="1167"/>
      <c r="H15" s="1167"/>
      <c r="I15" s="1167"/>
      <c r="J15" s="1168"/>
      <c r="K15" s="1169"/>
      <c r="L15" s="1169"/>
      <c r="M15" s="1169"/>
      <c r="N15" s="1169"/>
      <c r="O15" s="1169"/>
      <c r="P15" s="1170"/>
      <c r="Q15" s="1170"/>
      <c r="R15" s="1170"/>
      <c r="S15" s="1170"/>
      <c r="T15" s="1170"/>
      <c r="U15" s="1170"/>
      <c r="V15" s="1171"/>
      <c r="W15" s="1170"/>
      <c r="X15" s="1170"/>
      <c r="Y15" s="1170"/>
      <c r="Z15" s="1170"/>
      <c r="AA15" s="1169"/>
      <c r="AB15" s="1169"/>
      <c r="AC15" s="1169"/>
      <c r="AD15" s="1169"/>
      <c r="AE15" s="1169"/>
      <c r="AF15" s="1169"/>
      <c r="AG15" s="1170"/>
      <c r="AH15" s="1170"/>
      <c r="AI15" s="1170"/>
      <c r="AJ15" s="1170"/>
      <c r="AK15" s="1170"/>
      <c r="AL15" s="1172"/>
      <c r="AM15" s="1161">
        <f>SUM(P15:AF15)+AG15</f>
        <v>0</v>
      </c>
      <c r="AN15" s="1161"/>
      <c r="AO15" s="1161"/>
      <c r="AP15" s="1161"/>
      <c r="AQ15" s="1161"/>
      <c r="AR15" s="1162"/>
      <c r="AS15" s="1163" t="e">
        <f>AM15/J15</f>
        <v>#DIV/0!</v>
      </c>
      <c r="AT15" s="1164"/>
      <c r="AU15" s="1164"/>
      <c r="AV15" s="1165"/>
      <c r="AX15" s="485"/>
    </row>
    <row r="16" spans="1:50" s="437" customFormat="1" ht="36.950000000000003" customHeight="1">
      <c r="A16" s="1166" t="s">
        <v>1533</v>
      </c>
      <c r="B16" s="1167"/>
      <c r="C16" s="1167"/>
      <c r="D16" s="1167"/>
      <c r="E16" s="1167"/>
      <c r="F16" s="1167"/>
      <c r="G16" s="1167"/>
      <c r="H16" s="1167"/>
      <c r="I16" s="1167"/>
      <c r="J16" s="1208"/>
      <c r="K16" s="1170"/>
      <c r="L16" s="1170"/>
      <c r="M16" s="1170"/>
      <c r="N16" s="1170"/>
      <c r="O16" s="1170"/>
      <c r="P16" s="1170"/>
      <c r="Q16" s="1170"/>
      <c r="R16" s="1170"/>
      <c r="S16" s="1170"/>
      <c r="T16" s="1170"/>
      <c r="U16" s="1170"/>
      <c r="V16" s="1171"/>
      <c r="W16" s="1170"/>
      <c r="X16" s="1170"/>
      <c r="Y16" s="1170"/>
      <c r="Z16" s="1170"/>
      <c r="AA16" s="1170"/>
      <c r="AB16" s="1170"/>
      <c r="AC16" s="1170"/>
      <c r="AD16" s="1170"/>
      <c r="AE16" s="1170"/>
      <c r="AF16" s="1170"/>
      <c r="AG16" s="1170"/>
      <c r="AH16" s="1170"/>
      <c r="AI16" s="1170"/>
      <c r="AJ16" s="1170"/>
      <c r="AK16" s="1170"/>
      <c r="AL16" s="1172"/>
      <c r="AM16" s="1161">
        <f t="shared" ref="AM16:AM22" si="0">SUM(P16:AF16)+AG16</f>
        <v>0</v>
      </c>
      <c r="AN16" s="1161"/>
      <c r="AO16" s="1161"/>
      <c r="AP16" s="1161"/>
      <c r="AQ16" s="1161"/>
      <c r="AR16" s="1162"/>
      <c r="AS16" s="1163" t="e">
        <f t="shared" ref="AS16:AS22" si="1">AM16/J16</f>
        <v>#DIV/0!</v>
      </c>
      <c r="AT16" s="1164"/>
      <c r="AU16" s="1164"/>
      <c r="AV16" s="1165"/>
      <c r="AX16" s="485"/>
    </row>
    <row r="17" spans="1:50" s="437" customFormat="1" ht="36.950000000000003" customHeight="1">
      <c r="A17" s="1166" t="s">
        <v>1534</v>
      </c>
      <c r="B17" s="1167"/>
      <c r="C17" s="1167"/>
      <c r="D17" s="1167"/>
      <c r="E17" s="1167"/>
      <c r="F17" s="1167"/>
      <c r="G17" s="1167"/>
      <c r="H17" s="1167"/>
      <c r="I17" s="1167"/>
      <c r="J17" s="1208"/>
      <c r="K17" s="1170"/>
      <c r="L17" s="1170"/>
      <c r="M17" s="1170"/>
      <c r="N17" s="1170"/>
      <c r="O17" s="1170"/>
      <c r="P17" s="1170"/>
      <c r="Q17" s="1170"/>
      <c r="R17" s="1170"/>
      <c r="S17" s="1170"/>
      <c r="T17" s="1170"/>
      <c r="U17" s="1170"/>
      <c r="V17" s="1171"/>
      <c r="W17" s="1170"/>
      <c r="X17" s="1170"/>
      <c r="Y17" s="1170"/>
      <c r="Z17" s="1170"/>
      <c r="AA17" s="1170"/>
      <c r="AB17" s="1170"/>
      <c r="AC17" s="1170"/>
      <c r="AD17" s="1170"/>
      <c r="AE17" s="1170"/>
      <c r="AF17" s="1170"/>
      <c r="AG17" s="1170"/>
      <c r="AH17" s="1170"/>
      <c r="AI17" s="1170"/>
      <c r="AJ17" s="1170"/>
      <c r="AK17" s="1170"/>
      <c r="AL17" s="1172"/>
      <c r="AM17" s="1161">
        <f t="shared" si="0"/>
        <v>0</v>
      </c>
      <c r="AN17" s="1161"/>
      <c r="AO17" s="1161"/>
      <c r="AP17" s="1161"/>
      <c r="AQ17" s="1161"/>
      <c r="AR17" s="1162"/>
      <c r="AS17" s="1163" t="e">
        <f t="shared" si="1"/>
        <v>#DIV/0!</v>
      </c>
      <c r="AT17" s="1164"/>
      <c r="AU17" s="1164"/>
      <c r="AV17" s="1165"/>
      <c r="AX17" s="485"/>
    </row>
    <row r="18" spans="1:50" s="437" customFormat="1" ht="36.950000000000003" customHeight="1">
      <c r="A18" s="1166" t="s">
        <v>1535</v>
      </c>
      <c r="B18" s="1167"/>
      <c r="C18" s="1167"/>
      <c r="D18" s="1167"/>
      <c r="E18" s="1167"/>
      <c r="F18" s="1167"/>
      <c r="G18" s="1167"/>
      <c r="H18" s="1167"/>
      <c r="I18" s="1167"/>
      <c r="J18" s="1208"/>
      <c r="K18" s="1170"/>
      <c r="L18" s="1170"/>
      <c r="M18" s="1170"/>
      <c r="N18" s="1170"/>
      <c r="O18" s="1170"/>
      <c r="P18" s="1170"/>
      <c r="Q18" s="1170"/>
      <c r="R18" s="1170"/>
      <c r="S18" s="1170"/>
      <c r="T18" s="1170"/>
      <c r="U18" s="1170"/>
      <c r="V18" s="1171"/>
      <c r="W18" s="1170"/>
      <c r="X18" s="1170"/>
      <c r="Y18" s="1170"/>
      <c r="Z18" s="1170"/>
      <c r="AA18" s="1170"/>
      <c r="AB18" s="1170"/>
      <c r="AC18" s="1170"/>
      <c r="AD18" s="1170"/>
      <c r="AE18" s="1170"/>
      <c r="AF18" s="1170"/>
      <c r="AG18" s="1170"/>
      <c r="AH18" s="1170"/>
      <c r="AI18" s="1170"/>
      <c r="AJ18" s="1170"/>
      <c r="AK18" s="1170"/>
      <c r="AL18" s="1172"/>
      <c r="AM18" s="1161">
        <f t="shared" si="0"/>
        <v>0</v>
      </c>
      <c r="AN18" s="1161"/>
      <c r="AO18" s="1161"/>
      <c r="AP18" s="1161"/>
      <c r="AQ18" s="1161"/>
      <c r="AR18" s="1162"/>
      <c r="AS18" s="1163" t="e">
        <f t="shared" si="1"/>
        <v>#DIV/0!</v>
      </c>
      <c r="AT18" s="1164"/>
      <c r="AU18" s="1164"/>
      <c r="AV18" s="1165"/>
      <c r="AX18" s="484"/>
    </row>
    <row r="19" spans="1:50" s="16" customFormat="1" ht="36.950000000000003" customHeight="1">
      <c r="A19" s="1166" t="s">
        <v>1536</v>
      </c>
      <c r="B19" s="1167"/>
      <c r="C19" s="1167"/>
      <c r="D19" s="1167"/>
      <c r="E19" s="1167"/>
      <c r="F19" s="1167"/>
      <c r="G19" s="1167"/>
      <c r="H19" s="1167"/>
      <c r="I19" s="1167"/>
      <c r="J19" s="1208"/>
      <c r="K19" s="1170"/>
      <c r="L19" s="1170"/>
      <c r="M19" s="1170"/>
      <c r="N19" s="1170"/>
      <c r="O19" s="1170"/>
      <c r="P19" s="1170"/>
      <c r="Q19" s="1170"/>
      <c r="R19" s="1170"/>
      <c r="S19" s="1170"/>
      <c r="T19" s="1170"/>
      <c r="U19" s="1170"/>
      <c r="V19" s="1171"/>
      <c r="W19" s="1170"/>
      <c r="X19" s="1170"/>
      <c r="Y19" s="1170"/>
      <c r="Z19" s="1170"/>
      <c r="AA19" s="1170"/>
      <c r="AB19" s="1170"/>
      <c r="AC19" s="1170"/>
      <c r="AD19" s="1170"/>
      <c r="AE19" s="1170"/>
      <c r="AF19" s="1170"/>
      <c r="AG19" s="1170"/>
      <c r="AH19" s="1170"/>
      <c r="AI19" s="1170"/>
      <c r="AJ19" s="1170"/>
      <c r="AK19" s="1170"/>
      <c r="AL19" s="1172"/>
      <c r="AM19" s="1161">
        <f t="shared" si="0"/>
        <v>0</v>
      </c>
      <c r="AN19" s="1161"/>
      <c r="AO19" s="1161"/>
      <c r="AP19" s="1161"/>
      <c r="AQ19" s="1161"/>
      <c r="AR19" s="1162"/>
      <c r="AS19" s="1163" t="e">
        <f t="shared" si="1"/>
        <v>#DIV/0!</v>
      </c>
      <c r="AT19" s="1164"/>
      <c r="AU19" s="1164"/>
      <c r="AV19" s="1165"/>
      <c r="AX19" s="484"/>
    </row>
    <row r="20" spans="1:50" s="16" customFormat="1" ht="36.950000000000003" customHeight="1">
      <c r="A20" s="1166" t="s">
        <v>1537</v>
      </c>
      <c r="B20" s="1167"/>
      <c r="C20" s="1167"/>
      <c r="D20" s="1167"/>
      <c r="E20" s="1167"/>
      <c r="F20" s="1167"/>
      <c r="G20" s="1167"/>
      <c r="H20" s="1167"/>
      <c r="I20" s="1167"/>
      <c r="J20" s="1208"/>
      <c r="K20" s="1170"/>
      <c r="L20" s="1170"/>
      <c r="M20" s="1170"/>
      <c r="N20" s="1170"/>
      <c r="O20" s="1170"/>
      <c r="P20" s="1170"/>
      <c r="Q20" s="1170"/>
      <c r="R20" s="1170"/>
      <c r="S20" s="1170"/>
      <c r="T20" s="1170"/>
      <c r="U20" s="1170"/>
      <c r="V20" s="1171"/>
      <c r="W20" s="1170"/>
      <c r="X20" s="1170"/>
      <c r="Y20" s="1170"/>
      <c r="Z20" s="1170"/>
      <c r="AA20" s="1170"/>
      <c r="AB20" s="1170"/>
      <c r="AC20" s="1170"/>
      <c r="AD20" s="1170"/>
      <c r="AE20" s="1170"/>
      <c r="AF20" s="1170"/>
      <c r="AG20" s="1170"/>
      <c r="AH20" s="1170"/>
      <c r="AI20" s="1170"/>
      <c r="AJ20" s="1170"/>
      <c r="AK20" s="1170"/>
      <c r="AL20" s="1172"/>
      <c r="AM20" s="1161">
        <f t="shared" si="0"/>
        <v>0</v>
      </c>
      <c r="AN20" s="1161"/>
      <c r="AO20" s="1161"/>
      <c r="AP20" s="1161"/>
      <c r="AQ20" s="1161"/>
      <c r="AR20" s="1162"/>
      <c r="AS20" s="1163" t="e">
        <f t="shared" si="1"/>
        <v>#DIV/0!</v>
      </c>
      <c r="AT20" s="1164"/>
      <c r="AU20" s="1164"/>
      <c r="AV20" s="1165"/>
      <c r="AX20" s="484"/>
    </row>
    <row r="21" spans="1:50" s="16" customFormat="1" ht="36.950000000000003" customHeight="1">
      <c r="A21" s="1166" t="s">
        <v>1538</v>
      </c>
      <c r="B21" s="1167"/>
      <c r="C21" s="1167"/>
      <c r="D21" s="1167"/>
      <c r="E21" s="1167"/>
      <c r="F21" s="1167"/>
      <c r="G21" s="1167"/>
      <c r="H21" s="1167"/>
      <c r="I21" s="1167"/>
      <c r="J21" s="1208"/>
      <c r="K21" s="1170"/>
      <c r="L21" s="1170"/>
      <c r="M21" s="1170"/>
      <c r="N21" s="1170"/>
      <c r="O21" s="1170"/>
      <c r="P21" s="1170"/>
      <c r="Q21" s="1170"/>
      <c r="R21" s="1170"/>
      <c r="S21" s="1170"/>
      <c r="T21" s="1170"/>
      <c r="U21" s="1170"/>
      <c r="V21" s="1171"/>
      <c r="W21" s="1170"/>
      <c r="X21" s="1170"/>
      <c r="Y21" s="1170"/>
      <c r="Z21" s="1170"/>
      <c r="AA21" s="1170"/>
      <c r="AB21" s="1170"/>
      <c r="AC21" s="1170"/>
      <c r="AD21" s="1170"/>
      <c r="AE21" s="1170"/>
      <c r="AF21" s="1170"/>
      <c r="AG21" s="1170"/>
      <c r="AH21" s="1170"/>
      <c r="AI21" s="1170"/>
      <c r="AJ21" s="1170"/>
      <c r="AK21" s="1170"/>
      <c r="AL21" s="1172"/>
      <c r="AM21" s="1161">
        <f t="shared" si="0"/>
        <v>0</v>
      </c>
      <c r="AN21" s="1161"/>
      <c r="AO21" s="1161"/>
      <c r="AP21" s="1161"/>
      <c r="AQ21" s="1161"/>
      <c r="AR21" s="1162"/>
      <c r="AS21" s="1163" t="e">
        <f t="shared" si="1"/>
        <v>#DIV/0!</v>
      </c>
      <c r="AT21" s="1164"/>
      <c r="AU21" s="1164"/>
      <c r="AV21" s="1165"/>
      <c r="AX21" s="484"/>
    </row>
    <row r="22" spans="1:50" s="16" customFormat="1" ht="36.950000000000003" customHeight="1" thickBot="1">
      <c r="A22" s="1166" t="s">
        <v>1</v>
      </c>
      <c r="B22" s="1167"/>
      <c r="C22" s="1167"/>
      <c r="D22" s="1167"/>
      <c r="E22" s="1167"/>
      <c r="F22" s="1167"/>
      <c r="G22" s="1167"/>
      <c r="H22" s="1167"/>
      <c r="I22" s="1167"/>
      <c r="J22" s="1211"/>
      <c r="K22" s="1212"/>
      <c r="L22" s="1212"/>
      <c r="M22" s="1212"/>
      <c r="N22" s="1212"/>
      <c r="O22" s="1212"/>
      <c r="P22" s="1212"/>
      <c r="Q22" s="1212"/>
      <c r="R22" s="1212"/>
      <c r="S22" s="1212"/>
      <c r="T22" s="1212"/>
      <c r="U22" s="1212"/>
      <c r="V22" s="1213"/>
      <c r="W22" s="1212"/>
      <c r="X22" s="1212"/>
      <c r="Y22" s="1212"/>
      <c r="Z22" s="1212"/>
      <c r="AA22" s="1212"/>
      <c r="AB22" s="1212"/>
      <c r="AC22" s="1212"/>
      <c r="AD22" s="1212"/>
      <c r="AE22" s="1212"/>
      <c r="AF22" s="1212"/>
      <c r="AG22" s="1212"/>
      <c r="AH22" s="1212"/>
      <c r="AI22" s="1212"/>
      <c r="AJ22" s="1212"/>
      <c r="AK22" s="1212"/>
      <c r="AL22" s="1217"/>
      <c r="AM22" s="1161">
        <f t="shared" si="0"/>
        <v>0</v>
      </c>
      <c r="AN22" s="1161"/>
      <c r="AO22" s="1161"/>
      <c r="AP22" s="1161"/>
      <c r="AQ22" s="1161"/>
      <c r="AR22" s="1162"/>
      <c r="AS22" s="1163" t="e">
        <f t="shared" si="1"/>
        <v>#DIV/0!</v>
      </c>
      <c r="AT22" s="1164"/>
      <c r="AU22" s="1164"/>
      <c r="AV22" s="1165"/>
      <c r="AX22" s="484"/>
    </row>
    <row r="23" spans="1:50" s="16" customFormat="1" ht="36.950000000000003" customHeight="1">
      <c r="A23" s="1218" t="s">
        <v>1539</v>
      </c>
      <c r="B23" s="1219"/>
      <c r="C23" s="1219"/>
      <c r="D23" s="1219"/>
      <c r="E23" s="1219"/>
      <c r="F23" s="1219"/>
      <c r="G23" s="1219"/>
      <c r="H23" s="1219"/>
      <c r="I23" s="1219"/>
      <c r="J23" s="1220">
        <f>SUM(J14:O22)</f>
        <v>0</v>
      </c>
      <c r="K23" s="1220"/>
      <c r="L23" s="1220"/>
      <c r="M23" s="1220"/>
      <c r="N23" s="1220"/>
      <c r="O23" s="1221"/>
      <c r="P23" s="1222">
        <f>SUM(P14:U22)</f>
        <v>0</v>
      </c>
      <c r="Q23" s="1223"/>
      <c r="R23" s="1223"/>
      <c r="S23" s="1223"/>
      <c r="T23" s="1223"/>
      <c r="U23" s="1224"/>
      <c r="V23" s="1225">
        <f>SUM(V14:Z22)</f>
        <v>0</v>
      </c>
      <c r="W23" s="1220"/>
      <c r="X23" s="1220"/>
      <c r="Y23" s="1220"/>
      <c r="Z23" s="1221"/>
      <c r="AA23" s="1225">
        <f>SUM(AA14:AF22)</f>
        <v>0</v>
      </c>
      <c r="AB23" s="1220"/>
      <c r="AC23" s="1220"/>
      <c r="AD23" s="1220"/>
      <c r="AE23" s="1220"/>
      <c r="AF23" s="1221"/>
      <c r="AG23" s="1225">
        <f>SUM(AG14:AL22)</f>
        <v>0</v>
      </c>
      <c r="AH23" s="1220"/>
      <c r="AI23" s="1220"/>
      <c r="AJ23" s="1220"/>
      <c r="AK23" s="1220"/>
      <c r="AL23" s="1221"/>
      <c r="AM23" s="1209">
        <f>SUM(AM14:AR22)</f>
        <v>0</v>
      </c>
      <c r="AN23" s="1209"/>
      <c r="AO23" s="1209"/>
      <c r="AP23" s="1209"/>
      <c r="AQ23" s="1209"/>
      <c r="AR23" s="1210"/>
      <c r="AS23" s="1163" t="e">
        <f>(AM23-J23)/J23</f>
        <v>#DIV/0!</v>
      </c>
      <c r="AT23" s="1164"/>
      <c r="AU23" s="1164"/>
      <c r="AV23" s="1165"/>
      <c r="AX23" s="484"/>
    </row>
    <row r="24" spans="1:50" s="437" customFormat="1" ht="12.95" customHeight="1">
      <c r="A24" s="1215" t="s">
        <v>1540</v>
      </c>
      <c r="B24" s="1215"/>
      <c r="C24" s="1215"/>
      <c r="D24" s="1215"/>
      <c r="E24" s="1215"/>
      <c r="F24" s="1215"/>
      <c r="G24" s="1215"/>
      <c r="H24" s="1215"/>
      <c r="I24" s="1215"/>
      <c r="J24" s="1215"/>
      <c r="K24" s="1215"/>
      <c r="L24" s="1215"/>
      <c r="M24" s="1215"/>
      <c r="N24" s="1215"/>
      <c r="O24" s="1215"/>
      <c r="P24" s="1215"/>
      <c r="Q24" s="1215"/>
      <c r="R24" s="1215"/>
      <c r="S24" s="1215"/>
      <c r="T24" s="1215"/>
      <c r="U24" s="1215"/>
      <c r="V24" s="1215"/>
      <c r="W24" s="1215"/>
      <c r="X24" s="1215"/>
      <c r="Y24" s="1215"/>
      <c r="Z24" s="1215"/>
      <c r="AA24" s="1215"/>
      <c r="AB24" s="1215"/>
      <c r="AC24" s="1215"/>
      <c r="AD24" s="1215"/>
      <c r="AE24" s="1215"/>
      <c r="AF24" s="1215"/>
      <c r="AG24" s="1215"/>
      <c r="AH24" s="1215"/>
      <c r="AI24" s="1215"/>
      <c r="AJ24" s="1215"/>
      <c r="AK24" s="1215"/>
      <c r="AL24" s="1215"/>
      <c r="AM24" s="1215"/>
      <c r="AN24" s="1215"/>
      <c r="AO24" s="1215"/>
      <c r="AP24" s="1215"/>
      <c r="AQ24" s="1215"/>
      <c r="AR24" s="1215"/>
      <c r="AS24" s="1215"/>
      <c r="AT24" s="1215"/>
      <c r="AU24" s="1215"/>
      <c r="AV24" s="1215"/>
      <c r="AX24" s="487"/>
    </row>
    <row r="25" spans="1:50" s="432" customFormat="1" ht="20.100000000000001" customHeight="1">
      <c r="A25" s="1033" t="s">
        <v>1541</v>
      </c>
      <c r="B25" s="1033"/>
      <c r="C25" s="1033"/>
      <c r="D25" s="1033"/>
      <c r="E25" s="1033"/>
      <c r="F25" s="1033"/>
      <c r="G25" s="1033"/>
      <c r="H25" s="1033"/>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3"/>
      <c r="AQ25" s="1033"/>
      <c r="AR25" s="1033"/>
      <c r="AS25" s="1033"/>
      <c r="AT25" s="1033"/>
      <c r="AU25" s="1033"/>
      <c r="AV25" s="1033"/>
      <c r="AX25" s="488"/>
    </row>
    <row r="26" spans="1:50" s="437" customFormat="1" ht="12.95" customHeight="1">
      <c r="A26" s="1033" t="s">
        <v>1542</v>
      </c>
      <c r="B26" s="1033"/>
      <c r="C26" s="1033"/>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c r="AJ26" s="1033"/>
      <c r="AK26" s="1033"/>
      <c r="AL26" s="1033"/>
      <c r="AM26" s="1033"/>
      <c r="AN26" s="1033"/>
      <c r="AO26" s="1033"/>
      <c r="AP26" s="1033"/>
      <c r="AQ26" s="1033"/>
      <c r="AR26" s="1033"/>
      <c r="AS26" s="1033"/>
      <c r="AT26" s="1033"/>
      <c r="AU26" s="1033"/>
      <c r="AV26" s="1033"/>
      <c r="AX26" s="488"/>
    </row>
    <row r="27" spans="1:50" s="437" customFormat="1" ht="20.100000000000001" customHeight="1">
      <c r="AX27" s="480"/>
    </row>
    <row r="28" spans="1:50" s="405" customFormat="1" ht="17.100000000000001" customHeight="1">
      <c r="R28" s="1216">
        <f ca="1">TODAY()</f>
        <v>43893</v>
      </c>
      <c r="S28" s="1216"/>
      <c r="T28" s="1216"/>
      <c r="U28" s="1216"/>
      <c r="V28" s="1216"/>
      <c r="W28" s="1216"/>
      <c r="X28" s="1216"/>
      <c r="Y28" s="1216"/>
      <c r="Z28" s="1216"/>
      <c r="AA28" s="1216"/>
      <c r="AB28" s="1216"/>
      <c r="AC28" s="1216"/>
      <c r="AD28" s="1216"/>
      <c r="AE28" s="1216"/>
      <c r="AF28" s="1216"/>
      <c r="AG28" s="1216"/>
      <c r="AH28" s="1216"/>
      <c r="AI28" s="1216"/>
      <c r="AJ28" s="1216"/>
      <c r="AK28" s="1216"/>
      <c r="AL28" s="1216"/>
      <c r="AM28" s="439"/>
      <c r="AN28" s="439"/>
      <c r="AO28" s="439"/>
      <c r="AP28" s="439"/>
      <c r="AQ28" s="439"/>
      <c r="AR28" s="439"/>
      <c r="AS28" s="439"/>
      <c r="AT28" s="439"/>
      <c r="AU28" s="439"/>
      <c r="AV28" s="439"/>
      <c r="AX28" s="488"/>
    </row>
    <row r="29" spans="1:50" s="405" customFormat="1" ht="18" customHeight="1">
      <c r="V29" s="439"/>
      <c r="W29" s="439"/>
      <c r="X29" s="439"/>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X29" s="488"/>
    </row>
    <row r="30" spans="1:50" s="405" customFormat="1" ht="18" customHeight="1">
      <c r="W30" s="434"/>
      <c r="X30" s="434"/>
      <c r="Y30" s="434"/>
      <c r="Z30" s="434"/>
      <c r="AA30" s="434"/>
      <c r="AB30" s="434"/>
      <c r="AC30" s="1214" t="s">
        <v>1543</v>
      </c>
      <c r="AD30" s="1214"/>
      <c r="AE30" s="1214"/>
      <c r="AF30" s="1214"/>
      <c r="AG30" s="1214"/>
      <c r="AH30" s="1214"/>
      <c r="AI30" s="1214"/>
      <c r="AJ30" s="1214"/>
      <c r="AK30" s="1214"/>
      <c r="AM30" s="1035">
        <f>'1'!AJ26</f>
        <v>0</v>
      </c>
      <c r="AN30" s="1035"/>
      <c r="AO30" s="1035"/>
      <c r="AP30" s="1035"/>
      <c r="AQ30" s="1035"/>
      <c r="AR30" s="1035"/>
      <c r="AS30" s="1035"/>
      <c r="AT30" s="1214" t="s">
        <v>1544</v>
      </c>
      <c r="AU30" s="1214"/>
      <c r="AV30" s="1214"/>
      <c r="AX30" s="488"/>
    </row>
    <row r="31" spans="1:50" s="405" customFormat="1" ht="18" hidden="1" customHeight="1">
      <c r="W31" s="554"/>
      <c r="X31" s="554"/>
      <c r="Y31" s="554"/>
      <c r="Z31" s="554"/>
      <c r="AA31" s="554"/>
      <c r="AB31" s="554"/>
      <c r="AC31" s="1214" t="s">
        <v>1727</v>
      </c>
      <c r="AD31" s="1214"/>
      <c r="AE31" s="1214"/>
      <c r="AF31" s="1214"/>
      <c r="AG31" s="1214"/>
      <c r="AH31" s="1214"/>
      <c r="AI31" s="1214"/>
      <c r="AJ31" s="1214"/>
      <c r="AK31" s="1214"/>
      <c r="AM31" s="1035">
        <f>'1'!AJ27</f>
        <v>0</v>
      </c>
      <c r="AN31" s="1035"/>
      <c r="AO31" s="1035"/>
      <c r="AP31" s="1035"/>
      <c r="AQ31" s="1035"/>
      <c r="AR31" s="1035"/>
      <c r="AS31" s="1035"/>
      <c r="AT31" s="1214" t="s">
        <v>1544</v>
      </c>
      <c r="AU31" s="1214"/>
      <c r="AV31" s="1214"/>
      <c r="AX31" s="488"/>
    </row>
    <row r="32" spans="1:50" ht="18" customHeight="1">
      <c r="A32" s="1030" t="s">
        <v>2085</v>
      </c>
      <c r="B32" s="1030"/>
      <c r="C32" s="1030"/>
      <c r="D32" s="1030"/>
      <c r="E32" s="1030"/>
      <c r="F32" s="1030"/>
      <c r="G32" s="1030"/>
      <c r="H32" s="1030"/>
      <c r="I32" s="1030"/>
      <c r="J32" s="1030"/>
      <c r="K32" s="1030"/>
      <c r="L32" s="1214" t="s">
        <v>1545</v>
      </c>
      <c r="M32" s="1214"/>
      <c r="N32" s="121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4"/>
      <c r="AM32" s="434"/>
      <c r="AN32" s="434"/>
      <c r="AO32" s="434"/>
      <c r="AP32" s="434"/>
      <c r="AQ32" s="434"/>
      <c r="AR32" s="434"/>
      <c r="AS32" s="434"/>
      <c r="AT32" s="434"/>
      <c r="AU32" s="434"/>
      <c r="AV32" s="434"/>
      <c r="AX32" s="489"/>
    </row>
  </sheetData>
  <sheetProtection selectLockedCells="1" selectUnlockedCells="1"/>
  <protectedRanges>
    <protectedRange sqref="AQ5:AQ6 N5:O6 Q6" name="범위1_1_2_2"/>
  </protectedRanges>
  <mergeCells count="118">
    <mergeCell ref="AC31:AK31"/>
    <mergeCell ref="AM31:AS31"/>
    <mergeCell ref="AT31:AV31"/>
    <mergeCell ref="A32:K32"/>
    <mergeCell ref="L32:N32"/>
    <mergeCell ref="AC4:AI4"/>
    <mergeCell ref="AJ4:AN4"/>
    <mergeCell ref="AP4:AV4"/>
    <mergeCell ref="A24:AV24"/>
    <mergeCell ref="A25:AV25"/>
    <mergeCell ref="A26:AV26"/>
    <mergeCell ref="R28:AL28"/>
    <mergeCell ref="AC30:AK30"/>
    <mergeCell ref="AM30:AS30"/>
    <mergeCell ref="AT30:AV30"/>
    <mergeCell ref="AG22:AL22"/>
    <mergeCell ref="AM22:AR22"/>
    <mergeCell ref="AS22:AV22"/>
    <mergeCell ref="A23:I23"/>
    <mergeCell ref="J23:O23"/>
    <mergeCell ref="P23:U23"/>
    <mergeCell ref="V23:Z23"/>
    <mergeCell ref="AA23:AF23"/>
    <mergeCell ref="AG23:AL23"/>
    <mergeCell ref="AM23:AR23"/>
    <mergeCell ref="AS23:AV23"/>
    <mergeCell ref="A22:I22"/>
    <mergeCell ref="J22:O22"/>
    <mergeCell ref="P22:U22"/>
    <mergeCell ref="V22:Z22"/>
    <mergeCell ref="AA22:AF22"/>
    <mergeCell ref="AG20:AL20"/>
    <mergeCell ref="AM20:AR20"/>
    <mergeCell ref="AS20:AV20"/>
    <mergeCell ref="A21:I21"/>
    <mergeCell ref="J21:O21"/>
    <mergeCell ref="P21:U21"/>
    <mergeCell ref="V21:Z21"/>
    <mergeCell ref="AA21:AF21"/>
    <mergeCell ref="AG21:AL21"/>
    <mergeCell ref="AM21:AR21"/>
    <mergeCell ref="AS21:AV21"/>
    <mergeCell ref="A20:I20"/>
    <mergeCell ref="J20:O20"/>
    <mergeCell ref="P20:U20"/>
    <mergeCell ref="V20:Z20"/>
    <mergeCell ref="AA20:AF20"/>
    <mergeCell ref="AG18:AL18"/>
    <mergeCell ref="AM18:AR18"/>
    <mergeCell ref="AS18:AV18"/>
    <mergeCell ref="A19:I19"/>
    <mergeCell ref="J19:O19"/>
    <mergeCell ref="P19:U19"/>
    <mergeCell ref="V19:Z19"/>
    <mergeCell ref="AA19:AF19"/>
    <mergeCell ref="AG19:AL19"/>
    <mergeCell ref="AM19:AR19"/>
    <mergeCell ref="AS19:AV19"/>
    <mergeCell ref="J18:O18"/>
    <mergeCell ref="P18:U18"/>
    <mergeCell ref="V18:Z18"/>
    <mergeCell ref="AA18:AF18"/>
    <mergeCell ref="A18:I18"/>
    <mergeCell ref="AM15:AR15"/>
    <mergeCell ref="AS15:AV15"/>
    <mergeCell ref="AM16:AR16"/>
    <mergeCell ref="AS16:AV16"/>
    <mergeCell ref="A17:I17"/>
    <mergeCell ref="J17:O17"/>
    <mergeCell ref="P17:U17"/>
    <mergeCell ref="V17:Z17"/>
    <mergeCell ref="AA17:AF17"/>
    <mergeCell ref="AG17:AL17"/>
    <mergeCell ref="AM17:AR17"/>
    <mergeCell ref="AS17:AV17"/>
    <mergeCell ref="P16:U16"/>
    <mergeCell ref="V16:Z16"/>
    <mergeCell ref="AA16:AF16"/>
    <mergeCell ref="J16:O16"/>
    <mergeCell ref="A16:I16"/>
    <mergeCell ref="AG16:AL16"/>
    <mergeCell ref="A6:G6"/>
    <mergeCell ref="H6:AV6"/>
    <mergeCell ref="B9:AV9"/>
    <mergeCell ref="B11:AV11"/>
    <mergeCell ref="A12:I13"/>
    <mergeCell ref="J12:O13"/>
    <mergeCell ref="P12:U13"/>
    <mergeCell ref="V12:Z13"/>
    <mergeCell ref="AA12:AR12"/>
    <mergeCell ref="AS12:AV13"/>
    <mergeCell ref="AA13:AF13"/>
    <mergeCell ref="AG13:AL13"/>
    <mergeCell ref="AM13:AR13"/>
    <mergeCell ref="AM14:AR14"/>
    <mergeCell ref="AS14:AV14"/>
    <mergeCell ref="A15:I15"/>
    <mergeCell ref="J15:O15"/>
    <mergeCell ref="P15:U15"/>
    <mergeCell ref="V15:Z15"/>
    <mergeCell ref="AA15:AF15"/>
    <mergeCell ref="AG15:AL15"/>
    <mergeCell ref="A1:AV1"/>
    <mergeCell ref="W4:AB4"/>
    <mergeCell ref="B8:AV8"/>
    <mergeCell ref="A14:I14"/>
    <mergeCell ref="J14:O14"/>
    <mergeCell ref="P14:U14"/>
    <mergeCell ref="V14:Z14"/>
    <mergeCell ref="AA14:AF14"/>
    <mergeCell ref="AG14:AL14"/>
    <mergeCell ref="A2:AV2"/>
    <mergeCell ref="H5:V5"/>
    <mergeCell ref="W5:AB5"/>
    <mergeCell ref="AC5:AV5"/>
    <mergeCell ref="A4:G4"/>
    <mergeCell ref="A5:G5"/>
    <mergeCell ref="H4:V4"/>
  </mergeCells>
  <phoneticPr fontId="7" type="noConversion"/>
  <dataValidations count="1">
    <dataValidation allowBlank="1" showInputMessage="1" showErrorMessage="1" prompt="증감사유는 구체적으로 기재 요망(OSOS 시스템 적용으로 미기재시 반려될 수 있음)" sqref="B9:AV9"/>
  </dataValidations>
  <hyperlinks>
    <hyperlink ref="AX4"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headerFooter alignWithMargins="0">
    <oddFooter>&amp;C&amp;"맑은 고딕,보통"&amp;9&amp;P /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44"/>
  <sheetViews>
    <sheetView topLeftCell="A21" zoomScale="90" zoomScaleNormal="90" workbookViewId="0">
      <selection activeCell="A44" sqref="A44:K44"/>
    </sheetView>
  </sheetViews>
  <sheetFormatPr defaultColWidth="1.77734375" defaultRowHeight="18" customHeight="1"/>
  <cols>
    <col min="1" max="9" width="1.77734375" style="325"/>
    <col min="10" max="49" width="1.77734375" style="325" customWidth="1"/>
    <col min="50" max="50" width="1.77734375" style="325"/>
    <col min="51" max="51" width="17.44140625" style="5" customWidth="1"/>
    <col min="52" max="16384" width="1.77734375" style="325"/>
  </cols>
  <sheetData>
    <row r="1" spans="1:51" s="327" customFormat="1" ht="18" hidden="1" customHeight="1" thickBot="1">
      <c r="AJ1" s="1245" t="s">
        <v>1046</v>
      </c>
      <c r="AK1" s="1245"/>
      <c r="AL1" s="1245"/>
      <c r="AM1" s="1245" t="s">
        <v>1047</v>
      </c>
      <c r="AN1" s="1245"/>
      <c r="AO1" s="1245"/>
      <c r="AP1" s="1245"/>
      <c r="AQ1" s="1245"/>
      <c r="AR1" s="1245" t="s">
        <v>1048</v>
      </c>
      <c r="AS1" s="1245"/>
      <c r="AT1" s="1245"/>
      <c r="AU1" s="1245" t="s">
        <v>1049</v>
      </c>
      <c r="AV1" s="1245"/>
      <c r="AW1" s="1245"/>
      <c r="AY1" s="80"/>
    </row>
    <row r="2" spans="1:51" s="327" customFormat="1" ht="15" hidden="1" customHeight="1" thickTop="1">
      <c r="AJ2" s="1246"/>
      <c r="AK2" s="1247"/>
      <c r="AL2" s="1248"/>
      <c r="AM2" s="1246"/>
      <c r="AN2" s="1247"/>
      <c r="AO2" s="1247"/>
      <c r="AP2" s="1247"/>
      <c r="AQ2" s="1248"/>
      <c r="AR2" s="1246"/>
      <c r="AS2" s="1247"/>
      <c r="AT2" s="1248"/>
      <c r="AU2" s="1246"/>
      <c r="AV2" s="1247"/>
      <c r="AW2" s="1248"/>
      <c r="AY2" s="367" t="s">
        <v>1120</v>
      </c>
    </row>
    <row r="3" spans="1:51" s="327" customFormat="1" ht="15" hidden="1" customHeight="1">
      <c r="AJ3" s="1249"/>
      <c r="AK3" s="1250"/>
      <c r="AL3" s="1251"/>
      <c r="AM3" s="1249" t="s">
        <v>1050</v>
      </c>
      <c r="AN3" s="1250"/>
      <c r="AO3" s="1250"/>
      <c r="AP3" s="1250"/>
      <c r="AQ3" s="1251"/>
      <c r="AR3" s="1249"/>
      <c r="AS3" s="1250"/>
      <c r="AT3" s="1251"/>
      <c r="AU3" s="1249"/>
      <c r="AV3" s="1250"/>
      <c r="AW3" s="1251"/>
      <c r="AY3" s="82"/>
    </row>
    <row r="4" spans="1:51" s="327" customFormat="1" ht="15" hidden="1" customHeight="1">
      <c r="AJ4" s="1252"/>
      <c r="AK4" s="1253"/>
      <c r="AL4" s="1254"/>
      <c r="AM4" s="1252"/>
      <c r="AN4" s="1253"/>
      <c r="AO4" s="1253"/>
      <c r="AP4" s="1253"/>
      <c r="AQ4" s="1254"/>
      <c r="AR4" s="1252"/>
      <c r="AS4" s="1253"/>
      <c r="AT4" s="1254"/>
      <c r="AU4" s="1252"/>
      <c r="AV4" s="1253"/>
      <c r="AW4" s="1254"/>
      <c r="AY4" s="356"/>
    </row>
    <row r="5" spans="1:51" s="327" customFormat="1" ht="15" hidden="1" customHeight="1">
      <c r="AY5" s="356"/>
    </row>
    <row r="6" spans="1:51" s="328" customFormat="1" ht="31.5">
      <c r="A6" s="1115" t="s">
        <v>1106</v>
      </c>
      <c r="B6" s="1115"/>
      <c r="C6" s="1115"/>
      <c r="D6" s="1115"/>
      <c r="E6" s="1115"/>
      <c r="F6" s="1115"/>
      <c r="G6" s="1115"/>
      <c r="H6" s="1115"/>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5"/>
      <c r="AL6" s="1115"/>
      <c r="AM6" s="1115"/>
      <c r="AN6" s="1115"/>
      <c r="AO6" s="1115"/>
      <c r="AP6" s="1115"/>
      <c r="AQ6" s="1115"/>
      <c r="AR6" s="1115"/>
      <c r="AS6" s="1115"/>
      <c r="AT6" s="1115"/>
      <c r="AU6" s="1115"/>
      <c r="AV6" s="1115"/>
      <c r="AW6" s="1115"/>
      <c r="AY6" s="359"/>
    </row>
    <row r="8" spans="1:51" s="331" customFormat="1" ht="18" customHeight="1">
      <c r="A8" s="1092" t="s">
        <v>135</v>
      </c>
      <c r="B8" s="1092"/>
      <c r="C8" s="1092"/>
      <c r="D8" s="1092"/>
      <c r="E8" s="1092"/>
      <c r="F8" s="1092"/>
      <c r="G8" s="1131"/>
      <c r="H8" s="1092">
        <f>'1'!$H$3:$V$3</f>
        <v>0</v>
      </c>
      <c r="I8" s="1092"/>
      <c r="J8" s="1092"/>
      <c r="K8" s="1092"/>
      <c r="L8" s="1092"/>
      <c r="M8" s="1092"/>
      <c r="N8" s="1092"/>
      <c r="O8" s="1092"/>
      <c r="P8" s="1092"/>
      <c r="Q8" s="1092"/>
      <c r="R8" s="1092"/>
      <c r="S8" s="1092"/>
      <c r="T8" s="1092"/>
      <c r="U8" s="1092"/>
      <c r="V8" s="1092"/>
      <c r="W8" s="1092" t="s">
        <v>1125</v>
      </c>
      <c r="X8" s="1092"/>
      <c r="Y8" s="1092"/>
      <c r="Z8" s="1092"/>
      <c r="AA8" s="1092"/>
      <c r="AB8" s="1092"/>
      <c r="AC8" s="1092">
        <f>'1'!$AC$3:$AI$3</f>
        <v>0</v>
      </c>
      <c r="AD8" s="1092"/>
      <c r="AE8" s="1092"/>
      <c r="AF8" s="1092"/>
      <c r="AG8" s="1092"/>
      <c r="AH8" s="1092"/>
      <c r="AI8" s="1092"/>
      <c r="AJ8" s="1092" t="s">
        <v>32</v>
      </c>
      <c r="AK8" s="1131"/>
      <c r="AL8" s="1131"/>
      <c r="AM8" s="1131"/>
      <c r="AN8" s="1131"/>
      <c r="AO8" s="422" t="s">
        <v>134</v>
      </c>
      <c r="AP8" s="1132">
        <f>'1'!$AP$3:$AV$3</f>
        <v>0</v>
      </c>
      <c r="AQ8" s="1131"/>
      <c r="AR8" s="1131"/>
      <c r="AS8" s="1131"/>
      <c r="AT8" s="1131"/>
      <c r="AU8" s="1131"/>
      <c r="AV8" s="1131"/>
      <c r="AY8" s="367" t="s">
        <v>1120</v>
      </c>
    </row>
    <row r="9" spans="1:51" s="331" customFormat="1" ht="18" customHeight="1">
      <c r="A9" s="1092" t="s">
        <v>136</v>
      </c>
      <c r="B9" s="1092"/>
      <c r="C9" s="1092"/>
      <c r="D9" s="1092"/>
      <c r="E9" s="1092"/>
      <c r="F9" s="1092"/>
      <c r="G9" s="1131"/>
      <c r="H9" s="1092">
        <f>'1'!$H$4:$Y$4</f>
        <v>0</v>
      </c>
      <c r="I9" s="1092"/>
      <c r="J9" s="1092"/>
      <c r="K9" s="1092"/>
      <c r="L9" s="1092"/>
      <c r="M9" s="1092"/>
      <c r="N9" s="1092"/>
      <c r="O9" s="1092"/>
      <c r="P9" s="1092"/>
      <c r="Q9" s="1092"/>
      <c r="R9" s="1092"/>
      <c r="S9" s="1092"/>
      <c r="T9" s="1092"/>
      <c r="U9" s="1092"/>
      <c r="V9" s="1092"/>
      <c r="W9" s="1092" t="s">
        <v>137</v>
      </c>
      <c r="X9" s="1092"/>
      <c r="Y9" s="1092"/>
      <c r="Z9" s="1092"/>
      <c r="AA9" s="1092"/>
      <c r="AB9" s="1092"/>
      <c r="AC9" s="1092">
        <f>'1'!$AC$4:$AV$4</f>
        <v>0</v>
      </c>
      <c r="AD9" s="1092"/>
      <c r="AE9" s="1092"/>
      <c r="AF9" s="1092"/>
      <c r="AG9" s="1092"/>
      <c r="AH9" s="1092"/>
      <c r="AI9" s="1092"/>
      <c r="AJ9" s="1131"/>
      <c r="AK9" s="1131"/>
      <c r="AL9" s="1131"/>
      <c r="AM9" s="1131"/>
      <c r="AN9" s="1131"/>
      <c r="AO9" s="1131"/>
      <c r="AP9" s="1131"/>
      <c r="AQ9" s="1131"/>
      <c r="AR9" s="1131"/>
      <c r="AS9" s="1131"/>
      <c r="AT9" s="1131"/>
      <c r="AU9" s="1131"/>
      <c r="AV9" s="1131"/>
      <c r="AW9" s="332"/>
      <c r="AY9" s="358"/>
    </row>
    <row r="10" spans="1:51" s="331" customFormat="1" ht="18" customHeight="1">
      <c r="A10" s="1092" t="s">
        <v>133</v>
      </c>
      <c r="B10" s="1092"/>
      <c r="C10" s="1092"/>
      <c r="D10" s="1092"/>
      <c r="E10" s="1092"/>
      <c r="F10" s="1092"/>
      <c r="G10" s="1131"/>
      <c r="H10" s="1092">
        <f>'1'!$H$5:$AV$5</f>
        <v>0</v>
      </c>
      <c r="I10" s="1133"/>
      <c r="J10" s="1133"/>
      <c r="K10" s="1133"/>
      <c r="L10" s="1133"/>
      <c r="M10" s="1133"/>
      <c r="N10" s="1133"/>
      <c r="O10" s="1133"/>
      <c r="P10" s="1133"/>
      <c r="Q10" s="1133"/>
      <c r="R10" s="1133"/>
      <c r="S10" s="1133"/>
      <c r="T10" s="1133"/>
      <c r="U10" s="1133"/>
      <c r="V10" s="1133"/>
      <c r="W10" s="1133"/>
      <c r="X10" s="1133"/>
      <c r="Y10" s="1133"/>
      <c r="Z10" s="1133"/>
      <c r="AA10" s="1133"/>
      <c r="AB10" s="1133"/>
      <c r="AC10" s="1133"/>
      <c r="AD10" s="1133"/>
      <c r="AE10" s="1133"/>
      <c r="AF10" s="1133"/>
      <c r="AG10" s="1133"/>
      <c r="AH10" s="1133"/>
      <c r="AI10" s="1133"/>
      <c r="AJ10" s="1133"/>
      <c r="AK10" s="1133"/>
      <c r="AL10" s="1133"/>
      <c r="AM10" s="1133"/>
      <c r="AN10" s="1133"/>
      <c r="AO10" s="1133"/>
      <c r="AP10" s="1133"/>
      <c r="AQ10" s="1133"/>
      <c r="AR10" s="1133"/>
      <c r="AS10" s="1133"/>
      <c r="AT10" s="1133"/>
      <c r="AU10" s="1133"/>
      <c r="AV10" s="1133"/>
      <c r="AW10" s="332"/>
      <c r="AY10" s="358"/>
    </row>
    <row r="11" spans="1:51" s="327" customFormat="1" ht="12.95" customHeight="1">
      <c r="A11" s="1081"/>
      <c r="B11" s="1081"/>
      <c r="C11" s="1081"/>
      <c r="D11" s="1081"/>
      <c r="E11" s="1081"/>
      <c r="F11" s="1081"/>
      <c r="G11" s="1081"/>
      <c r="H11" s="1081"/>
      <c r="I11" s="1081"/>
      <c r="J11" s="1081"/>
      <c r="K11" s="1081"/>
      <c r="L11" s="1081"/>
      <c r="M11" s="1081"/>
      <c r="N11" s="1081"/>
      <c r="O11" s="1081"/>
      <c r="P11" s="1081"/>
      <c r="Q11" s="1081"/>
      <c r="R11" s="1081"/>
      <c r="S11" s="1081"/>
      <c r="T11" s="1081"/>
      <c r="U11" s="1081"/>
      <c r="V11" s="1081"/>
      <c r="W11" s="1081"/>
      <c r="X11" s="1081"/>
      <c r="Y11" s="1081"/>
      <c r="Z11" s="1081"/>
      <c r="AA11" s="1081"/>
      <c r="AB11" s="1081"/>
      <c r="AC11" s="1081"/>
      <c r="AD11" s="1081"/>
      <c r="AE11" s="1081"/>
      <c r="AF11" s="1081"/>
      <c r="AG11" s="1081"/>
      <c r="AH11" s="1081"/>
      <c r="AI11" s="1081"/>
      <c r="AJ11" s="1081"/>
      <c r="AK11" s="1081"/>
      <c r="AL11" s="1081"/>
      <c r="AM11" s="1081"/>
      <c r="AN11" s="1081"/>
      <c r="AO11" s="1081"/>
      <c r="AP11" s="1081"/>
      <c r="AQ11" s="1081"/>
      <c r="AR11" s="1081"/>
      <c r="AS11" s="1081"/>
      <c r="AT11" s="1081"/>
      <c r="AU11" s="1081"/>
      <c r="AV11" s="1081"/>
      <c r="AW11" s="1081"/>
      <c r="AY11" s="358"/>
    </row>
    <row r="12" spans="1:51" s="327" customFormat="1" ht="21.75" customHeight="1">
      <c r="A12" s="1226" t="s">
        <v>1051</v>
      </c>
      <c r="B12" s="1227"/>
      <c r="C12" s="1227"/>
      <c r="D12" s="1227"/>
      <c r="E12" s="1227"/>
      <c r="F12" s="1227"/>
      <c r="G12" s="1227"/>
      <c r="H12" s="1227"/>
      <c r="I12" s="1227"/>
      <c r="J12" s="1227"/>
      <c r="K12" s="1227" t="s">
        <v>1052</v>
      </c>
      <c r="L12" s="1227"/>
      <c r="M12" s="1227"/>
      <c r="N12" s="1227"/>
      <c r="O12" s="1227"/>
      <c r="P12" s="1227"/>
      <c r="Q12" s="1227"/>
      <c r="R12" s="1227"/>
      <c r="S12" s="1227"/>
      <c r="T12" s="1227"/>
      <c r="U12" s="1227"/>
      <c r="V12" s="1227"/>
      <c r="W12" s="1227"/>
      <c r="X12" s="1227" t="s">
        <v>1053</v>
      </c>
      <c r="Y12" s="1227"/>
      <c r="Z12" s="1227"/>
      <c r="AA12" s="1227"/>
      <c r="AB12" s="1227"/>
      <c r="AC12" s="1227"/>
      <c r="AD12" s="1227"/>
      <c r="AE12" s="1227"/>
      <c r="AF12" s="1227"/>
      <c r="AG12" s="1227"/>
      <c r="AH12" s="1227"/>
      <c r="AI12" s="1227"/>
      <c r="AJ12" s="1227"/>
      <c r="AK12" s="1227" t="s">
        <v>1054</v>
      </c>
      <c r="AL12" s="1227"/>
      <c r="AM12" s="1227"/>
      <c r="AN12" s="1227"/>
      <c r="AO12" s="1227"/>
      <c r="AP12" s="1227"/>
      <c r="AQ12" s="1227"/>
      <c r="AR12" s="1227"/>
      <c r="AS12" s="1227"/>
      <c r="AT12" s="1227"/>
      <c r="AU12" s="1227"/>
      <c r="AV12" s="1227"/>
      <c r="AW12" s="1228"/>
      <c r="AY12" s="75"/>
    </row>
    <row r="13" spans="1:51" s="327" customFormat="1" ht="18.75" customHeight="1">
      <c r="A13" s="1229" t="s">
        <v>1796</v>
      </c>
      <c r="B13" s="1097"/>
      <c r="C13" s="1097"/>
      <c r="D13" s="1097"/>
      <c r="E13" s="1097"/>
      <c r="F13" s="1097"/>
      <c r="G13" s="1097"/>
      <c r="H13" s="1097"/>
      <c r="I13" s="1097"/>
      <c r="J13" s="1097"/>
      <c r="K13" s="1232" t="s">
        <v>1061</v>
      </c>
      <c r="L13" s="1233"/>
      <c r="M13" s="1233"/>
      <c r="N13" s="1233"/>
      <c r="O13" s="1233"/>
      <c r="P13" s="1233"/>
      <c r="Q13" s="1233"/>
      <c r="R13" s="1233"/>
      <c r="S13" s="1233"/>
      <c r="T13" s="1233"/>
      <c r="U13" s="1233"/>
      <c r="V13" s="1233"/>
      <c r="W13" s="1233"/>
      <c r="X13" s="1232" t="s">
        <v>1060</v>
      </c>
      <c r="Y13" s="1233"/>
      <c r="Z13" s="1233"/>
      <c r="AA13" s="1233"/>
      <c r="AB13" s="1233"/>
      <c r="AC13" s="1233"/>
      <c r="AD13" s="1233"/>
      <c r="AE13" s="1233"/>
      <c r="AF13" s="1233"/>
      <c r="AG13" s="1233"/>
      <c r="AH13" s="1233"/>
      <c r="AI13" s="1233"/>
      <c r="AJ13" s="1233"/>
      <c r="AK13" s="1235" t="s">
        <v>1055</v>
      </c>
      <c r="AL13" s="1236"/>
      <c r="AM13" s="1236"/>
      <c r="AN13" s="1236"/>
      <c r="AO13" s="1236"/>
      <c r="AP13" s="1236"/>
      <c r="AQ13" s="1236"/>
      <c r="AR13" s="1236"/>
      <c r="AS13" s="1236"/>
      <c r="AT13" s="1236"/>
      <c r="AU13" s="1236"/>
      <c r="AV13" s="1236"/>
      <c r="AW13" s="1237"/>
      <c r="AY13" s="75"/>
    </row>
    <row r="14" spans="1:51" s="327" customFormat="1" ht="18.95" customHeight="1">
      <c r="A14" s="1229"/>
      <c r="B14" s="1097"/>
      <c r="C14" s="1097"/>
      <c r="D14" s="1097"/>
      <c r="E14" s="1097"/>
      <c r="F14" s="1097"/>
      <c r="G14" s="1097"/>
      <c r="H14" s="1097"/>
      <c r="I14" s="1097"/>
      <c r="J14" s="1097"/>
      <c r="K14" s="1233"/>
      <c r="L14" s="1233"/>
      <c r="M14" s="1233"/>
      <c r="N14" s="1233"/>
      <c r="O14" s="1233"/>
      <c r="P14" s="1233"/>
      <c r="Q14" s="1233"/>
      <c r="R14" s="1233"/>
      <c r="S14" s="1233"/>
      <c r="T14" s="1233"/>
      <c r="U14" s="1233"/>
      <c r="V14" s="1233"/>
      <c r="W14" s="1233"/>
      <c r="X14" s="1233"/>
      <c r="Y14" s="1233"/>
      <c r="Z14" s="1233"/>
      <c r="AA14" s="1233"/>
      <c r="AB14" s="1233"/>
      <c r="AC14" s="1233"/>
      <c r="AD14" s="1233"/>
      <c r="AE14" s="1233"/>
      <c r="AF14" s="1233"/>
      <c r="AG14" s="1233"/>
      <c r="AH14" s="1233"/>
      <c r="AI14" s="1233"/>
      <c r="AJ14" s="1233"/>
      <c r="AK14" s="1238"/>
      <c r="AL14" s="1239"/>
      <c r="AM14" s="1239"/>
      <c r="AN14" s="1239"/>
      <c r="AO14" s="1239"/>
      <c r="AP14" s="1239"/>
      <c r="AQ14" s="1239"/>
      <c r="AR14" s="1239"/>
      <c r="AS14" s="1239"/>
      <c r="AT14" s="1239"/>
      <c r="AU14" s="1239"/>
      <c r="AV14" s="1239"/>
      <c r="AW14" s="1240"/>
      <c r="AY14" s="75"/>
    </row>
    <row r="15" spans="1:51" s="327" customFormat="1" ht="18.95" customHeight="1">
      <c r="A15" s="1229"/>
      <c r="B15" s="1097"/>
      <c r="C15" s="1097"/>
      <c r="D15" s="1097"/>
      <c r="E15" s="1097"/>
      <c r="F15" s="1097"/>
      <c r="G15" s="1097"/>
      <c r="H15" s="1097"/>
      <c r="I15" s="1097"/>
      <c r="J15" s="1097"/>
      <c r="K15" s="1233"/>
      <c r="L15" s="1233"/>
      <c r="M15" s="1233"/>
      <c r="N15" s="1233"/>
      <c r="O15" s="1233"/>
      <c r="P15" s="1233"/>
      <c r="Q15" s="1233"/>
      <c r="R15" s="1233"/>
      <c r="S15" s="1233"/>
      <c r="T15" s="1233"/>
      <c r="U15" s="1233"/>
      <c r="V15" s="1233"/>
      <c r="W15" s="1233"/>
      <c r="X15" s="1233"/>
      <c r="Y15" s="1233"/>
      <c r="Z15" s="1233"/>
      <c r="AA15" s="1233"/>
      <c r="AB15" s="1233"/>
      <c r="AC15" s="1233"/>
      <c r="AD15" s="1233"/>
      <c r="AE15" s="1233"/>
      <c r="AF15" s="1233"/>
      <c r="AG15" s="1233"/>
      <c r="AH15" s="1233"/>
      <c r="AI15" s="1233"/>
      <c r="AJ15" s="1233"/>
      <c r="AK15" s="1238"/>
      <c r="AL15" s="1239"/>
      <c r="AM15" s="1239"/>
      <c r="AN15" s="1239"/>
      <c r="AO15" s="1239"/>
      <c r="AP15" s="1239"/>
      <c r="AQ15" s="1239"/>
      <c r="AR15" s="1239"/>
      <c r="AS15" s="1239"/>
      <c r="AT15" s="1239"/>
      <c r="AU15" s="1239"/>
      <c r="AV15" s="1239"/>
      <c r="AW15" s="1240"/>
      <c r="AY15" s="75"/>
    </row>
    <row r="16" spans="1:51" s="327" customFormat="1" ht="18.95" customHeight="1">
      <c r="A16" s="1229"/>
      <c r="B16" s="1097"/>
      <c r="C16" s="1097"/>
      <c r="D16" s="1097"/>
      <c r="E16" s="1097"/>
      <c r="F16" s="1097"/>
      <c r="G16" s="1097"/>
      <c r="H16" s="1097"/>
      <c r="I16" s="1097"/>
      <c r="J16" s="1097"/>
      <c r="K16" s="1233"/>
      <c r="L16" s="1233"/>
      <c r="M16" s="1233"/>
      <c r="N16" s="1233"/>
      <c r="O16" s="1233"/>
      <c r="P16" s="1233"/>
      <c r="Q16" s="1233"/>
      <c r="R16" s="1233"/>
      <c r="S16" s="1233"/>
      <c r="T16" s="1233"/>
      <c r="U16" s="1233"/>
      <c r="V16" s="1233"/>
      <c r="W16" s="1233"/>
      <c r="X16" s="1233"/>
      <c r="Y16" s="1233"/>
      <c r="Z16" s="1233"/>
      <c r="AA16" s="1233"/>
      <c r="AB16" s="1233"/>
      <c r="AC16" s="1233"/>
      <c r="AD16" s="1233"/>
      <c r="AE16" s="1233"/>
      <c r="AF16" s="1233"/>
      <c r="AG16" s="1233"/>
      <c r="AH16" s="1233"/>
      <c r="AI16" s="1233"/>
      <c r="AJ16" s="1233"/>
      <c r="AK16" s="1238"/>
      <c r="AL16" s="1239"/>
      <c r="AM16" s="1239"/>
      <c r="AN16" s="1239"/>
      <c r="AO16" s="1239"/>
      <c r="AP16" s="1239"/>
      <c r="AQ16" s="1239"/>
      <c r="AR16" s="1239"/>
      <c r="AS16" s="1239"/>
      <c r="AT16" s="1239"/>
      <c r="AU16" s="1239"/>
      <c r="AV16" s="1239"/>
      <c r="AW16" s="1240"/>
      <c r="AY16" s="75"/>
    </row>
    <row r="17" spans="1:51" s="327" customFormat="1" ht="18.95" customHeight="1">
      <c r="A17" s="1229"/>
      <c r="B17" s="1097"/>
      <c r="C17" s="1097"/>
      <c r="D17" s="1097"/>
      <c r="E17" s="1097"/>
      <c r="F17" s="1097"/>
      <c r="G17" s="1097"/>
      <c r="H17" s="1097"/>
      <c r="I17" s="1097"/>
      <c r="J17" s="1097"/>
      <c r="K17" s="1233"/>
      <c r="L17" s="1233"/>
      <c r="M17" s="1233"/>
      <c r="N17" s="1233"/>
      <c r="O17" s="1233"/>
      <c r="P17" s="1233"/>
      <c r="Q17" s="1233"/>
      <c r="R17" s="1233"/>
      <c r="S17" s="1233"/>
      <c r="T17" s="1233"/>
      <c r="U17" s="1233"/>
      <c r="V17" s="1233"/>
      <c r="W17" s="1233"/>
      <c r="X17" s="1233"/>
      <c r="Y17" s="1233"/>
      <c r="Z17" s="1233"/>
      <c r="AA17" s="1233"/>
      <c r="AB17" s="1233"/>
      <c r="AC17" s="1233"/>
      <c r="AD17" s="1233"/>
      <c r="AE17" s="1233"/>
      <c r="AF17" s="1233"/>
      <c r="AG17" s="1233"/>
      <c r="AH17" s="1233"/>
      <c r="AI17" s="1233"/>
      <c r="AJ17" s="1233"/>
      <c r="AK17" s="1238"/>
      <c r="AL17" s="1239"/>
      <c r="AM17" s="1239"/>
      <c r="AN17" s="1239"/>
      <c r="AO17" s="1239"/>
      <c r="AP17" s="1239"/>
      <c r="AQ17" s="1239"/>
      <c r="AR17" s="1239"/>
      <c r="AS17" s="1239"/>
      <c r="AT17" s="1239"/>
      <c r="AU17" s="1239"/>
      <c r="AV17" s="1239"/>
      <c r="AW17" s="1240"/>
      <c r="AY17" s="358"/>
    </row>
    <row r="18" spans="1:51" s="327" customFormat="1" ht="18.95" customHeight="1">
      <c r="A18" s="1229"/>
      <c r="B18" s="1097"/>
      <c r="C18" s="1097"/>
      <c r="D18" s="1097"/>
      <c r="E18" s="1097"/>
      <c r="F18" s="1097"/>
      <c r="G18" s="1097"/>
      <c r="H18" s="1097"/>
      <c r="I18" s="1097"/>
      <c r="J18" s="1097"/>
      <c r="K18" s="1233"/>
      <c r="L18" s="1233"/>
      <c r="M18" s="1233"/>
      <c r="N18" s="1233"/>
      <c r="O18" s="1233"/>
      <c r="P18" s="1233"/>
      <c r="Q18" s="1233"/>
      <c r="R18" s="1233"/>
      <c r="S18" s="1233"/>
      <c r="T18" s="1233"/>
      <c r="U18" s="1233"/>
      <c r="V18" s="1233"/>
      <c r="W18" s="1233"/>
      <c r="X18" s="1233"/>
      <c r="Y18" s="1233"/>
      <c r="Z18" s="1233"/>
      <c r="AA18" s="1233"/>
      <c r="AB18" s="1233"/>
      <c r="AC18" s="1233"/>
      <c r="AD18" s="1233"/>
      <c r="AE18" s="1233"/>
      <c r="AF18" s="1233"/>
      <c r="AG18" s="1233"/>
      <c r="AH18" s="1233"/>
      <c r="AI18" s="1233"/>
      <c r="AJ18" s="1233"/>
      <c r="AK18" s="1238"/>
      <c r="AL18" s="1239"/>
      <c r="AM18" s="1239"/>
      <c r="AN18" s="1239"/>
      <c r="AO18" s="1239"/>
      <c r="AP18" s="1239"/>
      <c r="AQ18" s="1239"/>
      <c r="AR18" s="1239"/>
      <c r="AS18" s="1239"/>
      <c r="AT18" s="1239"/>
      <c r="AU18" s="1239"/>
      <c r="AV18" s="1239"/>
      <c r="AW18" s="1240"/>
      <c r="AY18" s="358"/>
    </row>
    <row r="19" spans="1:51" s="327" customFormat="1" ht="18.95" customHeight="1">
      <c r="A19" s="1229"/>
      <c r="B19" s="1097"/>
      <c r="C19" s="1097"/>
      <c r="D19" s="1097"/>
      <c r="E19" s="1097"/>
      <c r="F19" s="1097"/>
      <c r="G19" s="1097"/>
      <c r="H19" s="1097"/>
      <c r="I19" s="1097"/>
      <c r="J19" s="1097"/>
      <c r="K19" s="1233"/>
      <c r="L19" s="1233"/>
      <c r="M19" s="1233"/>
      <c r="N19" s="1233"/>
      <c r="O19" s="1233"/>
      <c r="P19" s="1233"/>
      <c r="Q19" s="1233"/>
      <c r="R19" s="1233"/>
      <c r="S19" s="1233"/>
      <c r="T19" s="1233"/>
      <c r="U19" s="1233"/>
      <c r="V19" s="1233"/>
      <c r="W19" s="1233"/>
      <c r="X19" s="1233"/>
      <c r="Y19" s="1233"/>
      <c r="Z19" s="1233"/>
      <c r="AA19" s="1233"/>
      <c r="AB19" s="1233"/>
      <c r="AC19" s="1233"/>
      <c r="AD19" s="1233"/>
      <c r="AE19" s="1233"/>
      <c r="AF19" s="1233"/>
      <c r="AG19" s="1233"/>
      <c r="AH19" s="1233"/>
      <c r="AI19" s="1233"/>
      <c r="AJ19" s="1233"/>
      <c r="AK19" s="1238"/>
      <c r="AL19" s="1239"/>
      <c r="AM19" s="1239"/>
      <c r="AN19" s="1239"/>
      <c r="AO19" s="1239"/>
      <c r="AP19" s="1239"/>
      <c r="AQ19" s="1239"/>
      <c r="AR19" s="1239"/>
      <c r="AS19" s="1239"/>
      <c r="AT19" s="1239"/>
      <c r="AU19" s="1239"/>
      <c r="AV19" s="1239"/>
      <c r="AW19" s="1240"/>
      <c r="AY19" s="358"/>
    </row>
    <row r="20" spans="1:51" s="327" customFormat="1" ht="18.95" customHeight="1">
      <c r="A20" s="1229"/>
      <c r="B20" s="1097"/>
      <c r="C20" s="1097"/>
      <c r="D20" s="1097"/>
      <c r="E20" s="1097"/>
      <c r="F20" s="1097"/>
      <c r="G20" s="1097"/>
      <c r="H20" s="1097"/>
      <c r="I20" s="1097"/>
      <c r="J20" s="1097"/>
      <c r="K20" s="1233"/>
      <c r="L20" s="1233"/>
      <c r="M20" s="1233"/>
      <c r="N20" s="1233"/>
      <c r="O20" s="1233"/>
      <c r="P20" s="1233"/>
      <c r="Q20" s="1233"/>
      <c r="R20" s="1233"/>
      <c r="S20" s="1233"/>
      <c r="T20" s="1233"/>
      <c r="U20" s="1233"/>
      <c r="V20" s="1233"/>
      <c r="W20" s="1233"/>
      <c r="X20" s="1233"/>
      <c r="Y20" s="1233"/>
      <c r="Z20" s="1233"/>
      <c r="AA20" s="1233"/>
      <c r="AB20" s="1233"/>
      <c r="AC20" s="1233"/>
      <c r="AD20" s="1233"/>
      <c r="AE20" s="1233"/>
      <c r="AF20" s="1233"/>
      <c r="AG20" s="1233"/>
      <c r="AH20" s="1233"/>
      <c r="AI20" s="1233"/>
      <c r="AJ20" s="1233"/>
      <c r="AK20" s="1238"/>
      <c r="AL20" s="1239"/>
      <c r="AM20" s="1239"/>
      <c r="AN20" s="1239"/>
      <c r="AO20" s="1239"/>
      <c r="AP20" s="1239"/>
      <c r="AQ20" s="1239"/>
      <c r="AR20" s="1239"/>
      <c r="AS20" s="1239"/>
      <c r="AT20" s="1239"/>
      <c r="AU20" s="1239"/>
      <c r="AV20" s="1239"/>
      <c r="AW20" s="1240"/>
      <c r="AY20" s="358"/>
    </row>
    <row r="21" spans="1:51" s="327" customFormat="1" ht="18.95" customHeight="1">
      <c r="A21" s="1229"/>
      <c r="B21" s="1097"/>
      <c r="C21" s="1097"/>
      <c r="D21" s="1097"/>
      <c r="E21" s="1097"/>
      <c r="F21" s="1097"/>
      <c r="G21" s="1097"/>
      <c r="H21" s="1097"/>
      <c r="I21" s="1097"/>
      <c r="J21" s="1097"/>
      <c r="K21" s="1233"/>
      <c r="L21" s="1233"/>
      <c r="M21" s="1233"/>
      <c r="N21" s="1233"/>
      <c r="O21" s="1233"/>
      <c r="P21" s="1233"/>
      <c r="Q21" s="1233"/>
      <c r="R21" s="1233"/>
      <c r="S21" s="1233"/>
      <c r="T21" s="1233"/>
      <c r="U21" s="1233"/>
      <c r="V21" s="1233"/>
      <c r="W21" s="1233"/>
      <c r="X21" s="1233"/>
      <c r="Y21" s="1233"/>
      <c r="Z21" s="1233"/>
      <c r="AA21" s="1233"/>
      <c r="AB21" s="1233"/>
      <c r="AC21" s="1233"/>
      <c r="AD21" s="1233"/>
      <c r="AE21" s="1233"/>
      <c r="AF21" s="1233"/>
      <c r="AG21" s="1233"/>
      <c r="AH21" s="1233"/>
      <c r="AI21" s="1233"/>
      <c r="AJ21" s="1233"/>
      <c r="AK21" s="1238"/>
      <c r="AL21" s="1239"/>
      <c r="AM21" s="1239"/>
      <c r="AN21" s="1239"/>
      <c r="AO21" s="1239"/>
      <c r="AP21" s="1239"/>
      <c r="AQ21" s="1239"/>
      <c r="AR21" s="1239"/>
      <c r="AS21" s="1239"/>
      <c r="AT21" s="1239"/>
      <c r="AU21" s="1239"/>
      <c r="AV21" s="1239"/>
      <c r="AW21" s="1240"/>
      <c r="AY21" s="357"/>
    </row>
    <row r="22" spans="1:51" s="327" customFormat="1" ht="18.95" customHeight="1">
      <c r="A22" s="1229"/>
      <c r="B22" s="1097"/>
      <c r="C22" s="1097"/>
      <c r="D22" s="1097"/>
      <c r="E22" s="1097"/>
      <c r="F22" s="1097"/>
      <c r="G22" s="1097"/>
      <c r="H22" s="1097"/>
      <c r="I22" s="1097"/>
      <c r="J22" s="1097"/>
      <c r="K22" s="1233"/>
      <c r="L22" s="1233"/>
      <c r="M22" s="1233"/>
      <c r="N22" s="1233"/>
      <c r="O22" s="1233"/>
      <c r="P22" s="1233"/>
      <c r="Q22" s="1233"/>
      <c r="R22" s="1233"/>
      <c r="S22" s="1233"/>
      <c r="T22" s="1233"/>
      <c r="U22" s="1233"/>
      <c r="V22" s="1233"/>
      <c r="W22" s="1233"/>
      <c r="X22" s="1233"/>
      <c r="Y22" s="1233"/>
      <c r="Z22" s="1233"/>
      <c r="AA22" s="1233"/>
      <c r="AB22" s="1233"/>
      <c r="AC22" s="1233"/>
      <c r="AD22" s="1233"/>
      <c r="AE22" s="1233"/>
      <c r="AF22" s="1233"/>
      <c r="AG22" s="1233"/>
      <c r="AH22" s="1233"/>
      <c r="AI22" s="1233"/>
      <c r="AJ22" s="1233"/>
      <c r="AK22" s="1238"/>
      <c r="AL22" s="1239"/>
      <c r="AM22" s="1239"/>
      <c r="AN22" s="1239"/>
      <c r="AO22" s="1239"/>
      <c r="AP22" s="1239"/>
      <c r="AQ22" s="1239"/>
      <c r="AR22" s="1239"/>
      <c r="AS22" s="1239"/>
      <c r="AT22" s="1239"/>
      <c r="AU22" s="1239"/>
      <c r="AV22" s="1239"/>
      <c r="AW22" s="1240"/>
      <c r="AY22" s="5"/>
    </row>
    <row r="23" spans="1:51" s="327" customFormat="1" ht="18.95" customHeight="1">
      <c r="A23" s="1229"/>
      <c r="B23" s="1097"/>
      <c r="C23" s="1097"/>
      <c r="D23" s="1097"/>
      <c r="E23" s="1097"/>
      <c r="F23" s="1097"/>
      <c r="G23" s="1097"/>
      <c r="H23" s="1097"/>
      <c r="I23" s="1097"/>
      <c r="J23" s="1097"/>
      <c r="K23" s="1233"/>
      <c r="L23" s="1233"/>
      <c r="M23" s="1233"/>
      <c r="N23" s="1233"/>
      <c r="O23" s="1233"/>
      <c r="P23" s="1233"/>
      <c r="Q23" s="1233"/>
      <c r="R23" s="1233"/>
      <c r="S23" s="1233"/>
      <c r="T23" s="1233"/>
      <c r="U23" s="1233"/>
      <c r="V23" s="1233"/>
      <c r="W23" s="1233"/>
      <c r="X23" s="1233"/>
      <c r="Y23" s="1233"/>
      <c r="Z23" s="1233"/>
      <c r="AA23" s="1233"/>
      <c r="AB23" s="1233"/>
      <c r="AC23" s="1233"/>
      <c r="AD23" s="1233"/>
      <c r="AE23" s="1233"/>
      <c r="AF23" s="1233"/>
      <c r="AG23" s="1233"/>
      <c r="AH23" s="1233"/>
      <c r="AI23" s="1233"/>
      <c r="AJ23" s="1233"/>
      <c r="AK23" s="1238"/>
      <c r="AL23" s="1239"/>
      <c r="AM23" s="1239"/>
      <c r="AN23" s="1239"/>
      <c r="AO23" s="1239"/>
      <c r="AP23" s="1239"/>
      <c r="AQ23" s="1239"/>
      <c r="AR23" s="1239"/>
      <c r="AS23" s="1239"/>
      <c r="AT23" s="1239"/>
      <c r="AU23" s="1239"/>
      <c r="AV23" s="1239"/>
      <c r="AW23" s="1240"/>
      <c r="AY23" s="5"/>
    </row>
    <row r="24" spans="1:51" s="327" customFormat="1" ht="18.95" customHeight="1">
      <c r="A24" s="1229"/>
      <c r="B24" s="1097"/>
      <c r="C24" s="1097"/>
      <c r="D24" s="1097"/>
      <c r="E24" s="1097"/>
      <c r="F24" s="1097"/>
      <c r="G24" s="1097"/>
      <c r="H24" s="1097"/>
      <c r="I24" s="1097"/>
      <c r="J24" s="1097"/>
      <c r="K24" s="1233"/>
      <c r="L24" s="1233"/>
      <c r="M24" s="1233"/>
      <c r="N24" s="1233"/>
      <c r="O24" s="1233"/>
      <c r="P24" s="1233"/>
      <c r="Q24" s="1233"/>
      <c r="R24" s="1233"/>
      <c r="S24" s="1233"/>
      <c r="T24" s="1233"/>
      <c r="U24" s="1233"/>
      <c r="V24" s="1233"/>
      <c r="W24" s="1233"/>
      <c r="X24" s="1233"/>
      <c r="Y24" s="1233"/>
      <c r="Z24" s="1233"/>
      <c r="AA24" s="1233"/>
      <c r="AB24" s="1233"/>
      <c r="AC24" s="1233"/>
      <c r="AD24" s="1233"/>
      <c r="AE24" s="1233"/>
      <c r="AF24" s="1233"/>
      <c r="AG24" s="1233"/>
      <c r="AH24" s="1233"/>
      <c r="AI24" s="1233"/>
      <c r="AJ24" s="1233"/>
      <c r="AK24" s="1238"/>
      <c r="AL24" s="1239"/>
      <c r="AM24" s="1239"/>
      <c r="AN24" s="1239"/>
      <c r="AO24" s="1239"/>
      <c r="AP24" s="1239"/>
      <c r="AQ24" s="1239"/>
      <c r="AR24" s="1239"/>
      <c r="AS24" s="1239"/>
      <c r="AT24" s="1239"/>
      <c r="AU24" s="1239"/>
      <c r="AV24" s="1239"/>
      <c r="AW24" s="1240"/>
      <c r="AY24" s="359"/>
    </row>
    <row r="25" spans="1:51" s="327" customFormat="1" ht="18.95" customHeight="1">
      <c r="A25" s="1229"/>
      <c r="B25" s="1097"/>
      <c r="C25" s="1097"/>
      <c r="D25" s="1097"/>
      <c r="E25" s="1097"/>
      <c r="F25" s="1097"/>
      <c r="G25" s="1097"/>
      <c r="H25" s="1097"/>
      <c r="I25" s="1097"/>
      <c r="J25" s="1097"/>
      <c r="K25" s="1233"/>
      <c r="L25" s="1233"/>
      <c r="M25" s="1233"/>
      <c r="N25" s="1233"/>
      <c r="O25" s="1233"/>
      <c r="P25" s="1233"/>
      <c r="Q25" s="1233"/>
      <c r="R25" s="1233"/>
      <c r="S25" s="1233"/>
      <c r="T25" s="1233"/>
      <c r="U25" s="1233"/>
      <c r="V25" s="1233"/>
      <c r="W25" s="1233"/>
      <c r="X25" s="1233"/>
      <c r="Y25" s="1233"/>
      <c r="Z25" s="1233"/>
      <c r="AA25" s="1233"/>
      <c r="AB25" s="1233"/>
      <c r="AC25" s="1233"/>
      <c r="AD25" s="1233"/>
      <c r="AE25" s="1233"/>
      <c r="AF25" s="1233"/>
      <c r="AG25" s="1233"/>
      <c r="AH25" s="1233"/>
      <c r="AI25" s="1233"/>
      <c r="AJ25" s="1233"/>
      <c r="AK25" s="1238"/>
      <c r="AL25" s="1239"/>
      <c r="AM25" s="1239"/>
      <c r="AN25" s="1239"/>
      <c r="AO25" s="1239"/>
      <c r="AP25" s="1239"/>
      <c r="AQ25" s="1239"/>
      <c r="AR25" s="1239"/>
      <c r="AS25" s="1239"/>
      <c r="AT25" s="1239"/>
      <c r="AU25" s="1239"/>
      <c r="AV25" s="1239"/>
      <c r="AW25" s="1240"/>
      <c r="AY25" s="5"/>
    </row>
    <row r="26" spans="1:51" s="327" customFormat="1" ht="18.95" customHeight="1">
      <c r="A26" s="1229"/>
      <c r="B26" s="1097"/>
      <c r="C26" s="1097"/>
      <c r="D26" s="1097"/>
      <c r="E26" s="1097"/>
      <c r="F26" s="1097"/>
      <c r="G26" s="1097"/>
      <c r="H26" s="1097"/>
      <c r="I26" s="1097"/>
      <c r="J26" s="1097"/>
      <c r="K26" s="1233"/>
      <c r="L26" s="1233"/>
      <c r="M26" s="1233"/>
      <c r="N26" s="1233"/>
      <c r="O26" s="1233"/>
      <c r="P26" s="1233"/>
      <c r="Q26" s="1233"/>
      <c r="R26" s="1233"/>
      <c r="S26" s="1233"/>
      <c r="T26" s="1233"/>
      <c r="U26" s="1233"/>
      <c r="V26" s="1233"/>
      <c r="W26" s="1233"/>
      <c r="X26" s="1233"/>
      <c r="Y26" s="1233"/>
      <c r="Z26" s="1233"/>
      <c r="AA26" s="1233"/>
      <c r="AB26" s="1233"/>
      <c r="AC26" s="1233"/>
      <c r="AD26" s="1233"/>
      <c r="AE26" s="1233"/>
      <c r="AF26" s="1233"/>
      <c r="AG26" s="1233"/>
      <c r="AH26" s="1233"/>
      <c r="AI26" s="1233"/>
      <c r="AJ26" s="1233"/>
      <c r="AK26" s="1238"/>
      <c r="AL26" s="1239"/>
      <c r="AM26" s="1239"/>
      <c r="AN26" s="1239"/>
      <c r="AO26" s="1239"/>
      <c r="AP26" s="1239"/>
      <c r="AQ26" s="1239"/>
      <c r="AR26" s="1239"/>
      <c r="AS26" s="1239"/>
      <c r="AT26" s="1239"/>
      <c r="AU26" s="1239"/>
      <c r="AV26" s="1239"/>
      <c r="AW26" s="1240"/>
      <c r="AY26" s="5"/>
    </row>
    <row r="27" spans="1:51" s="327" customFormat="1" ht="18.95" customHeight="1">
      <c r="A27" s="1229"/>
      <c r="B27" s="1097"/>
      <c r="C27" s="1097"/>
      <c r="D27" s="1097"/>
      <c r="E27" s="1097"/>
      <c r="F27" s="1097"/>
      <c r="G27" s="1097"/>
      <c r="H27" s="1097"/>
      <c r="I27" s="1097"/>
      <c r="J27" s="1097"/>
      <c r="K27" s="1233"/>
      <c r="L27" s="1233"/>
      <c r="M27" s="1233"/>
      <c r="N27" s="1233"/>
      <c r="O27" s="1233"/>
      <c r="P27" s="1233"/>
      <c r="Q27" s="1233"/>
      <c r="R27" s="1233"/>
      <c r="S27" s="1233"/>
      <c r="T27" s="1233"/>
      <c r="U27" s="1233"/>
      <c r="V27" s="1233"/>
      <c r="W27" s="1233"/>
      <c r="X27" s="1233"/>
      <c r="Y27" s="1233"/>
      <c r="Z27" s="1233"/>
      <c r="AA27" s="1233"/>
      <c r="AB27" s="1233"/>
      <c r="AC27" s="1233"/>
      <c r="AD27" s="1233"/>
      <c r="AE27" s="1233"/>
      <c r="AF27" s="1233"/>
      <c r="AG27" s="1233"/>
      <c r="AH27" s="1233"/>
      <c r="AI27" s="1233"/>
      <c r="AJ27" s="1233"/>
      <c r="AK27" s="1238"/>
      <c r="AL27" s="1239"/>
      <c r="AM27" s="1239"/>
      <c r="AN27" s="1239"/>
      <c r="AO27" s="1239"/>
      <c r="AP27" s="1239"/>
      <c r="AQ27" s="1239"/>
      <c r="AR27" s="1239"/>
      <c r="AS27" s="1239"/>
      <c r="AT27" s="1239"/>
      <c r="AU27" s="1239"/>
      <c r="AV27" s="1239"/>
      <c r="AW27" s="1240"/>
      <c r="AY27" s="5"/>
    </row>
    <row r="28" spans="1:51" s="327" customFormat="1" ht="18.95" customHeight="1">
      <c r="A28" s="1229"/>
      <c r="B28" s="1097"/>
      <c r="C28" s="1097"/>
      <c r="D28" s="1097"/>
      <c r="E28" s="1097"/>
      <c r="F28" s="1097"/>
      <c r="G28" s="1097"/>
      <c r="H28" s="1097"/>
      <c r="I28" s="1097"/>
      <c r="J28" s="1097"/>
      <c r="K28" s="1233"/>
      <c r="L28" s="1233"/>
      <c r="M28" s="1233"/>
      <c r="N28" s="1233"/>
      <c r="O28" s="1233"/>
      <c r="P28" s="1233"/>
      <c r="Q28" s="1233"/>
      <c r="R28" s="1233"/>
      <c r="S28" s="1233"/>
      <c r="T28" s="1233"/>
      <c r="U28" s="1233"/>
      <c r="V28" s="1233"/>
      <c r="W28" s="1233"/>
      <c r="X28" s="1233"/>
      <c r="Y28" s="1233"/>
      <c r="Z28" s="1233"/>
      <c r="AA28" s="1233"/>
      <c r="AB28" s="1233"/>
      <c r="AC28" s="1233"/>
      <c r="AD28" s="1233"/>
      <c r="AE28" s="1233"/>
      <c r="AF28" s="1233"/>
      <c r="AG28" s="1233"/>
      <c r="AH28" s="1233"/>
      <c r="AI28" s="1233"/>
      <c r="AJ28" s="1233"/>
      <c r="AK28" s="1238"/>
      <c r="AL28" s="1239"/>
      <c r="AM28" s="1239"/>
      <c r="AN28" s="1239"/>
      <c r="AO28" s="1239"/>
      <c r="AP28" s="1239"/>
      <c r="AQ28" s="1239"/>
      <c r="AR28" s="1239"/>
      <c r="AS28" s="1239"/>
      <c r="AT28" s="1239"/>
      <c r="AU28" s="1239"/>
      <c r="AV28" s="1239"/>
      <c r="AW28" s="1240"/>
      <c r="AY28" s="8"/>
    </row>
    <row r="29" spans="1:51" s="327" customFormat="1" ht="18.95" customHeight="1">
      <c r="A29" s="1229"/>
      <c r="B29" s="1097"/>
      <c r="C29" s="1097"/>
      <c r="D29" s="1097"/>
      <c r="E29" s="1097"/>
      <c r="F29" s="1097"/>
      <c r="G29" s="1097"/>
      <c r="H29" s="1097"/>
      <c r="I29" s="1097"/>
      <c r="J29" s="1097"/>
      <c r="K29" s="1233"/>
      <c r="L29" s="1233"/>
      <c r="M29" s="1233"/>
      <c r="N29" s="1233"/>
      <c r="O29" s="1233"/>
      <c r="P29" s="1233"/>
      <c r="Q29" s="1233"/>
      <c r="R29" s="1233"/>
      <c r="S29" s="1233"/>
      <c r="T29" s="1233"/>
      <c r="U29" s="1233"/>
      <c r="V29" s="1233"/>
      <c r="W29" s="1233"/>
      <c r="X29" s="1233"/>
      <c r="Y29" s="1233"/>
      <c r="Z29" s="1233"/>
      <c r="AA29" s="1233"/>
      <c r="AB29" s="1233"/>
      <c r="AC29" s="1233"/>
      <c r="AD29" s="1233"/>
      <c r="AE29" s="1233"/>
      <c r="AF29" s="1233"/>
      <c r="AG29" s="1233"/>
      <c r="AH29" s="1233"/>
      <c r="AI29" s="1233"/>
      <c r="AJ29" s="1233"/>
      <c r="AK29" s="1238"/>
      <c r="AL29" s="1239"/>
      <c r="AM29" s="1239"/>
      <c r="AN29" s="1239"/>
      <c r="AO29" s="1239"/>
      <c r="AP29" s="1239"/>
      <c r="AQ29" s="1239"/>
      <c r="AR29" s="1239"/>
      <c r="AS29" s="1239"/>
      <c r="AT29" s="1239"/>
      <c r="AU29" s="1239"/>
      <c r="AV29" s="1239"/>
      <c r="AW29" s="1240"/>
      <c r="AY29" s="5"/>
    </row>
    <row r="30" spans="1:51" s="327" customFormat="1" ht="18.95" customHeight="1">
      <c r="A30" s="1229"/>
      <c r="B30" s="1097"/>
      <c r="C30" s="1097"/>
      <c r="D30" s="1097"/>
      <c r="E30" s="1097"/>
      <c r="F30" s="1097"/>
      <c r="G30" s="1097"/>
      <c r="H30" s="1097"/>
      <c r="I30" s="1097"/>
      <c r="J30" s="1097"/>
      <c r="K30" s="1233"/>
      <c r="L30" s="1233"/>
      <c r="M30" s="1233"/>
      <c r="N30" s="1233"/>
      <c r="O30" s="1233"/>
      <c r="P30" s="1233"/>
      <c r="Q30" s="1233"/>
      <c r="R30" s="1233"/>
      <c r="S30" s="1233"/>
      <c r="T30" s="1233"/>
      <c r="U30" s="1233"/>
      <c r="V30" s="1233"/>
      <c r="W30" s="1233"/>
      <c r="X30" s="1233"/>
      <c r="Y30" s="1233"/>
      <c r="Z30" s="1233"/>
      <c r="AA30" s="1233"/>
      <c r="AB30" s="1233"/>
      <c r="AC30" s="1233"/>
      <c r="AD30" s="1233"/>
      <c r="AE30" s="1233"/>
      <c r="AF30" s="1233"/>
      <c r="AG30" s="1233"/>
      <c r="AH30" s="1233"/>
      <c r="AI30" s="1233"/>
      <c r="AJ30" s="1233"/>
      <c r="AK30" s="1238"/>
      <c r="AL30" s="1239"/>
      <c r="AM30" s="1239"/>
      <c r="AN30" s="1239"/>
      <c r="AO30" s="1239"/>
      <c r="AP30" s="1239"/>
      <c r="AQ30" s="1239"/>
      <c r="AR30" s="1239"/>
      <c r="AS30" s="1239"/>
      <c r="AT30" s="1239"/>
      <c r="AU30" s="1239"/>
      <c r="AV30" s="1239"/>
      <c r="AW30" s="1240"/>
      <c r="AY30" s="5"/>
    </row>
    <row r="31" spans="1:51" s="327" customFormat="1" ht="18.95" customHeight="1">
      <c r="A31" s="1229"/>
      <c r="B31" s="1097"/>
      <c r="C31" s="1097"/>
      <c r="D31" s="1097"/>
      <c r="E31" s="1097"/>
      <c r="F31" s="1097"/>
      <c r="G31" s="1097"/>
      <c r="H31" s="1097"/>
      <c r="I31" s="1097"/>
      <c r="J31" s="1097"/>
      <c r="K31" s="1233"/>
      <c r="L31" s="1233"/>
      <c r="M31" s="1233"/>
      <c r="N31" s="1233"/>
      <c r="O31" s="1233"/>
      <c r="P31" s="1233"/>
      <c r="Q31" s="1233"/>
      <c r="R31" s="1233"/>
      <c r="S31" s="1233"/>
      <c r="T31" s="1233"/>
      <c r="U31" s="1233"/>
      <c r="V31" s="1233"/>
      <c r="W31" s="1233"/>
      <c r="X31" s="1233"/>
      <c r="Y31" s="1233"/>
      <c r="Z31" s="1233"/>
      <c r="AA31" s="1233"/>
      <c r="AB31" s="1233"/>
      <c r="AC31" s="1233"/>
      <c r="AD31" s="1233"/>
      <c r="AE31" s="1233"/>
      <c r="AF31" s="1233"/>
      <c r="AG31" s="1233"/>
      <c r="AH31" s="1233"/>
      <c r="AI31" s="1233"/>
      <c r="AJ31" s="1233"/>
      <c r="AK31" s="1238"/>
      <c r="AL31" s="1239"/>
      <c r="AM31" s="1239"/>
      <c r="AN31" s="1239"/>
      <c r="AO31" s="1239"/>
      <c r="AP31" s="1239"/>
      <c r="AQ31" s="1239"/>
      <c r="AR31" s="1239"/>
      <c r="AS31" s="1239"/>
      <c r="AT31" s="1239"/>
      <c r="AU31" s="1239"/>
      <c r="AV31" s="1239"/>
      <c r="AW31" s="1240"/>
      <c r="AY31" s="5"/>
    </row>
    <row r="32" spans="1:51" s="327" customFormat="1" ht="18.95" customHeight="1">
      <c r="A32" s="1229"/>
      <c r="B32" s="1097"/>
      <c r="C32" s="1097"/>
      <c r="D32" s="1097"/>
      <c r="E32" s="1097"/>
      <c r="F32" s="1097"/>
      <c r="G32" s="1097"/>
      <c r="H32" s="1097"/>
      <c r="I32" s="1097"/>
      <c r="J32" s="1097"/>
      <c r="K32" s="1233"/>
      <c r="L32" s="1233"/>
      <c r="M32" s="1233"/>
      <c r="N32" s="1233"/>
      <c r="O32" s="1233"/>
      <c r="P32" s="1233"/>
      <c r="Q32" s="1233"/>
      <c r="R32" s="1233"/>
      <c r="S32" s="1233"/>
      <c r="T32" s="1233"/>
      <c r="U32" s="1233"/>
      <c r="V32" s="1233"/>
      <c r="W32" s="1233"/>
      <c r="X32" s="1233"/>
      <c r="Y32" s="1233"/>
      <c r="Z32" s="1233"/>
      <c r="AA32" s="1233"/>
      <c r="AB32" s="1233"/>
      <c r="AC32" s="1233"/>
      <c r="AD32" s="1233"/>
      <c r="AE32" s="1233"/>
      <c r="AF32" s="1233"/>
      <c r="AG32" s="1233"/>
      <c r="AH32" s="1233"/>
      <c r="AI32" s="1233"/>
      <c r="AJ32" s="1233"/>
      <c r="AK32" s="1238"/>
      <c r="AL32" s="1239"/>
      <c r="AM32" s="1239"/>
      <c r="AN32" s="1239"/>
      <c r="AO32" s="1239"/>
      <c r="AP32" s="1239"/>
      <c r="AQ32" s="1239"/>
      <c r="AR32" s="1239"/>
      <c r="AS32" s="1239"/>
      <c r="AT32" s="1239"/>
      <c r="AU32" s="1239"/>
      <c r="AV32" s="1239"/>
      <c r="AW32" s="1240"/>
      <c r="AY32" s="5"/>
    </row>
    <row r="33" spans="1:51" s="327" customFormat="1" ht="18.95" customHeight="1">
      <c r="A33" s="1229"/>
      <c r="B33" s="1097"/>
      <c r="C33" s="1097"/>
      <c r="D33" s="1097"/>
      <c r="E33" s="1097"/>
      <c r="F33" s="1097"/>
      <c r="G33" s="1097"/>
      <c r="H33" s="1097"/>
      <c r="I33" s="1097"/>
      <c r="J33" s="1097"/>
      <c r="K33" s="1233"/>
      <c r="L33" s="1233"/>
      <c r="M33" s="1233"/>
      <c r="N33" s="1233"/>
      <c r="O33" s="1233"/>
      <c r="P33" s="1233"/>
      <c r="Q33" s="1233"/>
      <c r="R33" s="1233"/>
      <c r="S33" s="1233"/>
      <c r="T33" s="1233"/>
      <c r="U33" s="1233"/>
      <c r="V33" s="1233"/>
      <c r="W33" s="1233"/>
      <c r="X33" s="1233"/>
      <c r="Y33" s="1233"/>
      <c r="Z33" s="1233"/>
      <c r="AA33" s="1233"/>
      <c r="AB33" s="1233"/>
      <c r="AC33" s="1233"/>
      <c r="AD33" s="1233"/>
      <c r="AE33" s="1233"/>
      <c r="AF33" s="1233"/>
      <c r="AG33" s="1233"/>
      <c r="AH33" s="1233"/>
      <c r="AI33" s="1233"/>
      <c r="AJ33" s="1233"/>
      <c r="AK33" s="1238"/>
      <c r="AL33" s="1239"/>
      <c r="AM33" s="1239"/>
      <c r="AN33" s="1239"/>
      <c r="AO33" s="1239"/>
      <c r="AP33" s="1239"/>
      <c r="AQ33" s="1239"/>
      <c r="AR33" s="1239"/>
      <c r="AS33" s="1239"/>
      <c r="AT33" s="1239"/>
      <c r="AU33" s="1239"/>
      <c r="AV33" s="1239"/>
      <c r="AW33" s="1240"/>
      <c r="AY33" s="5"/>
    </row>
    <row r="34" spans="1:51" s="327" customFormat="1" ht="18.95" customHeight="1">
      <c r="A34" s="1229"/>
      <c r="B34" s="1097"/>
      <c r="C34" s="1097"/>
      <c r="D34" s="1097"/>
      <c r="E34" s="1097"/>
      <c r="F34" s="1097"/>
      <c r="G34" s="1097"/>
      <c r="H34" s="1097"/>
      <c r="I34" s="1097"/>
      <c r="J34" s="1097"/>
      <c r="K34" s="1233"/>
      <c r="L34" s="1233"/>
      <c r="M34" s="1233"/>
      <c r="N34" s="1233"/>
      <c r="O34" s="1233"/>
      <c r="P34" s="1233"/>
      <c r="Q34" s="1233"/>
      <c r="R34" s="1233"/>
      <c r="S34" s="1233"/>
      <c r="T34" s="1233"/>
      <c r="U34" s="1233"/>
      <c r="V34" s="1233"/>
      <c r="W34" s="1233"/>
      <c r="X34" s="1233"/>
      <c r="Y34" s="1233"/>
      <c r="Z34" s="1233"/>
      <c r="AA34" s="1233"/>
      <c r="AB34" s="1233"/>
      <c r="AC34" s="1233"/>
      <c r="AD34" s="1233"/>
      <c r="AE34" s="1233"/>
      <c r="AF34" s="1233"/>
      <c r="AG34" s="1233"/>
      <c r="AH34" s="1233"/>
      <c r="AI34" s="1233"/>
      <c r="AJ34" s="1233"/>
      <c r="AK34" s="1238"/>
      <c r="AL34" s="1239"/>
      <c r="AM34" s="1239"/>
      <c r="AN34" s="1239"/>
      <c r="AO34" s="1239"/>
      <c r="AP34" s="1239"/>
      <c r="AQ34" s="1239"/>
      <c r="AR34" s="1239"/>
      <c r="AS34" s="1239"/>
      <c r="AT34" s="1239"/>
      <c r="AU34" s="1239"/>
      <c r="AV34" s="1239"/>
      <c r="AW34" s="1240"/>
      <c r="AY34" s="5"/>
    </row>
    <row r="35" spans="1:51" s="327" customFormat="1" ht="18.95" customHeight="1">
      <c r="A35" s="1229"/>
      <c r="B35" s="1097"/>
      <c r="C35" s="1097"/>
      <c r="D35" s="1097"/>
      <c r="E35" s="1097"/>
      <c r="F35" s="1097"/>
      <c r="G35" s="1097"/>
      <c r="H35" s="1097"/>
      <c r="I35" s="1097"/>
      <c r="J35" s="1097"/>
      <c r="K35" s="1233"/>
      <c r="L35" s="1233"/>
      <c r="M35" s="1233"/>
      <c r="N35" s="1233"/>
      <c r="O35" s="1233"/>
      <c r="P35" s="1233"/>
      <c r="Q35" s="1233"/>
      <c r="R35" s="1233"/>
      <c r="S35" s="1233"/>
      <c r="T35" s="1233"/>
      <c r="U35" s="1233"/>
      <c r="V35" s="1233"/>
      <c r="W35" s="1233"/>
      <c r="X35" s="1233"/>
      <c r="Y35" s="1233"/>
      <c r="Z35" s="1233"/>
      <c r="AA35" s="1233"/>
      <c r="AB35" s="1233"/>
      <c r="AC35" s="1233"/>
      <c r="AD35" s="1233"/>
      <c r="AE35" s="1233"/>
      <c r="AF35" s="1233"/>
      <c r="AG35" s="1233"/>
      <c r="AH35" s="1233"/>
      <c r="AI35" s="1233"/>
      <c r="AJ35" s="1233"/>
      <c r="AK35" s="1238"/>
      <c r="AL35" s="1239"/>
      <c r="AM35" s="1239"/>
      <c r="AN35" s="1239"/>
      <c r="AO35" s="1239"/>
      <c r="AP35" s="1239"/>
      <c r="AQ35" s="1239"/>
      <c r="AR35" s="1239"/>
      <c r="AS35" s="1239"/>
      <c r="AT35" s="1239"/>
      <c r="AU35" s="1239"/>
      <c r="AV35" s="1239"/>
      <c r="AW35" s="1240"/>
      <c r="AY35" s="5"/>
    </row>
    <row r="36" spans="1:51" s="327" customFormat="1" ht="18.95" customHeight="1">
      <c r="A36" s="1230"/>
      <c r="B36" s="1231"/>
      <c r="C36" s="1231"/>
      <c r="D36" s="1231"/>
      <c r="E36" s="1231"/>
      <c r="F36" s="1231"/>
      <c r="G36" s="1231"/>
      <c r="H36" s="1231"/>
      <c r="I36" s="1231"/>
      <c r="J36" s="1231"/>
      <c r="K36" s="1234"/>
      <c r="L36" s="1234"/>
      <c r="M36" s="1234"/>
      <c r="N36" s="1234"/>
      <c r="O36" s="1234"/>
      <c r="P36" s="1234"/>
      <c r="Q36" s="1234"/>
      <c r="R36" s="1234"/>
      <c r="S36" s="1234"/>
      <c r="T36" s="1234"/>
      <c r="U36" s="1234"/>
      <c r="V36" s="1234"/>
      <c r="W36" s="1234"/>
      <c r="X36" s="1234"/>
      <c r="Y36" s="1234"/>
      <c r="Z36" s="1234"/>
      <c r="AA36" s="1234"/>
      <c r="AB36" s="1234"/>
      <c r="AC36" s="1234"/>
      <c r="AD36" s="1234"/>
      <c r="AE36" s="1234"/>
      <c r="AF36" s="1234"/>
      <c r="AG36" s="1234"/>
      <c r="AH36" s="1234"/>
      <c r="AI36" s="1234"/>
      <c r="AJ36" s="1234"/>
      <c r="AK36" s="1241"/>
      <c r="AL36" s="1242"/>
      <c r="AM36" s="1242"/>
      <c r="AN36" s="1242"/>
      <c r="AO36" s="1242"/>
      <c r="AP36" s="1242"/>
      <c r="AQ36" s="1242"/>
      <c r="AR36" s="1242"/>
      <c r="AS36" s="1242"/>
      <c r="AT36" s="1242"/>
      <c r="AU36" s="1242"/>
      <c r="AV36" s="1242"/>
      <c r="AW36" s="1243"/>
      <c r="AY36" s="5"/>
    </row>
    <row r="37" spans="1:51" s="327" customFormat="1" ht="18" customHeight="1">
      <c r="A37" s="329"/>
      <c r="B37" s="329"/>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329"/>
      <c r="AO37" s="329"/>
      <c r="AP37" s="329"/>
      <c r="AQ37" s="329"/>
      <c r="AR37" s="329"/>
      <c r="AS37" s="329"/>
      <c r="AT37" s="329"/>
      <c r="AU37" s="329"/>
      <c r="AV37" s="329"/>
      <c r="AW37" s="329"/>
      <c r="AY37" s="5"/>
    </row>
    <row r="38" spans="1:51" s="327" customFormat="1" ht="18" customHeight="1">
      <c r="A38" s="1244" t="s">
        <v>1056</v>
      </c>
      <c r="B38" s="1244"/>
      <c r="C38" s="1244"/>
      <c r="D38" s="1244"/>
      <c r="E38" s="1244"/>
      <c r="F38" s="1244"/>
      <c r="G38" s="1244"/>
      <c r="H38" s="1244"/>
      <c r="I38" s="1244"/>
      <c r="J38" s="1244"/>
      <c r="K38" s="1244"/>
      <c r="L38" s="1244"/>
      <c r="M38" s="1244"/>
      <c r="N38" s="1244"/>
      <c r="O38" s="1244"/>
      <c r="P38" s="1244"/>
      <c r="Q38" s="1244"/>
      <c r="R38" s="1244"/>
      <c r="S38" s="1244"/>
      <c r="T38" s="1244"/>
      <c r="U38" s="1244"/>
      <c r="V38" s="1244"/>
      <c r="W38" s="1244"/>
      <c r="X38" s="1244"/>
      <c r="Y38" s="1244"/>
      <c r="Z38" s="1244"/>
      <c r="AA38" s="1244"/>
      <c r="AB38" s="1244"/>
      <c r="AC38" s="1244"/>
      <c r="AD38" s="1244"/>
      <c r="AE38" s="1244"/>
      <c r="AF38" s="1244"/>
      <c r="AG38" s="1244"/>
      <c r="AH38" s="1244"/>
      <c r="AI38" s="1244"/>
      <c r="AJ38" s="1244"/>
      <c r="AK38" s="1244"/>
      <c r="AL38" s="1244"/>
      <c r="AM38" s="1244"/>
      <c r="AN38" s="1244"/>
      <c r="AO38" s="1244"/>
      <c r="AP38" s="1244"/>
      <c r="AQ38" s="1244"/>
      <c r="AR38" s="1244"/>
      <c r="AS38" s="1244"/>
      <c r="AT38" s="1244"/>
      <c r="AU38" s="1244"/>
      <c r="AV38" s="1244"/>
      <c r="AW38" s="1244"/>
      <c r="AY38" s="5"/>
    </row>
    <row r="39" spans="1:51" s="327" customFormat="1" ht="12.95" customHeight="1">
      <c r="AY39" s="5"/>
    </row>
    <row r="40" spans="1:51" s="323" customFormat="1" ht="20.100000000000001" customHeight="1">
      <c r="Q40" s="1216">
        <f ca="1">TODAY()</f>
        <v>43893</v>
      </c>
      <c r="R40" s="1216"/>
      <c r="S40" s="1216"/>
      <c r="T40" s="1216"/>
      <c r="U40" s="1216"/>
      <c r="V40" s="1216"/>
      <c r="W40" s="1216"/>
      <c r="X40" s="1216"/>
      <c r="Y40" s="1216"/>
      <c r="Z40" s="1216"/>
      <c r="AA40" s="1216"/>
      <c r="AB40" s="1216"/>
      <c r="AC40" s="1216"/>
      <c r="AD40" s="1216"/>
      <c r="AE40" s="1216"/>
      <c r="AF40" s="1216"/>
      <c r="AG40" s="1216"/>
      <c r="AH40" s="1216"/>
      <c r="AI40" s="330"/>
      <c r="AJ40" s="330"/>
      <c r="AK40" s="330"/>
      <c r="AL40" s="330"/>
      <c r="AM40" s="324"/>
      <c r="AN40" s="324"/>
      <c r="AO40" s="324"/>
      <c r="AP40" s="324"/>
      <c r="AQ40" s="324"/>
      <c r="AR40" s="324"/>
      <c r="AS40" s="324"/>
      <c r="AT40" s="324"/>
      <c r="AU40" s="324"/>
      <c r="AV40" s="324"/>
      <c r="AW40" s="324"/>
      <c r="AY40" s="5"/>
    </row>
    <row r="41" spans="1:51" s="323" customFormat="1" ht="12.95" customHeight="1">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Y41" s="5"/>
    </row>
    <row r="42" spans="1:51" s="323" customFormat="1" ht="20.100000000000001" customHeight="1">
      <c r="W42" s="326"/>
      <c r="X42" s="326"/>
      <c r="Y42" s="326"/>
      <c r="Z42" s="326"/>
      <c r="AA42" s="326"/>
      <c r="AB42" s="326"/>
      <c r="AC42" s="1214" t="s">
        <v>1057</v>
      </c>
      <c r="AD42" s="1214"/>
      <c r="AE42" s="1214"/>
      <c r="AF42" s="1214"/>
      <c r="AG42" s="1214"/>
      <c r="AH42" s="1214"/>
      <c r="AI42" s="1214"/>
      <c r="AJ42" s="1035">
        <f>'1'!AJ26:AR26</f>
        <v>0</v>
      </c>
      <c r="AK42" s="1035"/>
      <c r="AL42" s="1035"/>
      <c r="AM42" s="1035"/>
      <c r="AN42" s="1035"/>
      <c r="AO42" s="1035"/>
      <c r="AP42" s="1035"/>
      <c r="AQ42" s="1035"/>
      <c r="AR42" s="1035"/>
      <c r="AS42" s="1214" t="s">
        <v>1058</v>
      </c>
      <c r="AT42" s="1214"/>
      <c r="AU42" s="1214"/>
      <c r="AV42" s="1214"/>
      <c r="AW42" s="326"/>
      <c r="AY42" s="5"/>
    </row>
    <row r="43" spans="1:51" s="405" customFormat="1" ht="20.100000000000001" hidden="1" customHeight="1">
      <c r="W43" s="554"/>
      <c r="X43" s="554"/>
      <c r="Y43" s="554"/>
      <c r="Z43" s="554"/>
      <c r="AA43" s="554"/>
      <c r="AB43" s="554"/>
      <c r="AC43" s="1214" t="s">
        <v>1728</v>
      </c>
      <c r="AD43" s="1214"/>
      <c r="AE43" s="1214"/>
      <c r="AF43" s="1214"/>
      <c r="AG43" s="1214"/>
      <c r="AH43" s="1214"/>
      <c r="AI43" s="1214"/>
      <c r="AJ43" s="1035">
        <f>'1'!AJ27</f>
        <v>0</v>
      </c>
      <c r="AK43" s="1035"/>
      <c r="AL43" s="1035"/>
      <c r="AM43" s="1035"/>
      <c r="AN43" s="1035"/>
      <c r="AO43" s="1035"/>
      <c r="AP43" s="1035"/>
      <c r="AQ43" s="1035"/>
      <c r="AR43" s="1035"/>
      <c r="AS43" s="1214" t="s">
        <v>1058</v>
      </c>
      <c r="AT43" s="1214"/>
      <c r="AU43" s="1214"/>
      <c r="AV43" s="1214"/>
      <c r="AW43" s="554"/>
      <c r="AY43" s="5"/>
    </row>
    <row r="44" spans="1:51" ht="17.100000000000001" customHeight="1">
      <c r="A44" s="1030" t="s">
        <v>2085</v>
      </c>
      <c r="B44" s="1030"/>
      <c r="C44" s="1030"/>
      <c r="D44" s="1030"/>
      <c r="E44" s="1030"/>
      <c r="F44" s="1030"/>
      <c r="G44" s="1030"/>
      <c r="H44" s="1030"/>
      <c r="I44" s="1030"/>
      <c r="J44" s="1030"/>
      <c r="K44" s="1030"/>
      <c r="L44" s="1214" t="s">
        <v>1059</v>
      </c>
      <c r="M44" s="1214"/>
      <c r="N44" s="1214"/>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row>
  </sheetData>
  <sheetProtection insertColumns="0" deleteColumns="0"/>
  <protectedRanges>
    <protectedRange sqref="A13:AW36" name="범위1"/>
    <protectedRange sqref="AQ9:AQ10 N9:O10 Q10" name="범위1_1_2"/>
  </protectedRanges>
  <mergeCells count="42">
    <mergeCell ref="A6:AW6"/>
    <mergeCell ref="A8:G8"/>
    <mergeCell ref="H8:V8"/>
    <mergeCell ref="AJ1:AL1"/>
    <mergeCell ref="AM1:AQ1"/>
    <mergeCell ref="AR1:AT1"/>
    <mergeCell ref="AU1:AW1"/>
    <mergeCell ref="AJ2:AL4"/>
    <mergeCell ref="AM2:AQ2"/>
    <mergeCell ref="AR2:AT4"/>
    <mergeCell ref="AU2:AW4"/>
    <mergeCell ref="AM3:AQ3"/>
    <mergeCell ref="AM4:AQ4"/>
    <mergeCell ref="W8:AB8"/>
    <mergeCell ref="AC8:AI8"/>
    <mergeCell ref="AJ8:AN8"/>
    <mergeCell ref="A9:G9"/>
    <mergeCell ref="H9:V9"/>
    <mergeCell ref="W9:AB9"/>
    <mergeCell ref="AC9:AV9"/>
    <mergeCell ref="AC43:AI43"/>
    <mergeCell ref="AJ43:AR43"/>
    <mergeCell ref="AS43:AV43"/>
    <mergeCell ref="AC42:AI42"/>
    <mergeCell ref="AJ42:AR42"/>
    <mergeCell ref="Q40:AH40"/>
    <mergeCell ref="AP8:AV8"/>
    <mergeCell ref="AS42:AV42"/>
    <mergeCell ref="A10:G10"/>
    <mergeCell ref="H10:AV10"/>
    <mergeCell ref="A44:K44"/>
    <mergeCell ref="L44:N44"/>
    <mergeCell ref="A11:AW11"/>
    <mergeCell ref="A12:J12"/>
    <mergeCell ref="K12:W12"/>
    <mergeCell ref="X12:AJ12"/>
    <mergeCell ref="AK12:AW12"/>
    <mergeCell ref="A13:J36"/>
    <mergeCell ref="K13:W36"/>
    <mergeCell ref="X13:AJ36"/>
    <mergeCell ref="AK13:AW36"/>
    <mergeCell ref="A38:AW38"/>
  </mergeCells>
  <phoneticPr fontId="7" type="noConversion"/>
  <dataValidations count="1">
    <dataValidation type="list" errorStyle="warning" allowBlank="1" showInputMessage="1" showErrorMessage="1" sqref="A13:J36">
      <formula1>"연구장비·재료비, 연구활동비, 연구과제추진비, 연구책임자 변경, 연구기간 변경, 기타"</formula1>
    </dataValidation>
  </dataValidations>
  <hyperlinks>
    <hyperlink ref="AY2" location="목차!A1" display="▶목차바로가기"/>
    <hyperlink ref="AY8" location="목차!A1" display="▶목차바로가기"/>
  </hyperlinks>
  <printOptions horizontalCentered="1"/>
  <pageMargins left="0.19685039370078741" right="0.19685039370078741" top="0.78740157480314965" bottom="0.39370078740157483" header="0.39370078740157483" footer="0.19685039370078741"/>
  <pageSetup paperSize="9" scale="90" orientation="portrait" errors="blank" r:id="rId1"/>
  <headerFooter alignWithMargins="0">
    <oddFooter>&amp;C&amp;"맑은 고딕,보통"&amp;9&amp;P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42</vt:i4>
      </vt:variant>
      <vt:variant>
        <vt:lpstr>이름이 지정된 범위</vt:lpstr>
      </vt:variant>
      <vt:variant>
        <vt:i4>92</vt:i4>
      </vt:variant>
    </vt:vector>
  </HeadingPairs>
  <TitlesOfParts>
    <vt:vector size="134" baseType="lpstr">
      <vt:lpstr>개정내용</vt:lpstr>
      <vt:lpstr>목차</vt:lpstr>
      <vt:lpstr>비목별 증빙서류 목록</vt:lpstr>
      <vt:lpstr>연구원 정보</vt:lpstr>
      <vt:lpstr>1</vt:lpstr>
      <vt:lpstr>1-1</vt:lpstr>
      <vt:lpstr>1-2</vt:lpstr>
      <vt:lpstr>2</vt:lpstr>
      <vt:lpstr>2-1</vt:lpstr>
      <vt:lpstr>인건비지급단가</vt:lpstr>
      <vt:lpstr>3</vt:lpstr>
      <vt:lpstr>3-1</vt:lpstr>
      <vt:lpstr>3-2</vt:lpstr>
      <vt:lpstr>3-3</vt:lpstr>
      <vt:lpstr>3-4</vt:lpstr>
      <vt:lpstr>3-5</vt:lpstr>
      <vt:lpstr>4</vt:lpstr>
      <vt:lpstr>4-1</vt:lpstr>
      <vt:lpstr>통상거리</vt:lpstr>
      <vt:lpstr>출장지</vt:lpstr>
      <vt:lpstr>출장비</vt:lpstr>
      <vt:lpstr>4-2</vt:lpstr>
      <vt:lpstr>4-3</vt:lpstr>
      <vt:lpstr>4-4</vt:lpstr>
      <vt:lpstr>5</vt:lpstr>
      <vt:lpstr>5-1</vt:lpstr>
      <vt:lpstr>5-2</vt:lpstr>
      <vt:lpstr>6</vt:lpstr>
      <vt:lpstr>7</vt:lpstr>
      <vt:lpstr>7-1</vt:lpstr>
      <vt:lpstr>7-2</vt:lpstr>
      <vt:lpstr>8</vt:lpstr>
      <vt:lpstr>9</vt:lpstr>
      <vt:lpstr>10</vt:lpstr>
      <vt:lpstr>11</vt:lpstr>
      <vt:lpstr>12</vt:lpstr>
      <vt:lpstr>12-1</vt:lpstr>
      <vt:lpstr>13</vt:lpstr>
      <vt:lpstr>산단계좌</vt:lpstr>
      <vt:lpstr>14</vt:lpstr>
      <vt:lpstr>15</vt:lpstr>
      <vt:lpstr>참고</vt:lpstr>
      <vt:lpstr>'1'!Print_Area</vt:lpstr>
      <vt:lpstr>'10'!Print_Area</vt:lpstr>
      <vt:lpstr>'11'!Print_Area</vt:lpstr>
      <vt:lpstr>'1-1'!Print_Area</vt:lpstr>
      <vt:lpstr>'12'!Print_Area</vt:lpstr>
      <vt:lpstr>'1-2'!Print_Area</vt:lpstr>
      <vt:lpstr>'13'!Print_Area</vt:lpstr>
      <vt:lpstr>'14'!Print_Area</vt:lpstr>
      <vt:lpstr>'15'!Print_Area</vt:lpstr>
      <vt:lpstr>'2'!Print_Area</vt:lpstr>
      <vt:lpstr>'2-1'!Print_Area</vt:lpstr>
      <vt:lpstr>'3'!Print_Area</vt:lpstr>
      <vt:lpstr>'3-1'!Print_Area</vt:lpstr>
      <vt:lpstr>'3-2'!Print_Area</vt:lpstr>
      <vt:lpstr>'3-3'!Print_Area</vt:lpstr>
      <vt:lpstr>'3-4'!Print_Area</vt:lpstr>
      <vt:lpstr>'3-5'!Print_Area</vt:lpstr>
      <vt:lpstr>'4'!Print_Area</vt:lpstr>
      <vt:lpstr>'4-1'!Print_Area</vt:lpstr>
      <vt:lpstr>'4-2'!Print_Area</vt:lpstr>
      <vt:lpstr>'4-3'!Print_Area</vt:lpstr>
      <vt:lpstr>'4-4'!Print_Area</vt:lpstr>
      <vt:lpstr>'5'!Print_Area</vt:lpstr>
      <vt:lpstr>'5-1'!Print_Area</vt:lpstr>
      <vt:lpstr>'5-2'!Print_Area</vt:lpstr>
      <vt:lpstr>'6'!Print_Area</vt:lpstr>
      <vt:lpstr>'7'!Print_Area</vt:lpstr>
      <vt:lpstr>'7-1'!Print_Area</vt:lpstr>
      <vt:lpstr>'7-2'!Print_Area</vt:lpstr>
      <vt:lpstr>'8'!Print_Area</vt:lpstr>
      <vt:lpstr>'9'!Print_Area</vt:lpstr>
      <vt:lpstr>개정내용!Print_Area</vt:lpstr>
      <vt:lpstr>인건비지급단가!Print_Area</vt:lpstr>
      <vt:lpstr>'비목별 증빙서류 목록'!Print_Titles</vt:lpstr>
      <vt:lpstr>가남·북아메리카주</vt:lpstr>
      <vt:lpstr>가아시아·대양주</vt:lpstr>
      <vt:lpstr>가유럽주</vt:lpstr>
      <vt:lpstr>가중동·아프리카주</vt:lpstr>
      <vt:lpstr>계좌목록</vt:lpstr>
      <vt:lpstr>계좌번호</vt:lpstr>
      <vt:lpstr>과학기술인번호</vt:lpstr>
      <vt:lpstr>교수</vt:lpstr>
      <vt:lpstr>나남·북아메리카주</vt:lpstr>
      <vt:lpstr>나아시아·대양주</vt:lpstr>
      <vt:lpstr>나유럽주</vt:lpstr>
      <vt:lpstr>나중동·아프리카주</vt:lpstr>
      <vt:lpstr>내선번호</vt:lpstr>
      <vt:lpstr>다남·북아메리카주</vt:lpstr>
      <vt:lpstr>다아시아·대양주</vt:lpstr>
      <vt:lpstr>다유럽주</vt:lpstr>
      <vt:lpstr>다중동·아프리카주</vt:lpstr>
      <vt:lpstr>도시</vt:lpstr>
      <vt:lpstr>라남·북아메리카주</vt:lpstr>
      <vt:lpstr>라아시아·대양주</vt:lpstr>
      <vt:lpstr>라유럽주</vt:lpstr>
      <vt:lpstr>라중동·아프리카주</vt:lpstr>
      <vt:lpstr>박사과정</vt:lpstr>
      <vt:lpstr>박사졸업</vt:lpstr>
      <vt:lpstr>부교수</vt:lpstr>
      <vt:lpstr>생년월일</vt:lpstr>
      <vt:lpstr>석사과정</vt:lpstr>
      <vt:lpstr>석사졸업</vt:lpstr>
      <vt:lpstr>선임연구원</vt:lpstr>
      <vt:lpstr>성명</vt:lpstr>
      <vt:lpstr>세금</vt:lpstr>
      <vt:lpstr>소속</vt:lpstr>
      <vt:lpstr>식대</vt:lpstr>
      <vt:lpstr>실비상한</vt:lpstr>
      <vt:lpstr>연건</vt:lpstr>
      <vt:lpstr>연구실계좌번호</vt:lpstr>
      <vt:lpstr>연구실동</vt:lpstr>
      <vt:lpstr>연구실명</vt:lpstr>
      <vt:lpstr>연구실직위</vt:lpstr>
      <vt:lpstr>연구실호</vt:lpstr>
      <vt:lpstr>연수연구원</vt:lpstr>
      <vt:lpstr>영문성명</vt:lpstr>
      <vt:lpstr>이메일</vt:lpstr>
      <vt:lpstr>입출금</vt:lpstr>
      <vt:lpstr>입출금계좌번호</vt:lpstr>
      <vt:lpstr>조교수</vt:lpstr>
      <vt:lpstr>주민등록뒤</vt:lpstr>
      <vt:lpstr>지체연구비</vt:lpstr>
      <vt:lpstr>직급</vt:lpstr>
      <vt:lpstr>직급.과정</vt:lpstr>
      <vt:lpstr>책임연구원</vt:lpstr>
      <vt:lpstr>카드</vt:lpstr>
      <vt:lpstr>통상거리</vt:lpstr>
      <vt:lpstr>학사과정</vt:lpstr>
      <vt:lpstr>학사졸업</vt:lpstr>
      <vt:lpstr>학생인건비</vt:lpstr>
      <vt:lpstr>할인정액</vt:lpstr>
      <vt:lpstr>핸드폰</vt:lpstr>
    </vt:vector>
  </TitlesOfParts>
  <Company>서울대학교 공대연구지원소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공과대학 연구비청구서 양식</dc:title>
  <dc:creator>박현아</dc:creator>
  <cp:lastModifiedBy>user</cp:lastModifiedBy>
  <cp:lastPrinted>2020-03-02T06:34:59Z</cp:lastPrinted>
  <dcterms:created xsi:type="dcterms:W3CDTF">2008-10-13T02:19:07Z</dcterms:created>
  <dcterms:modified xsi:type="dcterms:W3CDTF">2020-03-03T06:19:07Z</dcterms:modified>
</cp:coreProperties>
</file>