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drawings/drawing8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\중앙팀 공유\연구비 관련 서식\"/>
    </mc:Choice>
  </mc:AlternateContent>
  <bookViews>
    <workbookView xWindow="0" yWindow="360" windowWidth="24000" windowHeight="13830" tabRatio="914" firstSheet="3" activeTab="3"/>
  </bookViews>
  <sheets>
    <sheet name="목차" sheetId="20" r:id="rId1"/>
    <sheet name="개정내용" sheetId="86" r:id="rId2"/>
    <sheet name="비목별 증빙서류 목록" sheetId="113" r:id="rId3"/>
    <sheet name="연구원 정보" sheetId="119" r:id="rId4"/>
    <sheet name="1" sheetId="52" r:id="rId5"/>
    <sheet name="1-1" sheetId="26" r:id="rId6"/>
    <sheet name="1-2" sheetId="15" r:id="rId7"/>
    <sheet name="2" sheetId="27" r:id="rId8"/>
    <sheet name="2-1" sheetId="104" r:id="rId9"/>
    <sheet name="인건비지급단가" sheetId="90" state="hidden" r:id="rId10"/>
    <sheet name="3" sheetId="72" r:id="rId11"/>
    <sheet name="3-1" sheetId="93" r:id="rId12"/>
    <sheet name="3-2" sheetId="34" r:id="rId13"/>
    <sheet name="3-3" sheetId="35" r:id="rId14"/>
    <sheet name="3-4" sheetId="42" r:id="rId15"/>
    <sheet name="3-5" sheetId="43" r:id="rId16"/>
    <sheet name="3-6" sheetId="116" r:id="rId17"/>
    <sheet name="4" sheetId="71" r:id="rId18"/>
    <sheet name="4-1" sheetId="103" r:id="rId19"/>
    <sheet name="통상거리" sheetId="118" state="hidden" r:id="rId20"/>
    <sheet name="출장지" sheetId="78" state="hidden" r:id="rId21"/>
    <sheet name="출장비" sheetId="79" state="hidden" r:id="rId22"/>
    <sheet name="4-2" sheetId="88" r:id="rId23"/>
    <sheet name="4-3" sheetId="83" r:id="rId24"/>
    <sheet name="4-4" sheetId="68" r:id="rId25"/>
    <sheet name="5" sheetId="29" r:id="rId26"/>
    <sheet name="6" sheetId="22" r:id="rId27"/>
    <sheet name="6-1" sheetId="89" r:id="rId28"/>
    <sheet name="6-2" sheetId="96" r:id="rId29"/>
    <sheet name="6-3" sheetId="98" r:id="rId30"/>
    <sheet name="7" sheetId="84" r:id="rId31"/>
    <sheet name="8" sheetId="14" r:id="rId32"/>
    <sheet name="8-1" sheetId="30" r:id="rId33"/>
    <sheet name="8-2" sheetId="57" r:id="rId34"/>
    <sheet name="9" sheetId="11" r:id="rId35"/>
    <sheet name="10" sheetId="109" r:id="rId36"/>
    <sheet name="10-1" sheetId="117" r:id="rId37"/>
    <sheet name="11" sheetId="31" r:id="rId38"/>
    <sheet name="12" sheetId="114" r:id="rId39"/>
    <sheet name="13" sheetId="7" r:id="rId40"/>
    <sheet name="14" sheetId="74" r:id="rId41"/>
    <sheet name="14-1" sheetId="75" r:id="rId42"/>
    <sheet name="15" sheetId="6" r:id="rId43"/>
    <sheet name="16" sheetId="120" r:id="rId44"/>
    <sheet name="산단계좌" sheetId="95" state="hidden" r:id="rId45"/>
    <sheet name="17" sheetId="121" r:id="rId46"/>
  </sheets>
  <definedNames>
    <definedName name="_xlnm._FilterDatabase" localSheetId="10" hidden="1">'3'!$A$13:$AV$44</definedName>
    <definedName name="_xlnm._FilterDatabase" localSheetId="27" hidden="1">'6-1'!$P$13:$AV$14</definedName>
    <definedName name="_xlnm._FilterDatabase" localSheetId="44" hidden="1">산단계좌!$B$2:$C$2</definedName>
    <definedName name="_xlnm.Print_Area" localSheetId="4">'1'!$A$1:$AV$29</definedName>
    <definedName name="_xlnm.Print_Area" localSheetId="35">'10'!$A$1:$AV$36</definedName>
    <definedName name="_xlnm.Print_Area" localSheetId="36">'10-1'!$A$1:$AV$34</definedName>
    <definedName name="_xlnm.Print_Area" localSheetId="37">'11'!$A$1:$AV$36</definedName>
    <definedName name="_xlnm.Print_Area" localSheetId="5">'1-1'!$A$1:$AV$32</definedName>
    <definedName name="_xlnm.Print_Area" localSheetId="38">'12'!$A$1:$CS$33</definedName>
    <definedName name="_xlnm.Print_Area" localSheetId="6">'1-2'!$A$1:$AV$41</definedName>
    <definedName name="_xlnm.Print_Area" localSheetId="39">'13'!$A$1:$AV$38</definedName>
    <definedName name="_xlnm.Print_Area" localSheetId="40">'14'!$A$1:$AV$59</definedName>
    <definedName name="_xlnm.Print_Area" localSheetId="41">'14-1'!$A$1:$AV$61</definedName>
    <definedName name="_xlnm.Print_Area" localSheetId="42">'15'!$A$1:$AV$35</definedName>
    <definedName name="_xlnm.Print_Area" localSheetId="43">'16'!$A$1:$H$24</definedName>
    <definedName name="_xlnm.Print_Area" localSheetId="45">'17'!$A$1:$S$49</definedName>
    <definedName name="_xlnm.Print_Area" localSheetId="7">'2'!$A$1:$AV$32</definedName>
    <definedName name="_xlnm.Print_Area" localSheetId="8">'2-1'!$A$1:$AW$44</definedName>
    <definedName name="_xlnm.Print_Area" localSheetId="10">'3'!$A$1:$AV$52</definedName>
    <definedName name="_xlnm.Print_Area" localSheetId="11">'3-1'!$A$1:$AY$58</definedName>
    <definedName name="_xlnm.Print_Area" localSheetId="12">'3-2'!$A$1:$AV$40</definedName>
    <definedName name="_xlnm.Print_Area" localSheetId="13">'3-3'!$A$1:$AV$56</definedName>
    <definedName name="_xlnm.Print_Area" localSheetId="14">'3-4'!$A$1:$CT$68</definedName>
    <definedName name="_xlnm.Print_Area" localSheetId="15">'3-5'!$A$1:$AT$29</definedName>
    <definedName name="_xlnm.Print_Area" localSheetId="16">'3-6'!$A$1:$AC$28</definedName>
    <definedName name="_xlnm.Print_Area" localSheetId="17">'4'!$A$1:$AV$40</definedName>
    <definedName name="_xlnm.Print_Area" localSheetId="18">'4-1'!$A$1:$AV$39</definedName>
    <definedName name="_xlnm.Print_Area" localSheetId="22">'4-2'!$A$1:$AV$38</definedName>
    <definedName name="_xlnm.Print_Area" localSheetId="23">'4-3'!$A$1:$CS$44</definedName>
    <definedName name="_xlnm.Print_Area" localSheetId="24">'4-4'!$A$1:$P$167</definedName>
    <definedName name="_xlnm.Print_Area" localSheetId="25">'5'!$A$1:$AY$74</definedName>
    <definedName name="_xlnm.Print_Area" localSheetId="26">'6'!$A$1:$AV$23</definedName>
    <definedName name="_xlnm.Print_Area" localSheetId="27">'6-1'!$A$1:$BM$35</definedName>
    <definedName name="_xlnm.Print_Area" localSheetId="28">'6-2'!$A$1:$H$25</definedName>
    <definedName name="_xlnm.Print_Area" localSheetId="29">'6-3'!$A$1:$I$30</definedName>
    <definedName name="_xlnm.Print_Area" localSheetId="30">'7'!$A$1:$AX$39</definedName>
    <definedName name="_xlnm.Print_Area" localSheetId="31">'8'!$A$1:$AV$42</definedName>
    <definedName name="_xlnm.Print_Area" localSheetId="32">'8-1'!$A$1:$AV$24</definedName>
    <definedName name="_xlnm.Print_Area" localSheetId="33">'8-2'!$A$1:$AV$24</definedName>
    <definedName name="_xlnm.Print_Area" localSheetId="34">'9'!$A$1:$AV$22</definedName>
    <definedName name="_xlnm.Print_Area" localSheetId="9">인건비지급단가!$B$6:$M$10</definedName>
    <definedName name="_xlnm.Print_Titles" localSheetId="2">'비목별 증빙서류 목록'!$3:$5</definedName>
    <definedName name="가남·북아메리카주">출장지!$G$3:$G$14</definedName>
    <definedName name="가아시아·대양주">출장지!$B$3:$B$14</definedName>
    <definedName name="가유럽주">출장지!$L$3:$L$15</definedName>
    <definedName name="가중동·아프리카주">출장지!$Q$3:$Q$23</definedName>
    <definedName name="계좌목록">산단계좌!$B$3:$B$37</definedName>
    <definedName name="계좌번호">산단계좌!$C$3:$C$37</definedName>
    <definedName name="과학기술인번호">'연구원 정보'!$H$4:$H$200</definedName>
    <definedName name="교수">인건비지급단가!$B$7:$B$10</definedName>
    <definedName name="나남·북아메리카주">출장지!$H$3:$H$14</definedName>
    <definedName name="나아시아·대양주">출장지!$C$3:$C$14</definedName>
    <definedName name="나유럽주">출장지!$M$3:$M$11</definedName>
    <definedName name="나중동·아프리카주">출장지!$R$3:$R$23</definedName>
    <definedName name="내선번호">'연구원 정보'!$N$4:$N$200</definedName>
    <definedName name="다남·북아메리카주">출장지!$I$3:$I$14</definedName>
    <definedName name="다아시아·대양주">출장지!$D$3:$D$14</definedName>
    <definedName name="다유럽주">출장지!$N$3:$N$11</definedName>
    <definedName name="다중동·아프리카주">출장지!$S$3:$S$23</definedName>
    <definedName name="도시">통상거리!$D$2:$D$75</definedName>
    <definedName name="라남·북아메리카주">출장지!$J$3:$J$14</definedName>
    <definedName name="라아시아·대양주">출장지!$E$3:$E$14</definedName>
    <definedName name="라유럽주">출장지!$O$3:$O$11</definedName>
    <definedName name="라중동·아프리카주">출장지!$T$3:$T$23</definedName>
    <definedName name="박사과정">인건비지급단가!$I$7:$I$10</definedName>
    <definedName name="박사졸업">인건비지급단가!$G$7:$G$10</definedName>
    <definedName name="부교수">인건비지급단가!$C$7:$C$10</definedName>
    <definedName name="생년월일">'연구원 정보'!$I$4:$I$200</definedName>
    <definedName name="석사과정">인건비지급단가!$K$7:$K$10</definedName>
    <definedName name="석사졸업">인건비지급단가!$J$7:$J$10</definedName>
    <definedName name="선임연구원">인건비지급단가!$F$7:$F$10</definedName>
    <definedName name="성명">'연구원 정보'!$D$4:$D$200</definedName>
    <definedName name="세금">산단계좌!$B$25:$B$33</definedName>
    <definedName name="소속">'연구원 정보'!$C$4:$C$200</definedName>
    <definedName name="식대">출장비!$J$3:$K$6</definedName>
    <definedName name="실비상한">출장비!$B$4:$D$7</definedName>
    <definedName name="연건">통상거리!$F$2:$F$75</definedName>
    <definedName name="연구실계좌번호">'연구원 정보'!$Q$4:$Q$200</definedName>
    <definedName name="연구실동">'연구원 정보'!$L$4:$L$200</definedName>
    <definedName name="연구실명">'연구원 정보'!$K$4:$K$200</definedName>
    <definedName name="연구실은행">'연구원 정보'!$R$4:$R$200</definedName>
    <definedName name="연구실직위">'연구원 정보'!$F$4:$F$200</definedName>
    <definedName name="연구실호">'연구원 정보'!$M$4:$M$200</definedName>
    <definedName name="연수연구원">인건비지급단가!$H$7:$H$10</definedName>
    <definedName name="영문성명">'연구원 정보'!$E$4:$E$200</definedName>
    <definedName name="이메일">'연구원 정보'!$P$4:$P$200</definedName>
    <definedName name="입출금">산단계좌!$B$3:$B$23</definedName>
    <definedName name="입출금계좌번호">산단계좌!$C$3:$C$23</definedName>
    <definedName name="조교수">인건비지급단가!$D$7:$D$10</definedName>
    <definedName name="주민등록뒤">'연구원 정보'!$J$4:$J$200</definedName>
    <definedName name="지체연구비">산단계좌!$B$24</definedName>
    <definedName name="직급">'연구원 정보'!$F$4:$F$53</definedName>
    <definedName name="직급.과정">'연구원 정보'!$F$4:$F$101</definedName>
    <definedName name="책임연구원">인건비지급단가!$E$7:$E$10</definedName>
    <definedName name="출장지" localSheetId="22">'4-2'!$S$10:$U$10&amp;'4-2'!$L$10:$R$10</definedName>
    <definedName name="출장지2" localSheetId="22">OFFSET(출장지!$A$3,0,MATCH('4-2'!출장지,출장지!$B$2:$T$2,0),COUNTA(INDIRECT('4-2'!출장지)),1)</definedName>
    <definedName name="카드">산단계좌!$B$35:$B$37</definedName>
    <definedName name="통상거리">통상거리!$E$2:$E$75</definedName>
    <definedName name="학사과정">인건비지급단가!$M$7:$M$10</definedName>
    <definedName name="학사졸업">인건비지급단가!$L$7:$L$10</definedName>
    <definedName name="학생인건비">산단계좌!$B$34</definedName>
    <definedName name="할인정액">출장비!$E$4:$G$7</definedName>
    <definedName name="핸드폰">'연구원 정보'!$O$4:$O$200</definedName>
  </definedNames>
  <calcPr calcId="152511"/>
</workbook>
</file>

<file path=xl/calcChain.xml><?xml version="1.0" encoding="utf-8"?>
<calcChain xmlns="http://schemas.openxmlformats.org/spreadsheetml/2006/main">
  <c r="L14" i="88" l="1"/>
  <c r="AA12" i="88"/>
  <c r="L12" i="88"/>
  <c r="AG9" i="88"/>
  <c r="L14" i="103"/>
  <c r="AA12" i="103"/>
  <c r="L12" i="103"/>
  <c r="AJ10" i="103"/>
  <c r="AG9" i="103"/>
  <c r="AG17" i="89" l="1"/>
  <c r="U14" i="22"/>
  <c r="AB49" i="93" l="1"/>
  <c r="AB47" i="93"/>
  <c r="AB45" i="93"/>
  <c r="AB43" i="93"/>
  <c r="AB41" i="93"/>
  <c r="AB39" i="93"/>
  <c r="AB37" i="93"/>
  <c r="AB31" i="93"/>
  <c r="AB29" i="93"/>
  <c r="AB27" i="93"/>
  <c r="AB25" i="93"/>
  <c r="AB23" i="93"/>
  <c r="AB21" i="93"/>
  <c r="AB19" i="93"/>
  <c r="Y43" i="72"/>
  <c r="Y41" i="72"/>
  <c r="Y39" i="72"/>
  <c r="Y37" i="72"/>
  <c r="Y35" i="72"/>
  <c r="Y33" i="72"/>
  <c r="Y31" i="72"/>
  <c r="Y29" i="72"/>
  <c r="Y27" i="72"/>
  <c r="Y25" i="72"/>
  <c r="Y23" i="72"/>
  <c r="Y21" i="72"/>
  <c r="Y19" i="72"/>
  <c r="Y17" i="72"/>
  <c r="Y15" i="72"/>
  <c r="AC40" i="34" l="1"/>
  <c r="AC37" i="34"/>
  <c r="AC34" i="34"/>
  <c r="AC31" i="34"/>
  <c r="AC28" i="34"/>
  <c r="AC25" i="34"/>
  <c r="AC22" i="34"/>
  <c r="AC19" i="34"/>
  <c r="AC16" i="34"/>
  <c r="AC13" i="34"/>
  <c r="AC10" i="34"/>
  <c r="K48" i="93"/>
  <c r="K46" i="93"/>
  <c r="K44" i="93"/>
  <c r="K42" i="93"/>
  <c r="K40" i="93"/>
  <c r="K38" i="93"/>
  <c r="K36" i="93"/>
  <c r="K30" i="93"/>
  <c r="K28" i="93"/>
  <c r="K26" i="93"/>
  <c r="K24" i="93"/>
  <c r="K22" i="93"/>
  <c r="K20" i="93"/>
  <c r="K18" i="93"/>
  <c r="H42" i="72"/>
  <c r="H18" i="72"/>
  <c r="H20" i="72"/>
  <c r="H22" i="72"/>
  <c r="H24" i="72"/>
  <c r="H26" i="72"/>
  <c r="H28" i="72"/>
  <c r="H30" i="72"/>
  <c r="H32" i="72"/>
  <c r="H34" i="72"/>
  <c r="H36" i="72"/>
  <c r="H38" i="72"/>
  <c r="H40" i="72"/>
  <c r="H16" i="72"/>
  <c r="H14" i="72"/>
  <c r="AB28" i="103"/>
  <c r="AM16" i="27" l="1"/>
  <c r="AM17" i="27"/>
  <c r="AM18" i="27"/>
  <c r="AM19" i="27"/>
  <c r="AM20" i="27"/>
  <c r="AM21" i="27"/>
  <c r="AM22" i="27"/>
  <c r="AM15" i="27"/>
  <c r="AM14" i="27"/>
  <c r="AJ28" i="103" l="1"/>
  <c r="G23" i="120" l="1"/>
  <c r="AJ60" i="75"/>
  <c r="A58" i="75"/>
  <c r="AJ57" i="74"/>
  <c r="AJ58" i="74"/>
  <c r="AJ38" i="84"/>
  <c r="F23" i="96"/>
  <c r="AJ34" i="89"/>
  <c r="CG42" i="83"/>
  <c r="AJ42" i="83"/>
  <c r="AJ39" i="103"/>
  <c r="AJ37" i="71"/>
  <c r="AJ52" i="35"/>
  <c r="AL58" i="93"/>
  <c r="AJ52" i="72"/>
  <c r="AM31" i="27"/>
  <c r="AJ43" i="104"/>
  <c r="AM30" i="27" l="1"/>
  <c r="AR12" i="88" l="1"/>
  <c r="AO12" i="88"/>
  <c r="AU27" i="84" l="1"/>
  <c r="AQ27" i="84"/>
  <c r="AQ26" i="84"/>
  <c r="AU25" i="84"/>
  <c r="AQ25" i="84"/>
  <c r="AQ24" i="84"/>
  <c r="AU23" i="84"/>
  <c r="AQ23" i="84"/>
  <c r="AQ22" i="84"/>
  <c r="AU21" i="84"/>
  <c r="AQ21" i="84"/>
  <c r="AQ20" i="84"/>
  <c r="AU19" i="84"/>
  <c r="AQ19" i="84"/>
  <c r="AQ18" i="84"/>
  <c r="AU17" i="84"/>
  <c r="AQ17" i="84"/>
  <c r="AQ16" i="84"/>
  <c r="AU15" i="84"/>
  <c r="AQ15" i="84"/>
  <c r="AQ14" i="84"/>
  <c r="AU13" i="84"/>
  <c r="AQ13" i="84"/>
  <c r="AQ12" i="84"/>
  <c r="AU11" i="84"/>
  <c r="AQ11" i="84"/>
  <c r="AQ10" i="84"/>
  <c r="AU9" i="84"/>
  <c r="AQ9" i="84"/>
  <c r="AQ8" i="84"/>
  <c r="C4" i="120" l="1"/>
  <c r="H5" i="14" l="1"/>
  <c r="AC4" i="14"/>
  <c r="H4" i="14"/>
  <c r="AP3" i="14"/>
  <c r="AC3" i="14"/>
  <c r="H3" i="14"/>
  <c r="T18" i="89" l="1"/>
  <c r="N18" i="89"/>
  <c r="H18" i="89"/>
  <c r="H8" i="22"/>
  <c r="AC7" i="22"/>
  <c r="H7" i="22"/>
  <c r="AP6" i="22"/>
  <c r="AC6" i="22"/>
  <c r="H6" i="22"/>
  <c r="AB7" i="14" l="1"/>
  <c r="AJ8" i="11"/>
  <c r="G22" i="120" l="1"/>
  <c r="A42" i="121" l="1"/>
  <c r="C8" i="120" l="1"/>
  <c r="C6" i="120"/>
  <c r="C5" i="120"/>
  <c r="A20" i="120"/>
  <c r="W8" i="7"/>
  <c r="AP18" i="114"/>
  <c r="AC18" i="114"/>
  <c r="P18" i="114"/>
  <c r="AP17" i="114"/>
  <c r="AC17" i="114"/>
  <c r="AP16" i="114"/>
  <c r="AC16" i="114"/>
  <c r="P16" i="114"/>
  <c r="AP15" i="114"/>
  <c r="AC15" i="114"/>
  <c r="AP14" i="114"/>
  <c r="AC14" i="114"/>
  <c r="P14" i="114"/>
  <c r="AP13" i="114"/>
  <c r="AC13" i="114"/>
  <c r="AP12" i="114"/>
  <c r="AC12" i="114"/>
  <c r="P12" i="114"/>
  <c r="AP11" i="114"/>
  <c r="AC11" i="114"/>
  <c r="AK20" i="114"/>
  <c r="AP10" i="114"/>
  <c r="AC10" i="114"/>
  <c r="AP9" i="114"/>
  <c r="AC9" i="114"/>
  <c r="P10" i="114"/>
  <c r="X10" i="31"/>
  <c r="Q10" i="31"/>
  <c r="W11" i="109"/>
  <c r="P11" i="109"/>
  <c r="AN10" i="109"/>
  <c r="P10" i="109"/>
  <c r="AI9" i="109"/>
  <c r="AD13" i="31"/>
  <c r="AJ9" i="31"/>
  <c r="Q9" i="31"/>
  <c r="AJ8" i="31"/>
  <c r="N13" i="31"/>
  <c r="AK12" i="31"/>
  <c r="BG18" i="42"/>
  <c r="CL17" i="42"/>
  <c r="BX17" i="42"/>
  <c r="BG17" i="42"/>
  <c r="J24" i="42"/>
  <c r="AO23" i="42"/>
  <c r="AA23" i="42"/>
  <c r="J23" i="42"/>
  <c r="J15" i="109"/>
  <c r="AN13" i="109"/>
  <c r="T15" i="109" s="1"/>
  <c r="AN12" i="109"/>
  <c r="AD8" i="14"/>
  <c r="O22" i="22"/>
  <c r="AN15" i="109" l="1"/>
  <c r="AN11" i="103"/>
  <c r="AD27" i="103"/>
  <c r="AJ27" i="103" s="1"/>
  <c r="P25" i="103"/>
  <c r="G25" i="103"/>
  <c r="P24" i="103"/>
  <c r="P23" i="103"/>
  <c r="AD22" i="103"/>
  <c r="AJ22" i="103" s="1"/>
  <c r="P20" i="103"/>
  <c r="G20" i="103"/>
  <c r="P19" i="103"/>
  <c r="P18" i="103"/>
  <c r="AO12" i="103"/>
  <c r="AR12" i="103"/>
  <c r="AO13" i="103"/>
  <c r="W24" i="103" s="1"/>
  <c r="AR13" i="103"/>
  <c r="W25" i="103" s="1"/>
  <c r="H6" i="27"/>
  <c r="AC5" i="27"/>
  <c r="H5" i="27"/>
  <c r="AP4" i="27"/>
  <c r="AC4" i="27"/>
  <c r="H4" i="27"/>
  <c r="R28" i="27"/>
  <c r="AG23" i="27"/>
  <c r="V23" i="27"/>
  <c r="P23" i="27"/>
  <c r="J23" i="27"/>
  <c r="AS22" i="27"/>
  <c r="AS21" i="27"/>
  <c r="AS20" i="27"/>
  <c r="AS19" i="27"/>
  <c r="AS18" i="27"/>
  <c r="AS17" i="27"/>
  <c r="AS16" i="27"/>
  <c r="AS15" i="27"/>
  <c r="AS14" i="27"/>
  <c r="W19" i="103" l="1"/>
  <c r="AD25" i="103"/>
  <c r="AJ25" i="103" s="1"/>
  <c r="W18" i="103"/>
  <c r="W23" i="103"/>
  <c r="AD23" i="103" s="1"/>
  <c r="AJ23" i="103" s="1"/>
  <c r="AD19" i="103"/>
  <c r="AJ19" i="103" s="1"/>
  <c r="W20" i="103"/>
  <c r="AD20" i="103" s="1"/>
  <c r="AJ20" i="103" s="1"/>
  <c r="AD24" i="103"/>
  <c r="AJ24" i="103" s="1"/>
  <c r="CE19" i="42"/>
  <c r="AH25" i="42"/>
  <c r="AM23" i="27"/>
  <c r="AS23" i="27" s="1"/>
  <c r="AA23" i="27"/>
  <c r="AD18" i="103" l="1"/>
  <c r="AJ18" i="103" s="1"/>
  <c r="O28" i="26"/>
  <c r="J28" i="26"/>
  <c r="O27" i="26"/>
  <c r="J27" i="26"/>
  <c r="O26" i="26"/>
  <c r="J26" i="26"/>
  <c r="O25" i="26"/>
  <c r="J25" i="26"/>
  <c r="O24" i="26"/>
  <c r="J24" i="26"/>
  <c r="O23" i="26"/>
  <c r="J23" i="26"/>
  <c r="O22" i="26"/>
  <c r="J22" i="26"/>
  <c r="O21" i="26"/>
  <c r="J21" i="26"/>
  <c r="O20" i="26"/>
  <c r="J20" i="26"/>
  <c r="O19" i="26"/>
  <c r="J19" i="26"/>
  <c r="O18" i="26"/>
  <c r="J18" i="26"/>
  <c r="O17" i="26"/>
  <c r="J17" i="26"/>
  <c r="O16" i="26"/>
  <c r="J16" i="26"/>
  <c r="O15" i="26"/>
  <c r="J15" i="26"/>
  <c r="O14" i="26"/>
  <c r="J14" i="26"/>
  <c r="O13" i="26"/>
  <c r="J13" i="26"/>
  <c r="O12" i="26"/>
  <c r="J12" i="26"/>
  <c r="O11" i="26"/>
  <c r="J11" i="26"/>
  <c r="J10" i="26"/>
  <c r="O10" i="26"/>
  <c r="J27" i="116"/>
  <c r="F27" i="116"/>
  <c r="C27" i="116"/>
  <c r="J26" i="116"/>
  <c r="F26" i="116"/>
  <c r="C26" i="116"/>
  <c r="J25" i="116"/>
  <c r="F25" i="116"/>
  <c r="C25" i="116"/>
  <c r="J24" i="116"/>
  <c r="F24" i="116"/>
  <c r="C24" i="116"/>
  <c r="J23" i="116"/>
  <c r="F23" i="116"/>
  <c r="C23" i="116"/>
  <c r="J22" i="116"/>
  <c r="F22" i="116"/>
  <c r="C22" i="116"/>
  <c r="J21" i="116"/>
  <c r="F21" i="116"/>
  <c r="C21" i="116"/>
  <c r="J20" i="116"/>
  <c r="F20" i="116"/>
  <c r="C20" i="116"/>
  <c r="J19" i="116"/>
  <c r="F19" i="116"/>
  <c r="C19" i="116"/>
  <c r="AF37" i="75" l="1"/>
  <c r="AF36" i="75"/>
  <c r="AF35" i="75"/>
  <c r="AF34" i="75"/>
  <c r="AF33" i="75"/>
  <c r="AF32" i="75"/>
  <c r="AF31" i="75"/>
  <c r="AF30" i="75"/>
  <c r="AF29" i="75"/>
  <c r="AF28" i="75"/>
  <c r="AF27" i="75"/>
  <c r="AF26" i="75"/>
  <c r="AF25" i="75"/>
  <c r="AF24" i="75"/>
  <c r="AF23" i="75"/>
  <c r="AF22" i="75"/>
  <c r="AF21" i="75"/>
  <c r="AF20" i="75"/>
  <c r="AF19" i="75"/>
  <c r="AF18" i="75"/>
  <c r="AF33" i="74"/>
  <c r="AF32" i="74"/>
  <c r="AF31" i="74"/>
  <c r="AF30" i="74"/>
  <c r="AF29" i="74"/>
  <c r="AF28" i="74"/>
  <c r="AF27" i="74"/>
  <c r="AF26" i="74"/>
  <c r="AF25" i="74"/>
  <c r="AF24" i="74"/>
  <c r="AF23" i="74"/>
  <c r="AF22" i="74"/>
  <c r="AF21" i="74"/>
  <c r="AF20" i="74"/>
  <c r="AF19" i="74"/>
  <c r="AF18" i="74"/>
  <c r="AK7" i="7"/>
  <c r="AQ24" i="43"/>
  <c r="AL24" i="43"/>
  <c r="Y24" i="43"/>
  <c r="N24" i="43"/>
  <c r="H6" i="89"/>
  <c r="AC5" i="89"/>
  <c r="H5" i="89"/>
  <c r="AP4" i="89"/>
  <c r="AC4" i="89"/>
  <c r="H4" i="89"/>
  <c r="H6" i="88"/>
  <c r="AC5" i="88"/>
  <c r="H5" i="88"/>
  <c r="AP4" i="88"/>
  <c r="AC4" i="88"/>
  <c r="H4" i="88"/>
  <c r="H11" i="72"/>
  <c r="AC10" i="72"/>
  <c r="H10" i="72"/>
  <c r="AP9" i="72"/>
  <c r="AC9" i="72"/>
  <c r="H9" i="72"/>
  <c r="H10" i="104"/>
  <c r="AC9" i="104"/>
  <c r="H9" i="104"/>
  <c r="AP8" i="104"/>
  <c r="AC8" i="104"/>
  <c r="H8" i="104"/>
  <c r="H5" i="15"/>
  <c r="AC4" i="15"/>
  <c r="H4" i="15"/>
  <c r="AP3" i="15"/>
  <c r="AC3" i="15"/>
  <c r="H3" i="15"/>
  <c r="CQ11" i="83"/>
  <c r="CN11" i="83"/>
  <c r="CI11" i="83"/>
  <c r="BW11" i="83"/>
  <c r="BA11" i="83"/>
  <c r="CQ10" i="83"/>
  <c r="CN10" i="83"/>
  <c r="CI10" i="83"/>
  <c r="BW10" i="83"/>
  <c r="BA10" i="83"/>
  <c r="CQ9" i="83"/>
  <c r="CN9" i="83"/>
  <c r="CI9" i="83"/>
  <c r="BW9" i="83"/>
  <c r="BA9" i="83"/>
  <c r="CQ8" i="83"/>
  <c r="CN8" i="83"/>
  <c r="CI8" i="83"/>
  <c r="BW8" i="83"/>
  <c r="BA8" i="83"/>
  <c r="CQ7" i="83"/>
  <c r="CN7" i="83"/>
  <c r="CI7" i="83"/>
  <c r="BW7" i="83"/>
  <c r="BA7" i="83"/>
  <c r="CQ6" i="83"/>
  <c r="CN6" i="83"/>
  <c r="CI6" i="83"/>
  <c r="BW6" i="83"/>
  <c r="BA6" i="83"/>
  <c r="AT11" i="83"/>
  <c r="AQ11" i="83"/>
  <c r="AL11" i="83"/>
  <c r="Z11" i="83"/>
  <c r="D11" i="83"/>
  <c r="AT10" i="83"/>
  <c r="AQ10" i="83"/>
  <c r="AL10" i="83"/>
  <c r="Z10" i="83"/>
  <c r="D10" i="83"/>
  <c r="AT9" i="83"/>
  <c r="AQ9" i="83"/>
  <c r="AL9" i="83"/>
  <c r="Z9" i="83"/>
  <c r="D9" i="83"/>
  <c r="AT8" i="83"/>
  <c r="AQ8" i="83"/>
  <c r="AL8" i="83"/>
  <c r="Z8" i="83"/>
  <c r="D8" i="83"/>
  <c r="AT7" i="83"/>
  <c r="AQ7" i="83"/>
  <c r="AL7" i="83"/>
  <c r="Z7" i="83"/>
  <c r="D7" i="83"/>
  <c r="AT6" i="83"/>
  <c r="AQ6" i="83"/>
  <c r="AL6" i="83"/>
  <c r="Z6" i="83"/>
  <c r="D6" i="83"/>
  <c r="AT12" i="71"/>
  <c r="AQ12" i="71"/>
  <c r="AL12" i="71"/>
  <c r="Z12" i="71"/>
  <c r="D12" i="71"/>
  <c r="AT11" i="71"/>
  <c r="AQ11" i="71"/>
  <c r="AL11" i="71"/>
  <c r="Z11" i="71"/>
  <c r="D11" i="71"/>
  <c r="AT10" i="71"/>
  <c r="AQ10" i="71"/>
  <c r="AL10" i="71"/>
  <c r="Z10" i="71"/>
  <c r="D10" i="71"/>
  <c r="AT9" i="71"/>
  <c r="AQ9" i="71"/>
  <c r="AL9" i="71"/>
  <c r="Z9" i="71"/>
  <c r="D9" i="71"/>
  <c r="AT8" i="71"/>
  <c r="AQ8" i="71"/>
  <c r="AL8" i="71"/>
  <c r="Z8" i="71"/>
  <c r="D8" i="71"/>
  <c r="AT7" i="71"/>
  <c r="AQ7" i="71"/>
  <c r="AL7" i="71"/>
  <c r="Z7" i="71"/>
  <c r="D7" i="71"/>
  <c r="AI11" i="35"/>
  <c r="AI13" i="35"/>
  <c r="AI15" i="35"/>
  <c r="AI17" i="35"/>
  <c r="AI19" i="35"/>
  <c r="AI21" i="35"/>
  <c r="AI23" i="35"/>
  <c r="AI25" i="35"/>
  <c r="AI27" i="35"/>
  <c r="AI29" i="35"/>
  <c r="AI31" i="35"/>
  <c r="AI33" i="35"/>
  <c r="AI35" i="35"/>
  <c r="AI37" i="35"/>
  <c r="AI39" i="35"/>
  <c r="AI41" i="35"/>
  <c r="AI43" i="35"/>
  <c r="AE11" i="35"/>
  <c r="AE13" i="35"/>
  <c r="AE15" i="35"/>
  <c r="AE17" i="35"/>
  <c r="AE19" i="35"/>
  <c r="AE21" i="35"/>
  <c r="AE23" i="35"/>
  <c r="AE25" i="35"/>
  <c r="AE27" i="35"/>
  <c r="AE29" i="35"/>
  <c r="AE31" i="35"/>
  <c r="AE33" i="35"/>
  <c r="AE35" i="35"/>
  <c r="AE37" i="35"/>
  <c r="AE39" i="35"/>
  <c r="AE41" i="35"/>
  <c r="AE43" i="35"/>
  <c r="C13" i="35"/>
  <c r="C15" i="35"/>
  <c r="C17" i="35"/>
  <c r="C19" i="35"/>
  <c r="C21" i="35"/>
  <c r="C23" i="35"/>
  <c r="C25" i="35"/>
  <c r="C27" i="35"/>
  <c r="C29" i="35"/>
  <c r="C31" i="35"/>
  <c r="C33" i="35"/>
  <c r="C35" i="35"/>
  <c r="C37" i="35"/>
  <c r="C39" i="35"/>
  <c r="C41" i="35"/>
  <c r="C43" i="35"/>
  <c r="C11" i="35"/>
  <c r="C9" i="35"/>
  <c r="AI9" i="35"/>
  <c r="AE9" i="35"/>
  <c r="H3" i="34"/>
  <c r="S40" i="34"/>
  <c r="G40" i="34"/>
  <c r="AO39" i="34"/>
  <c r="AO38" i="34"/>
  <c r="Z38" i="34"/>
  <c r="S38" i="34"/>
  <c r="S37" i="34"/>
  <c r="G37" i="34"/>
  <c r="AO36" i="34"/>
  <c r="AO35" i="34"/>
  <c r="Z35" i="34"/>
  <c r="S35" i="34"/>
  <c r="S34" i="34"/>
  <c r="G34" i="34"/>
  <c r="AO33" i="34"/>
  <c r="AO32" i="34"/>
  <c r="Z32" i="34"/>
  <c r="S32" i="34"/>
  <c r="S31" i="34"/>
  <c r="G31" i="34"/>
  <c r="AO30" i="34"/>
  <c r="AO29" i="34"/>
  <c r="Z29" i="34"/>
  <c r="S29" i="34"/>
  <c r="S28" i="34"/>
  <c r="G28" i="34"/>
  <c r="AO27" i="34"/>
  <c r="AO26" i="34"/>
  <c r="Z26" i="34"/>
  <c r="S26" i="34"/>
  <c r="S25" i="34"/>
  <c r="G25" i="34"/>
  <c r="AO24" i="34"/>
  <c r="AO23" i="34"/>
  <c r="Z23" i="34"/>
  <c r="S23" i="34"/>
  <c r="S22" i="34"/>
  <c r="G22" i="34"/>
  <c r="AO21" i="34"/>
  <c r="AO20" i="34"/>
  <c r="Z20" i="34"/>
  <c r="S20" i="34"/>
  <c r="S19" i="34"/>
  <c r="G19" i="34"/>
  <c r="AO18" i="34"/>
  <c r="AO17" i="34"/>
  <c r="Z17" i="34"/>
  <c r="S17" i="34"/>
  <c r="S16" i="34"/>
  <c r="G16" i="34"/>
  <c r="AO15" i="34"/>
  <c r="AO14" i="34"/>
  <c r="Z14" i="34"/>
  <c r="S14" i="34"/>
  <c r="S13" i="34"/>
  <c r="G13" i="34"/>
  <c r="AO12" i="34"/>
  <c r="AO11" i="34"/>
  <c r="Z11" i="34"/>
  <c r="S11" i="34"/>
  <c r="G10" i="34"/>
  <c r="S10" i="34"/>
  <c r="AO9" i="34"/>
  <c r="AO8" i="34"/>
  <c r="Z8" i="34"/>
  <c r="S8" i="34"/>
  <c r="AO48" i="93"/>
  <c r="AK48" i="93"/>
  <c r="AO46" i="93"/>
  <c r="AK46" i="93"/>
  <c r="AO44" i="93"/>
  <c r="AK44" i="93"/>
  <c r="AO42" i="93"/>
  <c r="AK42" i="93"/>
  <c r="AO40" i="93"/>
  <c r="AK40" i="93"/>
  <c r="AO38" i="93"/>
  <c r="AK38" i="93"/>
  <c r="AO36" i="93"/>
  <c r="AK36" i="93"/>
  <c r="AO30" i="93"/>
  <c r="AK30" i="93"/>
  <c r="AO28" i="93"/>
  <c r="AK28" i="93"/>
  <c r="AO26" i="93"/>
  <c r="AK26" i="93"/>
  <c r="AO24" i="93"/>
  <c r="AK24" i="93"/>
  <c r="AO22" i="93"/>
  <c r="AK22" i="93"/>
  <c r="AO20" i="93"/>
  <c r="AK20" i="93"/>
  <c r="AO18" i="93"/>
  <c r="AK18" i="93"/>
  <c r="AH18" i="72"/>
  <c r="AH20" i="72"/>
  <c r="AH22" i="72"/>
  <c r="AH24" i="72"/>
  <c r="AH26" i="72"/>
  <c r="AH28" i="72"/>
  <c r="AH30" i="72"/>
  <c r="AH32" i="72"/>
  <c r="AH34" i="72"/>
  <c r="AH36" i="72"/>
  <c r="AH38" i="72"/>
  <c r="AH40" i="72"/>
  <c r="AH42" i="72"/>
  <c r="AH16" i="72"/>
  <c r="AH14" i="72"/>
  <c r="AL18" i="72"/>
  <c r="AL20" i="72"/>
  <c r="AL22" i="72"/>
  <c r="AL24" i="72"/>
  <c r="AL26" i="72"/>
  <c r="AL28" i="72"/>
  <c r="AL30" i="72"/>
  <c r="AL32" i="72"/>
  <c r="AL34" i="72"/>
  <c r="AL36" i="72"/>
  <c r="AL38" i="72"/>
  <c r="AL40" i="72"/>
  <c r="AL42" i="72"/>
  <c r="AL16" i="72"/>
  <c r="AL14" i="72"/>
  <c r="N105" i="68" l="1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30" i="68"/>
  <c r="N31" i="68"/>
  <c r="N32" i="68"/>
  <c r="N33" i="68"/>
  <c r="N34" i="68"/>
  <c r="N35" i="68"/>
  <c r="N36" i="68"/>
  <c r="N37" i="68"/>
  <c r="N38" i="68"/>
  <c r="N39" i="68"/>
  <c r="N40" i="68"/>
  <c r="N41" i="68"/>
  <c r="N42" i="68"/>
  <c r="N43" i="68"/>
  <c r="N44" i="68"/>
  <c r="N45" i="68"/>
  <c r="N46" i="68"/>
  <c r="N47" i="68"/>
  <c r="N48" i="68"/>
  <c r="N49" i="68"/>
  <c r="N50" i="68"/>
  <c r="N51" i="68"/>
  <c r="N52" i="68"/>
  <c r="N53" i="68"/>
  <c r="N54" i="68"/>
  <c r="N55" i="68"/>
  <c r="N56" i="68"/>
  <c r="N57" i="68"/>
  <c r="N58" i="68"/>
  <c r="N59" i="68"/>
  <c r="N60" i="68"/>
  <c r="N61" i="68"/>
  <c r="N62" i="68"/>
  <c r="N63" i="68"/>
  <c r="N64" i="68"/>
  <c r="N65" i="68"/>
  <c r="N29" i="68"/>
  <c r="G31" i="68"/>
  <c r="G32" i="68"/>
  <c r="G33" i="68"/>
  <c r="G34" i="68"/>
  <c r="G35" i="68"/>
  <c r="G36" i="68"/>
  <c r="G37" i="68"/>
  <c r="G38" i="68"/>
  <c r="G39" i="68"/>
  <c r="G40" i="68"/>
  <c r="G41" i="68"/>
  <c r="G42" i="68"/>
  <c r="G43" i="68"/>
  <c r="G44" i="68"/>
  <c r="G45" i="68"/>
  <c r="G46" i="68"/>
  <c r="G47" i="68"/>
  <c r="G48" i="68"/>
  <c r="G49" i="68"/>
  <c r="G50" i="68"/>
  <c r="G51" i="68"/>
  <c r="G52" i="68"/>
  <c r="G53" i="68"/>
  <c r="G54" i="68"/>
  <c r="G55" i="68"/>
  <c r="G56" i="68"/>
  <c r="G57" i="68"/>
  <c r="G58" i="68"/>
  <c r="G59" i="68"/>
  <c r="G60" i="68"/>
  <c r="G61" i="68"/>
  <c r="G62" i="68"/>
  <c r="G63" i="68"/>
  <c r="G64" i="68"/>
  <c r="G65" i="68"/>
  <c r="G30" i="68"/>
  <c r="O25" i="88" l="1"/>
  <c r="O23" i="88" l="1"/>
  <c r="AJ7" i="114" l="1"/>
  <c r="Q7" i="114" s="1"/>
  <c r="AJ7" i="31"/>
  <c r="Q7" i="31" s="1"/>
  <c r="AK33" i="117"/>
  <c r="AI7" i="109"/>
  <c r="P7" i="109" s="1"/>
  <c r="H5" i="117" l="1"/>
  <c r="AC4" i="117"/>
  <c r="H4" i="117"/>
  <c r="AP3" i="117"/>
  <c r="AC3" i="117"/>
  <c r="H3" i="117"/>
  <c r="BG4" i="83"/>
  <c r="J4" i="83"/>
  <c r="CG41" i="83" l="1"/>
  <c r="AJ41" i="83"/>
  <c r="AH48" i="93"/>
  <c r="AH46" i="93"/>
  <c r="AH44" i="93"/>
  <c r="AH42" i="93"/>
  <c r="AH40" i="93"/>
  <c r="AH38" i="93"/>
  <c r="AH36" i="93"/>
  <c r="AH30" i="93"/>
  <c r="AH28" i="93"/>
  <c r="AH26" i="93"/>
  <c r="AH24" i="93"/>
  <c r="AH22" i="93"/>
  <c r="AH20" i="93"/>
  <c r="AH18" i="93"/>
  <c r="AE14" i="72"/>
  <c r="AE16" i="72"/>
  <c r="AE18" i="72"/>
  <c r="AE20" i="72"/>
  <c r="AE22" i="72"/>
  <c r="AE24" i="72"/>
  <c r="AE26" i="72"/>
  <c r="AE28" i="72"/>
  <c r="AE30" i="72"/>
  <c r="AE32" i="72"/>
  <c r="AE34" i="72"/>
  <c r="AE36" i="72"/>
  <c r="AE38" i="72"/>
  <c r="AE40" i="72"/>
  <c r="AE42" i="72"/>
  <c r="A31" i="117" l="1"/>
  <c r="P20" i="116" l="1"/>
  <c r="A17" i="116"/>
  <c r="AF13" i="52"/>
  <c r="AR12" i="83" l="1"/>
  <c r="AO12" i="83"/>
  <c r="AP6" i="6" l="1"/>
  <c r="AD6" i="6" s="1"/>
  <c r="AJ59" i="75"/>
  <c r="H6" i="103"/>
  <c r="AC5" i="103"/>
  <c r="H5" i="103"/>
  <c r="AP4" i="103"/>
  <c r="AC4" i="103"/>
  <c r="H4" i="103"/>
  <c r="AM12" i="42"/>
  <c r="AJ51" i="35"/>
  <c r="CE66" i="42"/>
  <c r="BL66" i="42" s="1"/>
  <c r="AM63" i="42"/>
  <c r="T63" i="42" s="1"/>
  <c r="AJ38" i="103"/>
  <c r="AJ51" i="72"/>
  <c r="AL57" i="93"/>
  <c r="AJ42" i="104"/>
  <c r="AE41" i="74" l="1"/>
  <c r="Y41" i="74"/>
  <c r="S41" i="74"/>
  <c r="M41" i="74"/>
  <c r="AQ8" i="114" l="1"/>
  <c r="AC8" i="114"/>
  <c r="H5" i="114"/>
  <c r="AC4" i="114"/>
  <c r="H4" i="114"/>
  <c r="AP3" i="114"/>
  <c r="AC3" i="114"/>
  <c r="H3" i="114"/>
  <c r="H5" i="109" l="1"/>
  <c r="AC4" i="109"/>
  <c r="H4" i="109"/>
  <c r="AP3" i="109"/>
  <c r="AC3" i="109"/>
  <c r="H3" i="109"/>
  <c r="AJ33" i="89"/>
  <c r="AJ32" i="89" s="1"/>
  <c r="A30" i="89"/>
  <c r="J5" i="71" l="1"/>
  <c r="Q40" i="104" l="1"/>
  <c r="H5" i="26" l="1"/>
  <c r="AC4" i="26"/>
  <c r="H4" i="26"/>
  <c r="AP3" i="26"/>
  <c r="AC3" i="26"/>
  <c r="H3" i="26"/>
  <c r="AE9" i="93" l="1"/>
  <c r="AR8" i="93"/>
  <c r="AE8" i="93"/>
  <c r="I10" i="93"/>
  <c r="I8" i="93"/>
  <c r="I9" i="93"/>
  <c r="A36" i="103" l="1"/>
  <c r="AC31" i="103" l="1"/>
  <c r="AC30" i="103"/>
  <c r="AC32" i="103"/>
  <c r="AJ32" i="103"/>
  <c r="AJ31" i="103" l="1"/>
  <c r="AJ30" i="103"/>
  <c r="AC31" i="6" l="1"/>
  <c r="AI27" i="6"/>
  <c r="AC25" i="6"/>
  <c r="W12" i="75"/>
  <c r="G53" i="75"/>
  <c r="AE53" i="75" s="1"/>
  <c r="AK53" i="75" s="1"/>
  <c r="Z36" i="75" s="1"/>
  <c r="A53" i="75"/>
  <c r="G52" i="75"/>
  <c r="AE52" i="75" s="1"/>
  <c r="AK52" i="75" s="1"/>
  <c r="Z34" i="75" s="1"/>
  <c r="A52" i="75"/>
  <c r="G51" i="75"/>
  <c r="AE51" i="75" s="1"/>
  <c r="AK51" i="75" s="1"/>
  <c r="Z32" i="75" s="1"/>
  <c r="A51" i="75"/>
  <c r="G50" i="75"/>
  <c r="AE50" i="75" s="1"/>
  <c r="AK50" i="75" s="1"/>
  <c r="Z30" i="75" s="1"/>
  <c r="A50" i="75"/>
  <c r="G49" i="75"/>
  <c r="AE49" i="75" s="1"/>
  <c r="AK49" i="75" s="1"/>
  <c r="Z28" i="75" s="1"/>
  <c r="A49" i="75"/>
  <c r="G48" i="75"/>
  <c r="AE48" i="75" s="1"/>
  <c r="AK48" i="75" s="1"/>
  <c r="Z26" i="75" s="1"/>
  <c r="A48" i="75"/>
  <c r="G47" i="75"/>
  <c r="AE47" i="75" s="1"/>
  <c r="AK47" i="75" s="1"/>
  <c r="Z24" i="75" s="1"/>
  <c r="A47" i="75"/>
  <c r="G46" i="75"/>
  <c r="AE46" i="75" s="1"/>
  <c r="AK46" i="75" s="1"/>
  <c r="Z22" i="75" s="1"/>
  <c r="A46" i="75"/>
  <c r="G45" i="75"/>
  <c r="AE45" i="75" s="1"/>
  <c r="AK45" i="75" s="1"/>
  <c r="Z20" i="75" s="1"/>
  <c r="A45" i="75"/>
  <c r="G44" i="75"/>
  <c r="AE44" i="75" s="1"/>
  <c r="AK44" i="75" s="1"/>
  <c r="A44" i="75"/>
  <c r="O18" i="75"/>
  <c r="H10" i="75"/>
  <c r="AC9" i="75"/>
  <c r="H9" i="75"/>
  <c r="AP8" i="75"/>
  <c r="AC8" i="75"/>
  <c r="H8" i="75"/>
  <c r="A55" i="74"/>
  <c r="W12" i="74" s="1"/>
  <c r="AE50" i="74"/>
  <c r="Y50" i="74"/>
  <c r="S50" i="74"/>
  <c r="M50" i="74"/>
  <c r="AK49" i="74"/>
  <c r="AQ49" i="74" s="1"/>
  <c r="U32" i="74" s="1"/>
  <c r="Z32" i="74" s="1"/>
  <c r="F49" i="74"/>
  <c r="A49" i="74"/>
  <c r="AK48" i="74"/>
  <c r="AQ48" i="74" s="1"/>
  <c r="U30" i="74" s="1"/>
  <c r="Z30" i="74" s="1"/>
  <c r="F48" i="74"/>
  <c r="A48" i="74"/>
  <c r="AK47" i="74"/>
  <c r="AQ47" i="74" s="1"/>
  <c r="U28" i="74" s="1"/>
  <c r="Z28" i="74" s="1"/>
  <c r="F47" i="74"/>
  <c r="A47" i="74"/>
  <c r="AK46" i="74"/>
  <c r="AQ46" i="74" s="1"/>
  <c r="U26" i="74" s="1"/>
  <c r="Z26" i="74" s="1"/>
  <c r="F46" i="74"/>
  <c r="A46" i="74"/>
  <c r="AK45" i="74"/>
  <c r="AQ45" i="74" s="1"/>
  <c r="F45" i="74"/>
  <c r="A45" i="74"/>
  <c r="U22" i="74"/>
  <c r="Z22" i="74" s="1"/>
  <c r="AK44" i="74"/>
  <c r="AQ44" i="74" s="1"/>
  <c r="F44" i="74"/>
  <c r="A44" i="74"/>
  <c r="U20" i="74"/>
  <c r="Z20" i="74" s="1"/>
  <c r="AK43" i="74"/>
  <c r="AQ43" i="74" s="1"/>
  <c r="F43" i="74"/>
  <c r="A43" i="74"/>
  <c r="AK42" i="74"/>
  <c r="F42" i="74"/>
  <c r="A42" i="74"/>
  <c r="AK41" i="74"/>
  <c r="AQ41" i="74" s="1"/>
  <c r="U24" i="74"/>
  <c r="Z24" i="74" s="1"/>
  <c r="O18" i="74"/>
  <c r="H10" i="74"/>
  <c r="AC9" i="74"/>
  <c r="H9" i="74"/>
  <c r="AP8" i="74"/>
  <c r="AC8" i="74"/>
  <c r="H8" i="74"/>
  <c r="O7" i="7"/>
  <c r="H5" i="7"/>
  <c r="AC4" i="7"/>
  <c r="H4" i="7"/>
  <c r="AP3" i="7"/>
  <c r="AC3" i="7"/>
  <c r="H3" i="7"/>
  <c r="H5" i="31"/>
  <c r="AC4" i="31"/>
  <c r="H4" i="31"/>
  <c r="AP3" i="31"/>
  <c r="AC3" i="31"/>
  <c r="H3" i="31"/>
  <c r="AH20" i="11"/>
  <c r="N8" i="11"/>
  <c r="H5" i="11"/>
  <c r="AC4" i="11"/>
  <c r="H4" i="11"/>
  <c r="AP3" i="11"/>
  <c r="AC3" i="11"/>
  <c r="H3" i="11"/>
  <c r="AF19" i="57"/>
  <c r="H6" i="57"/>
  <c r="AC5" i="57"/>
  <c r="H5" i="57"/>
  <c r="AP4" i="57"/>
  <c r="AC4" i="57"/>
  <c r="H4" i="57"/>
  <c r="AJ37" i="84"/>
  <c r="A34" i="84"/>
  <c r="AE28" i="84"/>
  <c r="Z28" i="84"/>
  <c r="AI26" i="84"/>
  <c r="AI24" i="84"/>
  <c r="AI22" i="84"/>
  <c r="AI20" i="84"/>
  <c r="AI18" i="84"/>
  <c r="AI16" i="84"/>
  <c r="AI14" i="84"/>
  <c r="AI12" i="84"/>
  <c r="AI10" i="84"/>
  <c r="AI8" i="84"/>
  <c r="H5" i="84"/>
  <c r="AC4" i="84"/>
  <c r="H4" i="84"/>
  <c r="AP3" i="84"/>
  <c r="AC3" i="84"/>
  <c r="H3" i="84"/>
  <c r="C19" i="98"/>
  <c r="G18" i="98"/>
  <c r="D10" i="98"/>
  <c r="H9" i="98"/>
  <c r="G7" i="98"/>
  <c r="G6" i="98"/>
  <c r="B5" i="98"/>
  <c r="B4" i="98"/>
  <c r="F22" i="96"/>
  <c r="E21" i="96"/>
  <c r="F3" i="96"/>
  <c r="B3" i="96"/>
  <c r="CO12" i="83"/>
  <c r="CL12" i="83"/>
  <c r="AJ37" i="88"/>
  <c r="A35" i="88"/>
  <c r="AI28" i="88"/>
  <c r="AD27" i="88"/>
  <c r="G25" i="88"/>
  <c r="O24" i="88"/>
  <c r="AD22" i="88"/>
  <c r="O20" i="88"/>
  <c r="G20" i="88"/>
  <c r="O19" i="88"/>
  <c r="O18" i="88"/>
  <c r="AR13" i="88"/>
  <c r="Z18" i="88" s="1"/>
  <c r="AO13" i="88"/>
  <c r="Z19" i="88" s="1"/>
  <c r="AJ36" i="71"/>
  <c r="AR14" i="71"/>
  <c r="AO14" i="71"/>
  <c r="A49" i="35"/>
  <c r="L45" i="35"/>
  <c r="H5" i="34"/>
  <c r="AC4" i="34"/>
  <c r="H4" i="34"/>
  <c r="AP3" i="34"/>
  <c r="AC3" i="34"/>
  <c r="A55" i="93"/>
  <c r="T50" i="93"/>
  <c r="T32" i="93"/>
  <c r="A49" i="72"/>
  <c r="Q44" i="72"/>
  <c r="AI29" i="26"/>
  <c r="T24" i="52"/>
  <c r="X16" i="52"/>
  <c r="Q16" i="52"/>
  <c r="AF15" i="52"/>
  <c r="AF14" i="52"/>
  <c r="AF12" i="52"/>
  <c r="AF11" i="52"/>
  <c r="AF10" i="52"/>
  <c r="AF9" i="52"/>
  <c r="AK54" i="75" l="1"/>
  <c r="Z18" i="75"/>
  <c r="Z38" i="75" s="1"/>
  <c r="AK50" i="74"/>
  <c r="AQ42" i="74"/>
  <c r="AQ50" i="74" s="1"/>
  <c r="M45" i="75"/>
  <c r="AJ36" i="84"/>
  <c r="U22" i="75"/>
  <c r="AF16" i="52"/>
  <c r="AI28" i="84"/>
  <c r="U20" i="75"/>
  <c r="U24" i="75"/>
  <c r="U26" i="75"/>
  <c r="U28" i="75"/>
  <c r="U30" i="75"/>
  <c r="U32" i="75"/>
  <c r="U34" i="75"/>
  <c r="U36" i="75"/>
  <c r="AE54" i="75"/>
  <c r="M47" i="75"/>
  <c r="M44" i="75"/>
  <c r="AD19" i="88"/>
  <c r="AJ19" i="88" s="1"/>
  <c r="AD18" i="88"/>
  <c r="AJ18" i="88" s="1"/>
  <c r="Z25" i="88"/>
  <c r="AD25" i="88" s="1"/>
  <c r="AJ25" i="88" s="1"/>
  <c r="Z20" i="88"/>
  <c r="AD20" i="88" s="1"/>
  <c r="AJ20" i="88" s="1"/>
  <c r="Z23" i="88"/>
  <c r="AD23" i="88" s="1"/>
  <c r="AJ23" i="88" s="1"/>
  <c r="Z24" i="88"/>
  <c r="AD24" i="88" s="1"/>
  <c r="AJ24" i="88" s="1"/>
  <c r="AJ31" i="88" l="1"/>
  <c r="AC31" i="88"/>
  <c r="AC29" i="88"/>
  <c r="AC30" i="88"/>
  <c r="M54" i="75"/>
  <c r="Y44" i="75"/>
  <c r="U18" i="74"/>
  <c r="Z18" i="74" s="1"/>
  <c r="Z34" i="74" s="1"/>
  <c r="AJ30" i="88" l="1"/>
  <c r="AJ29" i="88"/>
  <c r="U18" i="75"/>
</calcChain>
</file>

<file path=xl/comments1.xml><?xml version="1.0" encoding="utf-8"?>
<comments xmlns="http://schemas.openxmlformats.org/spreadsheetml/2006/main">
  <authors>
    <author>강지숙</author>
  </authors>
  <commentList>
    <comment ref="O10" authorId="0" shapeId="0">
      <text>
        <r>
          <rPr>
            <sz val="9"/>
            <color indexed="81"/>
            <rFont val="돋움"/>
            <family val="3"/>
            <charset val="129"/>
          </rPr>
          <t>오류없이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기재요망</t>
        </r>
      </text>
    </comment>
    <comment ref="AQ10" authorId="0" shapeId="0">
      <text>
        <r>
          <rPr>
            <sz val="9"/>
            <color indexed="81"/>
            <rFont val="굴림"/>
            <family val="3"/>
            <charset val="129"/>
          </rPr>
          <t>입금자 별도 요청시 기재 요망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박현아</author>
    <author>XP</author>
  </authors>
  <commentList>
    <comment ref="L10" authorId="0" shapeId="0">
      <text>
        <r>
          <rPr>
            <sz val="9"/>
            <color indexed="81"/>
            <rFont val="돋움"/>
            <family val="3"/>
            <charset val="129"/>
          </rPr>
          <t>대륙</t>
        </r>
      </text>
    </comment>
    <comment ref="S10" authorId="0" shapeId="0">
      <text>
        <r>
          <rPr>
            <sz val="9"/>
            <color indexed="81"/>
            <rFont val="돋움"/>
            <family val="3"/>
            <charset val="129"/>
          </rPr>
          <t>등급</t>
        </r>
      </text>
    </comment>
    <comment ref="V10" authorId="0" shapeId="0">
      <text>
        <r>
          <rPr>
            <sz val="9"/>
            <color indexed="81"/>
            <rFont val="돋움"/>
            <family val="3"/>
            <charset val="129"/>
          </rPr>
          <t>나라</t>
        </r>
      </text>
    </comment>
    <comment ref="AE10" authorId="0" shapeId="0">
      <text>
        <r>
          <rPr>
            <sz val="9"/>
            <color indexed="81"/>
            <rFont val="돋움"/>
            <family val="3"/>
            <charset val="129"/>
          </rPr>
          <t>장소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T18" authorId="1" shapeId="0">
      <text>
        <r>
          <rPr>
            <sz val="9"/>
            <color indexed="81"/>
            <rFont val="돋움"/>
            <family val="3"/>
            <charset val="129"/>
          </rPr>
          <t>외환은행 홈페이지를 참고하여 고시환율 적용
사전 청구일 경우 연구비 청구서 제출일 환율
사후 청구일 경우 출장 당일 환율 적용
외환은행 홈페이지 주소 참고
(http://www.keb.co.kr)</t>
        </r>
      </text>
    </comment>
    <comment ref="AJ19" authorId="1" shapeId="0">
      <text>
        <r>
          <rPr>
            <sz val="9"/>
            <color indexed="81"/>
            <rFont val="돋움"/>
            <family val="3"/>
            <charset val="129"/>
          </rPr>
          <t>실비상한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부득이한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150%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청구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  <comment ref="AP20" authorId="0" shapeId="0">
      <text>
        <r>
          <rPr>
            <sz val="9"/>
            <color indexed="81"/>
            <rFont val="돋움"/>
            <family val="3"/>
            <charset val="129"/>
          </rPr>
          <t>식대제공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
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횟수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
실신청액에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  <comment ref="T23" authorId="1" shapeId="0">
      <text>
        <r>
          <rPr>
            <sz val="9"/>
            <color indexed="81"/>
            <rFont val="돋움"/>
            <family val="3"/>
            <charset val="129"/>
          </rPr>
          <t>외환은행 홈페이지를 참고하여 고시환율 적용
사전 청구일 경우 연구비 청구서 제출일 환율
사후 청구일 경우 출장 당일 환율 적용
외환은행 홈페이지 주소 참고
(http://www.keb.co.kr)</t>
        </r>
      </text>
    </comment>
    <comment ref="AP25" authorId="0" shapeId="0">
      <text>
        <r>
          <rPr>
            <sz val="9"/>
            <color indexed="81"/>
            <rFont val="돋움"/>
            <family val="3"/>
            <charset val="129"/>
          </rPr>
          <t>식대제공 시 체크 후
횟수 기재 시
실신청액에 자동 계산</t>
        </r>
      </text>
    </comment>
    <comment ref="AC30" authorId="2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제외한 금액을 기재</t>
        </r>
      </text>
    </comment>
    <comment ref="AJ30" authorId="1" shapeId="0">
      <text>
        <r>
          <rPr>
            <sz val="9"/>
            <color indexed="81"/>
            <rFont val="돋움"/>
            <family val="3"/>
            <charset val="129"/>
          </rPr>
          <t>실비상한인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숙박비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
할인정액인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  <comment ref="AC31" authorId="2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금액을 기재</t>
        </r>
      </text>
    </comment>
    <comment ref="AJ31" authorId="1" shapeId="0">
      <text>
        <r>
          <rPr>
            <sz val="9"/>
            <color indexed="81"/>
            <rFont val="돋움"/>
            <family val="3"/>
            <charset val="129"/>
          </rPr>
          <t>실비상한인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숙박비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
할인정액인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</text>
    </comment>
  </commentList>
</comments>
</file>

<file path=xl/comments11.xml><?xml version="1.0" encoding="utf-8"?>
<comments xmlns="http://schemas.openxmlformats.org/spreadsheetml/2006/main">
  <authors>
    <author>박현아</author>
    <author>user</author>
  </authors>
  <commentList>
    <comment ref="I12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Z12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AO12" authorId="1" shapeId="0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  <comment ref="BF12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BW12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CL12" authorId="1" shapeId="0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myhome</author>
  </authors>
  <commentList>
    <comment ref="AN16" authorId="0" shapeId="0">
      <text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)2013-5-30</t>
        </r>
      </text>
    </comment>
    <comment ref="AD17" authorId="1" shapeId="0">
      <text>
        <r>
          <rPr>
            <sz val="9"/>
            <color indexed="81"/>
            <rFont val="돋움"/>
            <family val="3"/>
            <charset val="129"/>
          </rPr>
          <t>수량</t>
        </r>
      </text>
    </comment>
    <comment ref="AG17" authorId="1" shapeId="0">
      <text>
        <r>
          <rPr>
            <sz val="9"/>
            <color indexed="81"/>
            <rFont val="돋움"/>
            <family val="3"/>
            <charset val="129"/>
          </rPr>
          <t>단위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M18" authorId="0" shapeId="0">
      <text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)2013-5-30</t>
        </r>
      </text>
    </comment>
  </commentList>
</comments>
</file>

<file path=xl/comments14.xml><?xml version="1.0" encoding="utf-8"?>
<comments xmlns="http://schemas.openxmlformats.org/spreadsheetml/2006/main">
  <authors>
    <author>박현아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1]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입력됨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[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1]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입력됨</t>
        </r>
      </text>
    </comment>
  </commentList>
</comments>
</file>

<file path=xl/comments15.xml><?xml version="1.0" encoding="utf-8"?>
<comments xmlns="http://schemas.openxmlformats.org/spreadsheetml/2006/main">
  <authors>
    <author>박현아</author>
  </authors>
  <commentList>
    <comment ref="G6" authorId="0" shapeId="0">
      <text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OSOS </t>
        </r>
        <r>
          <rPr>
            <sz val="9"/>
            <color indexed="81"/>
            <rFont val="돋움"/>
            <family val="3"/>
            <charset val="129"/>
          </rPr>
          <t>자산등재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번호입력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:R000000000)</t>
        </r>
      </text>
    </comment>
    <comment ref="C20" authorId="0" shape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단독활용만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필수입력사항</t>
        </r>
        <r>
          <rPr>
            <sz val="9"/>
            <color indexed="81"/>
            <rFont val="Tahoma"/>
            <family val="2"/>
          </rPr>
          <t>)</t>
        </r>
      </text>
    </comment>
    <comment ref="C21" authorId="0" shape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붙임자료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</text>
    </comment>
    <comment ref="C24" authorId="0" shapeId="0">
      <text>
        <r>
          <rPr>
            <sz val="9"/>
            <color indexed="81"/>
            <rFont val="돋움"/>
            <family val="3"/>
            <charset val="129"/>
          </rPr>
          <t>외자일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대리점이
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외국본사</t>
        </r>
      </text>
    </comment>
    <comment ref="D25" authorId="0" shapeId="0">
      <text>
        <r>
          <rPr>
            <sz val="9"/>
            <color indexed="81"/>
            <rFont val="돋움"/>
            <family val="3"/>
            <charset val="129"/>
          </rPr>
          <t>[국가과학기술표준분류표]
연구비 담당자에게 별도 파일 요청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박현아</author>
  </authors>
  <commentList>
    <comment ref="AH7" authorId="0" shapeId="0">
      <text>
        <r>
          <rPr>
            <sz val="9"/>
            <color indexed="81"/>
            <rFont val="맑은 고딕"/>
            <family val="3"/>
            <charset val="129"/>
          </rPr>
          <t>연구책임자 서명 또는 도장 필수</t>
        </r>
      </text>
    </comment>
    <comment ref="H8" authorId="1" shapeId="0">
      <text>
        <r>
          <rPr>
            <sz val="8"/>
            <color indexed="81"/>
            <rFont val="돋움"/>
            <family val="3"/>
            <charset val="129"/>
          </rPr>
          <t>날짜만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입력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81"/>
            <rFont val="돋움"/>
            <family val="3"/>
            <charset val="129"/>
          </rPr>
          <t>예</t>
        </r>
        <r>
          <rPr>
            <sz val="8"/>
            <color indexed="81"/>
            <rFont val="Tahoma"/>
            <family val="2"/>
          </rPr>
          <t>.2011-01-03)</t>
        </r>
      </text>
    </comment>
    <comment ref="AD8" authorId="1" shapeId="0">
      <text>
        <r>
          <rPr>
            <sz val="8"/>
            <color indexed="81"/>
            <rFont val="돋움"/>
            <family val="3"/>
            <charset val="129"/>
          </rPr>
          <t>자동계산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81"/>
            <rFont val="돋움"/>
            <family val="3"/>
            <charset val="129"/>
          </rPr>
          <t>미입력</t>
        </r>
        <r>
          <rPr>
            <sz val="8"/>
            <color indexed="81"/>
            <rFont val="Tahoma"/>
            <family val="2"/>
          </rPr>
          <t>)</t>
        </r>
      </text>
    </comment>
    <comment ref="H10" authorId="0" shapeId="0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</commentList>
</comments>
</file>

<file path=xl/comments17.xml><?xml version="1.0" encoding="utf-8"?>
<comments xmlns="http://schemas.openxmlformats.org/spreadsheetml/2006/main">
  <authors>
    <author>박현아</author>
    <author>user</author>
  </authors>
  <commentList>
    <comment ref="H8" authorId="0" shape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A8" authorId="0" shapeId="0">
      <text>
        <r>
          <rPr>
            <sz val="9"/>
            <color indexed="81"/>
            <rFont val="돋움"/>
            <family val="3"/>
            <charset val="129"/>
          </rPr>
          <t>회의 장소(식사 장소가 아닌 회의실 입력)</t>
        </r>
      </text>
    </comment>
    <comment ref="H10" authorId="1" shapeId="0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  <comment ref="H13" authorId="0" shapeId="0">
      <text>
        <r>
          <rPr>
            <sz val="9"/>
            <color indexed="81"/>
            <rFont val="돋움"/>
            <family val="3"/>
            <charset val="129"/>
          </rPr>
          <t>원거리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공휴일에 회의를 집행한 사유</t>
        </r>
      </text>
    </comment>
    <comment ref="AB17" authorId="0" shapeId="0">
      <text>
        <r>
          <rPr>
            <sz val="9"/>
            <color indexed="81"/>
            <rFont val="돋움"/>
            <family val="3"/>
            <charset val="129"/>
          </rPr>
          <t>출장일보다 사전에 신청하셔야 함으로 신청일 기재시 유의하시기 바랍니다.</t>
        </r>
      </text>
    </comment>
  </commentList>
</comments>
</file>

<file path=xl/comments18.xml><?xml version="1.0" encoding="utf-8"?>
<comments xmlns="http://schemas.openxmlformats.org/spreadsheetml/2006/main">
  <authors>
    <author>박현아</author>
    <author>user</author>
  </authors>
  <commentList>
    <comment ref="H9" authorId="0" shapeId="0">
      <text>
        <r>
          <rPr>
            <sz val="9"/>
            <color indexed="81"/>
            <rFont val="돋움"/>
            <family val="3"/>
            <charset val="129"/>
          </rPr>
          <t>날짜만 입력(예.2011-01-03)</t>
        </r>
      </text>
    </comment>
    <comment ref="T9" authorId="0" shapeId="0">
      <text>
        <r>
          <rPr>
            <sz val="8"/>
            <color indexed="81"/>
            <rFont val="돋움"/>
            <family val="3"/>
            <charset val="129"/>
          </rPr>
          <t>행사시작</t>
        </r>
      </text>
    </comment>
    <comment ref="Y9" authorId="1" shapeId="0">
      <text>
        <r>
          <rPr>
            <sz val="8"/>
            <color indexed="81"/>
            <rFont val="돋움"/>
            <family val="3"/>
            <charset val="129"/>
          </rPr>
          <t>행사종료</t>
        </r>
      </text>
    </comment>
    <comment ref="H12" authorId="1" shapeId="0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비참여연구원은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외부참석자가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정부과제의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내부참석자끼리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불인정</t>
        </r>
      </text>
    </comment>
  </commentList>
</comments>
</file>

<file path=xl/comments19.xml><?xml version="1.0" encoding="utf-8"?>
<comments xmlns="http://schemas.openxmlformats.org/spreadsheetml/2006/main">
  <authors>
    <author>박현아</author>
    <author>user</author>
  </authors>
  <commentList>
    <comment ref="J8" authorId="0" shape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S8" authorId="0" shapeId="0">
      <text>
        <r>
          <rPr>
            <sz val="9"/>
            <color indexed="81"/>
            <rFont val="맑은 고딕"/>
            <family val="3"/>
            <charset val="129"/>
          </rPr>
          <t>이지바로 사용시 선택</t>
        </r>
      </text>
    </comment>
    <comment ref="AI10" authorId="0" shapeId="0">
      <text>
        <r>
          <rPr>
            <sz val="9"/>
            <color indexed="81"/>
            <rFont val="맑은 고딕"/>
            <family val="3"/>
            <charset val="129"/>
          </rPr>
          <t>선택 시 지급내역 자동 계산</t>
        </r>
      </text>
    </comment>
    <comment ref="AD11" authorId="0" shapeId="0">
      <text>
        <r>
          <rPr>
            <sz val="9"/>
            <color indexed="81"/>
            <rFont val="돋움"/>
            <family val="3"/>
            <charset val="129"/>
          </rPr>
          <t>내·외국인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A12" authorId="1" shapeId="0">
      <text>
        <r>
          <rPr>
            <sz val="9"/>
            <color indexed="81"/>
            <rFont val="돋움"/>
            <family val="3"/>
            <charset val="129"/>
          </rPr>
          <t>자문가, 세미나 둘 중 하나만 기재</t>
        </r>
      </text>
    </comment>
    <comment ref="AN12" authorId="0" shapeId="0">
      <text>
        <r>
          <rPr>
            <sz val="9"/>
            <color indexed="81"/>
            <rFont val="맑은 고딕"/>
            <family val="3"/>
            <charset val="129"/>
          </rPr>
          <t>분은 계산하지 않음.</t>
        </r>
      </text>
    </comment>
    <comment ref="J15" authorId="0" shapeId="0">
      <text>
        <r>
          <rPr>
            <sz val="9"/>
            <color indexed="81"/>
            <rFont val="돋움"/>
            <family val="3"/>
            <charset val="129"/>
          </rPr>
          <t>산출내역 입력 시 자동 계산</t>
        </r>
      </text>
    </comment>
    <comment ref="T15" authorId="0" shapeId="0">
      <text>
        <r>
          <rPr>
            <sz val="9"/>
            <color indexed="81"/>
            <rFont val="돋움"/>
            <family val="3"/>
            <charset val="129"/>
          </rPr>
          <t>산출내역 입력 시 자동 계산</t>
        </r>
      </text>
    </comment>
  </commentList>
</comments>
</file>

<file path=xl/comments2.xml><?xml version="1.0" encoding="utf-8"?>
<comments xmlns="http://schemas.openxmlformats.org/spreadsheetml/2006/main">
  <authors>
    <author>XP</author>
  </authors>
  <commentList>
    <comment ref="B9" authorId="0" shapeId="0">
      <text>
        <r>
          <rPr>
            <sz val="9"/>
            <color indexed="81"/>
            <rFont val="굴림"/>
            <family val="3"/>
            <charset val="129"/>
          </rPr>
          <t xml:space="preserve">증감사유는 </t>
        </r>
        <r>
          <rPr>
            <b/>
            <sz val="9"/>
            <color indexed="81"/>
            <rFont val="굴림"/>
            <family val="3"/>
            <charset val="129"/>
          </rPr>
          <t>구체적으로 기재 요망</t>
        </r>
        <r>
          <rPr>
            <sz val="9"/>
            <color indexed="81"/>
            <rFont val="굴림"/>
            <family val="3"/>
            <charset val="129"/>
          </rPr>
          <t>(SRnD 시스템 적용으로 미기재시 반려될 수 있음)</t>
        </r>
      </text>
    </comment>
  </commentList>
</comments>
</file>

<file path=xl/comments20.xml><?xml version="1.0" encoding="utf-8"?>
<comments xmlns="http://schemas.openxmlformats.org/spreadsheetml/2006/main">
  <authors>
    <author>박현아</author>
  </authors>
  <commentList>
    <comment ref="O10" authorId="0" shapeId="0">
      <text>
        <r>
          <rPr>
            <sz val="9"/>
            <color indexed="81"/>
            <rFont val="돋움"/>
            <family val="3"/>
            <charset val="129"/>
          </rPr>
          <t>날짜만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.2011-01-03)</t>
        </r>
      </text>
    </comment>
    <comment ref="AM22" authorId="0" shapeId="0">
      <text>
        <r>
          <rPr>
            <sz val="9"/>
            <color indexed="81"/>
            <rFont val="돋움"/>
            <family val="3"/>
            <charset val="129"/>
          </rPr>
          <t>자필서명으로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도장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21.xml><?xml version="1.0" encoding="utf-8"?>
<comments xmlns="http://schemas.openxmlformats.org/spreadsheetml/2006/main">
  <authors>
    <author>박현아</author>
  </authors>
  <commentList>
    <comment ref="AE10" authorId="0" shapeId="0">
      <text>
        <r>
          <rPr>
            <sz val="9"/>
            <color indexed="81"/>
            <rFont val="돋움"/>
            <family val="3"/>
            <charset val="129"/>
          </rPr>
          <t>내·외국인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박현아</author>
  </authors>
  <commentList>
    <comment ref="AF8" authorId="0" shapeId="0">
      <text>
        <r>
          <rPr>
            <sz val="9"/>
            <color indexed="81"/>
            <rFont val="돋움"/>
            <family val="3"/>
            <charset val="129"/>
          </rPr>
          <t>시작시간</t>
        </r>
      </text>
    </comment>
    <comment ref="AL8" authorId="0" shapeId="0">
      <text>
        <r>
          <rPr>
            <sz val="9"/>
            <color indexed="81"/>
            <rFont val="돋움"/>
            <family val="3"/>
            <charset val="129"/>
          </rPr>
          <t>종료시간</t>
        </r>
      </text>
    </comment>
    <comment ref="W10" authorId="1" shapeId="0">
      <text>
        <r>
          <rPr>
            <sz val="8"/>
            <color indexed="81"/>
            <rFont val="돋움"/>
            <family val="3"/>
            <charset val="129"/>
          </rPr>
          <t>내·외국인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선택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돋움"/>
            <family val="3"/>
            <charset val="129"/>
          </rPr>
          <t>필수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W8" authorId="0" shapeId="0">
      <text>
        <r>
          <rPr>
            <sz val="9"/>
            <color indexed="81"/>
            <rFont val="돋움"/>
            <family val="3"/>
            <charset val="129"/>
          </rPr>
          <t>야근식대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첫번쨰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불러옴</t>
        </r>
      </text>
    </comment>
  </commentList>
</comments>
</file>

<file path=xl/comments24.xml><?xml version="1.0" encoding="utf-8"?>
<comments xmlns="http://schemas.openxmlformats.org/spreadsheetml/2006/main">
  <authors>
    <author>박현아</author>
    <author>user</author>
  </authors>
  <commentList>
    <comment ref="J11" authorId="0" shape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AE11" authorId="0" shape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W12" authorId="1" shapeId="0">
      <text>
        <r>
          <rPr>
            <sz val="8"/>
            <color indexed="81"/>
            <rFont val="맑은 고딕"/>
            <family val="3"/>
            <charset val="129"/>
          </rPr>
          <t>제출일 이전 날짜로 기재</t>
        </r>
      </text>
    </comment>
    <comment ref="I18" authorId="0" shapeId="0">
      <text>
        <r>
          <rPr>
            <sz val="9"/>
            <color indexed="81"/>
            <rFont val="돋움"/>
            <family val="3"/>
            <charset val="129"/>
          </rPr>
          <t>입력 시 하단에 있는 평가 내용 정보 자동 입력</t>
        </r>
      </text>
    </comment>
    <comment ref="AF18" authorId="0" shape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  <comment ref="AE41" authorId="0" shape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</commentList>
</comments>
</file>

<file path=xl/comments25.xml><?xml version="1.0" encoding="utf-8"?>
<comments xmlns="http://schemas.openxmlformats.org/spreadsheetml/2006/main">
  <authors>
    <author>박현아</author>
  </authors>
  <commentList>
    <comment ref="J11" authorId="0" shape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AE11" authorId="0" shapeId="0">
      <text>
        <r>
          <rPr>
            <sz val="9"/>
            <color indexed="81"/>
            <rFont val="돋움"/>
            <family val="3"/>
            <charset val="129"/>
          </rPr>
          <t>필수 입력</t>
        </r>
      </text>
    </comment>
    <comment ref="I18" authorId="0" shapeId="0">
      <text>
        <r>
          <rPr>
            <sz val="9"/>
            <color indexed="81"/>
            <rFont val="돋움"/>
            <family val="3"/>
            <charset val="129"/>
          </rPr>
          <t>입력 시 하단에 있는 평가 내용 정보 자동 입력</t>
        </r>
      </text>
    </comment>
    <comment ref="AF18" authorId="0" shape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  <comment ref="Q44" authorId="0" shapeId="0">
      <text>
        <r>
          <rPr>
            <sz val="9"/>
            <color indexed="81"/>
            <rFont val="돋움"/>
            <family val="3"/>
            <charset val="129"/>
          </rPr>
          <t>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</t>
        </r>
      </text>
    </comment>
  </commentList>
</comments>
</file>

<file path=xl/comments3.xml><?xml version="1.0" encoding="utf-8"?>
<comments xmlns="http://schemas.openxmlformats.org/spreadsheetml/2006/main">
  <authors>
    <author>rsc_lt</author>
    <author>박현아</author>
  </authors>
  <commentList>
    <comment ref="Q14" authorId="0" shape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V14" authorId="1" shapeId="0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4.xml><?xml version="1.0" encoding="utf-8"?>
<comments xmlns="http://schemas.openxmlformats.org/spreadsheetml/2006/main">
  <authors>
    <author>rsc_lt</author>
    <author>박현아</author>
  </authors>
  <commentList>
    <comment ref="T18" authorId="0" shape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Y18" authorId="1" shapeId="0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T36" authorId="0" shapeId="0">
      <text>
        <r>
          <rPr>
            <sz val="9"/>
            <color indexed="81"/>
            <rFont val="돋움"/>
            <family val="3"/>
            <charset val="129"/>
          </rPr>
          <t>학생연구원일 경우 금액 미기재</t>
        </r>
      </text>
    </comment>
    <comment ref="Y36" authorId="1" shapeId="0">
      <text>
        <r>
          <rPr>
            <sz val="9"/>
            <color indexed="81"/>
            <rFont val="Tahoma"/>
            <family val="2"/>
          </rPr>
          <t xml:space="preserve">yy-mm-dd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C10" authorId="0" shapeId="0">
      <text>
        <r>
          <rPr>
            <sz val="9"/>
            <color indexed="81"/>
            <rFont val="맑은 고딕"/>
            <family val="3"/>
            <charset val="129"/>
          </rPr>
          <t>* 서울대 소속이 아닌 경우 타기관명 소속 기재</t>
        </r>
      </text>
    </comment>
  </commentList>
</comments>
</file>

<file path=xl/comments6.xml><?xml version="1.0" encoding="utf-8"?>
<comments xmlns="http://schemas.openxmlformats.org/spreadsheetml/2006/main">
  <authors>
    <author>박현아</author>
  </authors>
  <commentList>
    <comment ref="G9" authorId="0" shapeId="0">
      <text>
        <r>
          <rPr>
            <sz val="9"/>
            <color indexed="81"/>
            <rFont val="돋움"/>
            <family val="3"/>
            <charset val="129"/>
          </rPr>
          <t>성명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가나다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R9" authorId="0" shapeId="0">
      <text>
        <r>
          <rPr>
            <sz val="9"/>
            <color indexed="81"/>
            <rFont val="돋움"/>
            <family val="3"/>
            <charset val="129"/>
          </rPr>
          <t>인건비 변경 시 변경되지 않은 연구원 자료도 변경 시점부터 표기 요청
(예. 2016년 05월 이후 2016년 07월에 변경 신청서를 제출 시
      2016년 07월부터로 작성하여 제출
      소급분일 경우에만 제출일 이전 기간으로 작성)</t>
        </r>
      </text>
    </comment>
  </commentList>
</comments>
</file>

<file path=xl/comments7.xml><?xml version="1.0" encoding="utf-8"?>
<comments xmlns="http://schemas.openxmlformats.org/spreadsheetml/2006/main">
  <authors>
    <author>박현아</author>
  </authors>
  <commentList>
    <comment ref="L19" authorId="0" shapeId="0">
      <text>
        <r>
          <rPr>
            <b/>
            <sz val="9"/>
            <color indexed="81"/>
            <rFont val="돋움"/>
            <family val="3"/>
            <charset val="129"/>
          </rPr>
          <t>서명은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8.xml><?xml version="1.0" encoding="utf-8"?>
<comments xmlns="http://schemas.openxmlformats.org/spreadsheetml/2006/main">
  <authors>
    <author>박현아</author>
    <author>user</author>
  </authors>
  <commentList>
    <comment ref="I14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Z14" authorId="0" shapeId="0">
      <text>
        <r>
          <rPr>
            <sz val="9"/>
            <color indexed="81"/>
            <rFont val="돋움"/>
            <family val="3"/>
            <charset val="129"/>
          </rPr>
          <t>입력예 : 2011-1-3</t>
        </r>
      </text>
    </comment>
    <comment ref="AO14" authorId="1" shapeId="0">
      <text>
        <r>
          <rPr>
            <sz val="9"/>
            <color indexed="81"/>
            <rFont val="돋움"/>
            <family val="3"/>
            <charset val="129"/>
          </rPr>
          <t>자동계산되므로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미기재</t>
        </r>
      </text>
    </comment>
    <comment ref="Q20" authorId="0" shapeId="0">
      <text>
        <r>
          <rPr>
            <sz val="9"/>
            <color indexed="81"/>
            <rFont val="돋움"/>
            <family val="3"/>
            <charset val="129"/>
          </rPr>
          <t>자가용 이용 시 사유 기재</t>
        </r>
      </text>
    </comment>
    <comment ref="Q21" authorId="0" shapeId="0">
      <text>
        <r>
          <rPr>
            <sz val="9"/>
            <color indexed="81"/>
            <rFont val="돋움"/>
            <family val="3"/>
            <charset val="129"/>
          </rPr>
          <t>제주도만 항공기 이용 가능하므로 제주도 이외의 출장지를 항공기 이용 시 사유 기재</t>
        </r>
      </text>
    </comment>
    <comment ref="AF34" authorId="0" shapeId="0">
      <text>
        <r>
          <rPr>
            <sz val="9"/>
            <color indexed="81"/>
            <rFont val="돋움"/>
            <family val="3"/>
            <charset val="129"/>
          </rPr>
          <t>출장일보다 사전에 신청하셔야 함으로 신청일 기재시 유의하시기 바랍니다.</t>
        </r>
      </text>
    </comment>
  </commentList>
</comments>
</file>

<file path=xl/comments9.xml><?xml version="1.0" encoding="utf-8"?>
<comments xmlns="http://schemas.openxmlformats.org/spreadsheetml/2006/main">
  <authors>
    <author>박현아</author>
    <author>rsc_lt</author>
    <author>user</author>
    <author>XP</author>
  </authors>
  <commentList>
    <comment ref="AG9" authorId="0" shapeId="0">
      <text>
        <r>
          <rPr>
            <sz val="9"/>
            <color indexed="81"/>
            <rFont val="돋움"/>
            <family val="3"/>
            <charset val="129"/>
          </rPr>
          <t>복수 입력 가능</t>
        </r>
      </text>
    </comment>
    <comment ref="R10" authorId="0" shapeId="0">
      <text>
        <r>
          <rPr>
            <sz val="9"/>
            <color indexed="81"/>
            <rFont val="돋움"/>
            <family val="3"/>
            <charset val="129"/>
          </rPr>
          <t>출발지
캠퍼스</t>
        </r>
      </text>
    </comment>
    <comment ref="X10" authorId="0" shapeId="0">
      <text>
        <r>
          <rPr>
            <sz val="9"/>
            <color indexed="81"/>
            <rFont val="돋움"/>
            <family val="3"/>
            <charset val="129"/>
          </rPr>
          <t>도착
도시</t>
        </r>
      </text>
    </comment>
    <comment ref="AA11" authorId="1" shapeId="0">
      <text>
        <r>
          <rPr>
            <sz val="9"/>
            <color indexed="81"/>
            <rFont val="굴림"/>
            <family val="3"/>
            <charset val="129"/>
          </rPr>
          <t>시내만 입력
이지바로 사용시 시.내외 필수</t>
        </r>
      </text>
    </comment>
    <comment ref="AN11" authorId="1" shapeId="0">
      <text>
        <r>
          <rPr>
            <sz val="9"/>
            <color indexed="81"/>
            <rFont val="굴림"/>
            <family val="3"/>
            <charset val="129"/>
          </rPr>
          <t>자동입력</t>
        </r>
      </text>
    </comment>
    <comment ref="AP20" authorId="2" shapeId="0">
      <text>
        <r>
          <rPr>
            <sz val="9"/>
            <color indexed="81"/>
            <rFont val="돋움"/>
            <family val="3"/>
            <charset val="129"/>
          </rPr>
          <t>식대제공 시 체크 후
제공 횟수 기재 시
실신청액에 자동 계산</t>
        </r>
      </text>
    </comment>
    <comment ref="AB28" authorId="0" shapeId="0">
      <text>
        <r>
          <rPr>
            <sz val="9"/>
            <color indexed="81"/>
            <rFont val="돋움"/>
            <family val="3"/>
            <charset val="129"/>
          </rPr>
          <t>출장지의 출발지, 도착도시 입력시
통상거리 자동 입력
통상거리로 미청구 시 직접 기재</t>
        </r>
      </text>
    </comment>
    <comment ref="AB31" authorId="3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제외한 금액을 기재</t>
        </r>
      </text>
    </comment>
    <comment ref="AB32" authorId="3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Tip) </t>
        </r>
        <r>
          <rPr>
            <sz val="9"/>
            <color indexed="81"/>
            <rFont val="굴림"/>
            <family val="3"/>
            <charset val="129"/>
          </rPr>
          <t>연구비(법인)카드를 사용한 금액을 금액을 기재</t>
        </r>
      </text>
    </comment>
  </commentList>
</comments>
</file>

<file path=xl/sharedStrings.xml><?xml version="1.0" encoding="utf-8"?>
<sst xmlns="http://schemas.openxmlformats.org/spreadsheetml/2006/main" count="3898" uniqueCount="2431">
  <si>
    <t>3. 본인은 관계법규와 학칙을 준수하며, 연구과제에 대한 정보를 누설한 때에는 아래의 관계법규와 학칙에 따라 엄
    중한 처벌과 징계를 받을 것을 서약한다.</t>
    <phoneticPr fontId="5" type="noConversion"/>
  </si>
  <si>
    <t>가. 과학기술기본법 제11조(국가연구개발사업의 추진)</t>
    <phoneticPr fontId="5" type="noConversion"/>
  </si>
  <si>
    <t>나. 국가연구개발사업의 관리 등에 관한 규정 제16조(연구개발사업의 보안)</t>
    <phoneticPr fontId="5" type="noConversion"/>
  </si>
  <si>
    <t>다. 산업기술의 유출방지 및 보호에 관한 법률 제12조(국가연구개발사업의 보호관리)</t>
    <phoneticPr fontId="5" type="noConversion"/>
  </si>
  <si>
    <t>라. 서울대학교 연구원 임용규정 제4조(해임·해촉) 등 각종 서울대학교 학칙·규정</t>
    <phoneticPr fontId="5" type="noConversion"/>
  </si>
  <si>
    <t>직급 :</t>
    <phoneticPr fontId="5" type="noConversion"/>
  </si>
  <si>
    <t>직위 :</t>
    <phoneticPr fontId="5" type="noConversion"/>
  </si>
  <si>
    <t>서약집행자(관리기관장) 소속 :</t>
    <phoneticPr fontId="5" type="noConversion"/>
  </si>
  <si>
    <t>서약자(연구원)             소속 :</t>
    <phoneticPr fontId="5" type="noConversion"/>
  </si>
  <si>
    <t>위탁연구개발비</t>
    <phoneticPr fontId="5" type="noConversion"/>
  </si>
  <si>
    <t>신   청   합   계</t>
    <phoneticPr fontId="5" type="noConversion"/>
  </si>
  <si>
    <t>박사과정</t>
    <phoneticPr fontId="5" type="noConversion"/>
  </si>
  <si>
    <t>-</t>
    <phoneticPr fontId="5" type="noConversion"/>
  </si>
  <si>
    <t>지급기간</t>
    <phoneticPr fontId="5" type="noConversion"/>
  </si>
  <si>
    <t>연락처</t>
    <phoneticPr fontId="5" type="noConversion"/>
  </si>
  <si>
    <t>휴대폰</t>
    <phoneticPr fontId="5" type="noConversion"/>
  </si>
  <si>
    <t>성  명</t>
    <phoneticPr fontId="5" type="noConversion"/>
  </si>
  <si>
    <t>소  속</t>
    <phoneticPr fontId="5" type="noConversion"/>
  </si>
  <si>
    <t>◦</t>
    <phoneticPr fontId="5" type="noConversion"/>
  </si>
  <si>
    <t>인건비</t>
    <phoneticPr fontId="5" type="noConversion"/>
  </si>
  <si>
    <t>연구활동비</t>
    <phoneticPr fontId="5" type="noConversion"/>
  </si>
  <si>
    <t>연구장비·재료비</t>
    <phoneticPr fontId="5" type="noConversion"/>
  </si>
  <si>
    <t>-</t>
    <phoneticPr fontId="5" type="noConversion"/>
  </si>
  <si>
    <t>비고</t>
    <phoneticPr fontId="5" type="noConversion"/>
  </si>
  <si>
    <t>간접비</t>
    <phoneticPr fontId="5" type="noConversion"/>
  </si>
  <si>
    <t>합     계</t>
    <phoneticPr fontId="5" type="noConversion"/>
  </si>
  <si>
    <t>(인)</t>
    <phoneticPr fontId="5" type="noConversion"/>
  </si>
  <si>
    <t>연구수당</t>
    <phoneticPr fontId="5" type="noConversion"/>
  </si>
  <si>
    <t>연번</t>
    <phoneticPr fontId="5" type="noConversion"/>
  </si>
  <si>
    <t>은행명</t>
    <phoneticPr fontId="5" type="noConversion"/>
  </si>
  <si>
    <t>계좌번호</t>
    <phoneticPr fontId="5" type="noConversion"/>
  </si>
  <si>
    <t>예금주</t>
    <phoneticPr fontId="5" type="noConversion"/>
  </si>
  <si>
    <t>입금액</t>
    <phoneticPr fontId="5" type="noConversion"/>
  </si>
  <si>
    <t>연구비(법인)
카드사용</t>
    <phoneticPr fontId="5" type="noConversion"/>
  </si>
  <si>
    <t>귀하</t>
    <phoneticPr fontId="5" type="noConversion"/>
  </si>
  <si>
    <t>연구책임자 :</t>
    <phoneticPr fontId="5" type="noConversion"/>
  </si>
  <si>
    <t>합계</t>
    <phoneticPr fontId="5" type="noConversion"/>
  </si>
  <si>
    <t>계</t>
    <phoneticPr fontId="5" type="noConversion"/>
  </si>
  <si>
    <t>주 무</t>
    <phoneticPr fontId="5" type="noConversion"/>
  </si>
  <si>
    <t>소 장</t>
    <phoneticPr fontId="5" type="noConversion"/>
  </si>
  <si>
    <t>전결</t>
    <phoneticPr fontId="5" type="noConversion"/>
  </si>
  <si>
    <t>성     명</t>
    <phoneticPr fontId="5" type="noConversion"/>
  </si>
  <si>
    <t>구분</t>
    <phoneticPr fontId="5" type="noConversion"/>
  </si>
  <si>
    <t>성명</t>
    <phoneticPr fontId="5" type="noConversion"/>
  </si>
  <si>
    <t>■ 연 락 처 :</t>
    <phoneticPr fontId="5" type="noConversion"/>
  </si>
  <si>
    <t>청구비목</t>
    <phoneticPr fontId="5" type="noConversion"/>
  </si>
  <si>
    <t>(단위 : 원)</t>
    <phoneticPr fontId="5" type="noConversion"/>
  </si>
  <si>
    <t>영 수 증  첨 부 지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</si>
  <si>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</si>
  <si>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</si>
  <si>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</si>
  <si>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소   속</t>
    <phoneticPr fontId="5" type="noConversion"/>
  </si>
  <si>
    <t>성   명</t>
    <phoneticPr fontId="5" type="noConversion"/>
  </si>
  <si>
    <t>◦</t>
    <phoneticPr fontId="5" type="noConversion"/>
  </si>
  <si>
    <t>◦</t>
    <phoneticPr fontId="5" type="noConversion"/>
  </si>
  <si>
    <t>외국어</t>
    <phoneticPr fontId="5" type="noConversion"/>
  </si>
  <si>
    <t>외국어 → 한국어</t>
    <phoneticPr fontId="5" type="noConversion"/>
  </si>
  <si>
    <t>한국어 → 외국어</t>
    <phoneticPr fontId="5" type="noConversion"/>
  </si>
  <si>
    <t>비     고</t>
    <phoneticPr fontId="5" type="noConversion"/>
  </si>
  <si>
    <t>영어</t>
    <phoneticPr fontId="5" type="noConversion"/>
  </si>
  <si>
    <t>일어</t>
    <phoneticPr fontId="5" type="noConversion"/>
  </si>
  <si>
    <t>통역구분</t>
    <phoneticPr fontId="5" type="noConversion"/>
  </si>
  <si>
    <t>언어구분</t>
    <phoneticPr fontId="5" type="noConversion"/>
  </si>
  <si>
    <t>3시간</t>
    <phoneticPr fontId="5" type="noConversion"/>
  </si>
  <si>
    <t>6시간</t>
    <phoneticPr fontId="5" type="noConversion"/>
  </si>
  <si>
    <t>규정외 시간</t>
    <phoneticPr fontId="5" type="noConversion"/>
  </si>
  <si>
    <t>순차통역</t>
    <phoneticPr fontId="5" type="noConversion"/>
  </si>
  <si>
    <t>시간당</t>
    <phoneticPr fontId="5" type="noConversion"/>
  </si>
  <si>
    <t>독어, 중국어 등</t>
    <phoneticPr fontId="5" type="noConversion"/>
  </si>
  <si>
    <t>동시통역</t>
    <phoneticPr fontId="5" type="noConversion"/>
  </si>
  <si>
    <t>구분</t>
    <phoneticPr fontId="5" type="noConversion"/>
  </si>
  <si>
    <t>속기기본</t>
    <phoneticPr fontId="5" type="noConversion"/>
  </si>
  <si>
    <t>녹음재생</t>
    <phoneticPr fontId="5" type="noConversion"/>
  </si>
  <si>
    <t>전문분야</t>
    <phoneticPr fontId="5" type="noConversion"/>
  </si>
  <si>
    <t>요점</t>
    <phoneticPr fontId="5" type="noConversion"/>
  </si>
  <si>
    <t>번역료는 번역결과물(Output)를 기준으로 산정</t>
    <phoneticPr fontId="5" type="noConversion"/>
  </si>
  <si>
    <t>월지급액</t>
    <phoneticPr fontId="5" type="noConversion"/>
  </si>
  <si>
    <t>은행</t>
    <phoneticPr fontId="5" type="noConversion"/>
  </si>
  <si>
    <t>* 변경 전</t>
    <phoneticPr fontId="5" type="noConversion"/>
  </si>
  <si>
    <t>학장</t>
    <phoneticPr fontId="5" type="noConversion"/>
  </si>
  <si>
    <t>■ 변경 사유</t>
    <phoneticPr fontId="5" type="noConversion"/>
  </si>
  <si>
    <t>* 변경 후</t>
    <phoneticPr fontId="5" type="noConversion"/>
  </si>
  <si>
    <t>E-Mail</t>
    <phoneticPr fontId="5" type="noConversion"/>
  </si>
  <si>
    <t>학교 연락처</t>
    <phoneticPr fontId="5" type="noConversion"/>
  </si>
  <si>
    <t>번호</t>
    <phoneticPr fontId="5" type="noConversion"/>
  </si>
  <si>
    <t>현재
학위</t>
    <phoneticPr fontId="5" type="noConversion"/>
  </si>
  <si>
    <t>참여율</t>
    <phoneticPr fontId="5" type="noConversion"/>
  </si>
  <si>
    <t>은행</t>
    <phoneticPr fontId="5" type="noConversion"/>
  </si>
  <si>
    <t>계좌번호</t>
    <phoneticPr fontId="5" type="noConversion"/>
  </si>
  <si>
    <t>비고</t>
    <phoneticPr fontId="5" type="noConversion"/>
  </si>
  <si>
    <t>~</t>
    <phoneticPr fontId="5" type="noConversion"/>
  </si>
  <si>
    <t>(</t>
    <phoneticPr fontId="5" type="noConversion"/>
  </si>
  <si>
    <t>합     계</t>
    <phoneticPr fontId="5" type="noConversion"/>
  </si>
  <si>
    <t>※ 연구수당</t>
    <phoneticPr fontId="5" type="noConversion"/>
  </si>
  <si>
    <t>직급</t>
    <phoneticPr fontId="5" type="noConversion"/>
  </si>
  <si>
    <t>교수</t>
    <phoneticPr fontId="5" type="noConversion"/>
  </si>
  <si>
    <t>원</t>
    <phoneticPr fontId="5" type="noConversion"/>
  </si>
  <si>
    <t>행사개최경비 신청서</t>
    <phoneticPr fontId="5" type="noConversion"/>
  </si>
  <si>
    <t>1. 과   제   번   호  :</t>
    <phoneticPr fontId="5" type="noConversion"/>
  </si>
  <si>
    <t>식대</t>
    <phoneticPr fontId="5" type="noConversion"/>
  </si>
  <si>
    <t>인건비 관련 서류</t>
    <phoneticPr fontId="5" type="noConversion"/>
  </si>
  <si>
    <t>연구원 인적사항</t>
    <phoneticPr fontId="5" type="noConversion"/>
  </si>
  <si>
    <t>5</t>
  </si>
  <si>
    <t>보안서약서</t>
  </si>
  <si>
    <t>(단위 : 원)</t>
    <phoneticPr fontId="5" type="noConversion"/>
  </si>
  <si>
    <t>연구책임자</t>
    <phoneticPr fontId="5" type="noConversion"/>
  </si>
  <si>
    <t>원</t>
    <phoneticPr fontId="5" type="noConversion"/>
  </si>
  <si>
    <t>영수증 붙이는 곳</t>
    <phoneticPr fontId="5" type="noConversion"/>
  </si>
  <si>
    <t>회의목적</t>
    <phoneticPr fontId="5" type="noConversion"/>
  </si>
  <si>
    <t>집행내역</t>
    <phoneticPr fontId="5" type="noConversion"/>
  </si>
  <si>
    <t>회의비</t>
  </si>
  <si>
    <t>성명 :</t>
    <phoneticPr fontId="5" type="noConversion"/>
  </si>
  <si>
    <t>~</t>
    <phoneticPr fontId="5" type="noConversion"/>
  </si>
  <si>
    <t>이내</t>
  </si>
  <si>
    <t>&lt;카드 및 지급내역&gt;</t>
    <phoneticPr fontId="5" type="noConversion"/>
  </si>
  <si>
    <t>목별내용</t>
    <phoneticPr fontId="5" type="noConversion"/>
  </si>
  <si>
    <t>계좌이체</t>
    <phoneticPr fontId="5" type="noConversion"/>
  </si>
  <si>
    <t>총 신청액</t>
    <phoneticPr fontId="5" type="noConversion"/>
  </si>
  <si>
    <t>일간)</t>
    <phoneticPr fontId="5" type="noConversion"/>
  </si>
  <si>
    <t>(단위 : USD)</t>
    <phoneticPr fontId="5" type="noConversion"/>
  </si>
  <si>
    <t>기여도(%)</t>
    <phoneticPr fontId="5" type="noConversion"/>
  </si>
  <si>
    <t>지급액</t>
    <phoneticPr fontId="5" type="noConversion"/>
  </si>
  <si>
    <t>계좌번호</t>
    <phoneticPr fontId="5" type="noConversion"/>
  </si>
  <si>
    <t>연구책임자</t>
    <phoneticPr fontId="5" type="noConversion"/>
  </si>
  <si>
    <t>(인)</t>
    <phoneticPr fontId="5" type="noConversion"/>
  </si>
  <si>
    <t>산업재산권 출원·등록비 지급 청구서</t>
    <phoneticPr fontId="5" type="noConversion"/>
  </si>
  <si>
    <t>담당자</t>
    <phoneticPr fontId="5" type="noConversion"/>
  </si>
  <si>
    <t>실장</t>
    <phoneticPr fontId="5" type="noConversion"/>
  </si>
  <si>
    <t>부장</t>
    <phoneticPr fontId="5" type="noConversion"/>
  </si>
  <si>
    <t>본부장</t>
    <phoneticPr fontId="5" type="noConversion"/>
  </si>
  <si>
    <t>단장</t>
    <phoneticPr fontId="5" type="noConversion"/>
  </si>
  <si>
    <t>결재</t>
    <phoneticPr fontId="5" type="noConversion"/>
  </si>
  <si>
    <t>/</t>
    <phoneticPr fontId="5" type="noConversion"/>
  </si>
  <si>
    <t>소속 :</t>
    <phoneticPr fontId="5" type="noConversion"/>
  </si>
  <si>
    <t>연구과제명
(당해년도 연구기간)</t>
    <phoneticPr fontId="5" type="noConversion"/>
  </si>
  <si>
    <t>(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</si>
  <si>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</si>
  <si>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</si>
  <si>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</si>
  <si>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)</t>
    <phoneticPr fontId="5" type="noConversion"/>
  </si>
  <si>
    <t>입금총액</t>
    <phoneticPr fontId="5" type="noConversion"/>
  </si>
  <si>
    <t>기사용누계</t>
    <phoneticPr fontId="5" type="noConversion"/>
  </si>
  <si>
    <t>입금계좌</t>
    <phoneticPr fontId="5" type="noConversion"/>
  </si>
  <si>
    <t>거래은행</t>
    <phoneticPr fontId="5" type="noConversion"/>
  </si>
  <si>
    <t>비고</t>
    <phoneticPr fontId="5" type="noConversion"/>
  </si>
  <si>
    <t>지급완료통보 E-mail :</t>
    <phoneticPr fontId="5" type="noConversion"/>
  </si>
  <si>
    <t>【 청 구 내 역 】</t>
    <phoneticPr fontId="5" type="noConversion"/>
  </si>
  <si>
    <t>지급액(단위 : 원)</t>
    <phoneticPr fontId="5" type="noConversion"/>
  </si>
  <si>
    <t>붙 임 : 지출증빙서(대리청구서, 영수증 등) 1부.</t>
    <phoneticPr fontId="5" type="noConversion"/>
  </si>
  <si>
    <t>위와 같이 산업재산권 출원·등록비를 청구합니다.</t>
    <phoneticPr fontId="5" type="noConversion"/>
  </si>
  <si>
    <t xml:space="preserve">연구책임자 : </t>
    <phoneticPr fontId="5" type="noConversion"/>
  </si>
  <si>
    <t>상기 산업재산권 출원·등록비 지급을 신청합니다.</t>
    <phoneticPr fontId="5" type="noConversion"/>
  </si>
  <si>
    <t>확인자(연구비관리기관장) :</t>
    <phoneticPr fontId="5" type="noConversion"/>
  </si>
  <si>
    <r>
      <t xml:space="preserve">관리계정번호 </t>
    </r>
    <r>
      <rPr>
        <vertAlign val="superscript"/>
        <sz val="10"/>
        <rFont val="맑은 고딕"/>
        <family val="3"/>
        <charset val="129"/>
      </rPr>
      <t>주1)</t>
    </r>
    <phoneticPr fontId="5" type="noConversion"/>
  </si>
  <si>
    <t>(연구책임 교수 또는 연구원)</t>
    <phoneticPr fontId="5" type="noConversion"/>
  </si>
  <si>
    <r>
      <t xml:space="preserve">구분(출원번호) </t>
    </r>
    <r>
      <rPr>
        <vertAlign val="superscript"/>
        <sz val="10"/>
        <rFont val="맑은 고딕"/>
        <family val="3"/>
        <charset val="129"/>
      </rPr>
      <t>주2)</t>
    </r>
    <phoneticPr fontId="5" type="noConversion"/>
  </si>
  <si>
    <t>주1) 관리계정번호 : 산학협력재단에서 부여한 번호를 반드시 기재하여 주시기 바랍니다.</t>
    <phoneticPr fontId="5" type="noConversion"/>
  </si>
  <si>
    <t>2) 출원인(등록권리자)은 산학협력재단 단독 또는 공동이여야만 지급 가능합니다.</t>
    <phoneticPr fontId="5" type="noConversion"/>
  </si>
  <si>
    <t>금회청구액</t>
    <phoneticPr fontId="5" type="noConversion"/>
  </si>
  <si>
    <t>잔        액</t>
    <phoneticPr fontId="5" type="noConversion"/>
  </si>
  <si>
    <t>\</t>
    <phoneticPr fontId="5" type="noConversion"/>
  </si>
  <si>
    <t>국외 출장 귀국보고서</t>
    <phoneticPr fontId="5" type="noConversion"/>
  </si>
  <si>
    <t>계</t>
    <phoneticPr fontId="5" type="noConversion"/>
  </si>
  <si>
    <t>전결</t>
    <phoneticPr fontId="5" type="noConversion"/>
  </si>
  <si>
    <t>2. 인적사항(출장자) :</t>
    <phoneticPr fontId="5" type="noConversion"/>
  </si>
  <si>
    <t>위와 같이 연구비를 청구 합니다.</t>
    <phoneticPr fontId="5" type="noConversion"/>
  </si>
  <si>
    <t>연구비 지출관</t>
    <phoneticPr fontId="5" type="noConversion"/>
  </si>
  <si>
    <t>입    금    정    보</t>
    <phoneticPr fontId="5" type="noConversion"/>
  </si>
  <si>
    <t>목적지</t>
    <phoneticPr fontId="5" type="noConversion"/>
  </si>
  <si>
    <t>경유지</t>
    <phoneticPr fontId="5" type="noConversion"/>
  </si>
  <si>
    <t>주목적</t>
    <phoneticPr fontId="5" type="noConversion"/>
  </si>
  <si>
    <t>부차적목적</t>
    <phoneticPr fontId="5" type="noConversion"/>
  </si>
  <si>
    <t>4. 활용내역</t>
    <phoneticPr fontId="5" type="noConversion"/>
  </si>
  <si>
    <t>※ 면담자, 수집자료, 출장결과 획득한 정보 등 자세하게 기록할 것</t>
    <phoneticPr fontId="5" type="noConversion"/>
  </si>
  <si>
    <t>위와 같이 국외 출장 귀국보고서를 제출합니다.</t>
    <phoneticPr fontId="5" type="noConversion"/>
  </si>
  <si>
    <t>청구내역</t>
    <phoneticPr fontId="5" type="noConversion"/>
  </si>
  <si>
    <t>:</t>
    <phoneticPr fontId="5" type="noConversion"/>
  </si>
  <si>
    <t>-</t>
    <phoneticPr fontId="5" type="noConversion"/>
  </si>
  <si>
    <t>서울대학교 산학협력단장 귀하</t>
    <phoneticPr fontId="5" type="noConversion"/>
  </si>
  <si>
    <t>※ 영수증이 겹치지 않도록 전면이 다 보이게 붙여주시기 바랍니다. (1~2장)</t>
    <phoneticPr fontId="5" type="noConversion"/>
  </si>
  <si>
    <t>(지급신청서 및 거래외국환은행 지정(변경)신청서 겸용)</t>
  </si>
  <si>
    <t>보내시는분</t>
  </si>
  <si>
    <t>※ 이 신청서는 외국환통계자료로 활용하며 과세자료로 국세청에 통보될 수 있습니다.</t>
  </si>
  <si>
    <t>서울대학교</t>
    <phoneticPr fontId="5" type="noConversion"/>
  </si>
  <si>
    <t>관리기관장</t>
    <phoneticPr fontId="5" type="noConversion"/>
  </si>
  <si>
    <t>주 소 :</t>
    <phoneticPr fontId="5" type="noConversion"/>
  </si>
  <si>
    <t>전화번호 :</t>
    <phoneticPr fontId="5" type="noConversion"/>
  </si>
  <si>
    <t>휴대전화 :</t>
    <phoneticPr fontId="5" type="noConversion"/>
  </si>
  <si>
    <t>주민등록번호 :</t>
    <phoneticPr fontId="5" type="noConversion"/>
  </si>
  <si>
    <t>① 갑 :</t>
    <phoneticPr fontId="5" type="noConversion"/>
  </si>
  <si>
    <t>에 근무한다.</t>
    <phoneticPr fontId="5" type="noConversion"/>
  </si>
  <si>
    <t>총</t>
    <phoneticPr fontId="5" type="noConversion"/>
  </si>
  <si>
    <t>② 질병, 실종 또는 형사소추 등으로 연구업무 수행이 불가능한 경우</t>
    <phoneticPr fontId="5" type="noConversion"/>
  </si>
  <si>
    <t>③ 연구업무를 성실히 준수하지 아니하는 경우</t>
    <phoneticPr fontId="5" type="noConversion"/>
  </si>
  <si>
    <t>■ 연구과제명 :</t>
    <phoneticPr fontId="5" type="noConversion"/>
  </si>
  <si>
    <r>
      <t>T</t>
    </r>
    <r>
      <rPr>
        <sz val="9"/>
        <rFont val="맑은 고딕"/>
        <family val="3"/>
        <charset val="129"/>
      </rPr>
      <t>.</t>
    </r>
    <phoneticPr fontId="5" type="noConversion"/>
  </si>
  <si>
    <t>■ 과 제 번 호 :</t>
    <phoneticPr fontId="5" type="noConversion"/>
  </si>
  <si>
    <t>■ 지 원 기 관 :</t>
    <phoneticPr fontId="5" type="noConversion"/>
  </si>
  <si>
    <t>■ 사  업  명 :</t>
    <phoneticPr fontId="5" type="noConversion"/>
  </si>
  <si>
    <t>합     계</t>
    <phoneticPr fontId="5" type="noConversion"/>
  </si>
  <si>
    <t>■ 청 구 비 목 :</t>
    <phoneticPr fontId="5" type="noConversion"/>
  </si>
  <si>
    <t>■ 청  구  액 :</t>
    <phoneticPr fontId="5" type="noConversion"/>
  </si>
  <si>
    <t>박</t>
    <phoneticPr fontId="5" type="noConversion"/>
  </si>
  <si>
    <t>산학협력단장</t>
    <phoneticPr fontId="5" type="noConversion"/>
  </si>
  <si>
    <t>※ 국외출장시에는 반드시 귀국보고서(국외출장결과보고서) 제출 원칙
   (연구책임자는 소속된 학과(부)로 제출한 귀국보고서로 대체 가능)</t>
    <phoneticPr fontId="5" type="noConversion"/>
  </si>
  <si>
    <t>예) 사무용품</t>
    <phoneticPr fontId="5" type="noConversion"/>
  </si>
  <si>
    <t>위와 같이 기여도 평가에 따라 연구수당을 청구합니다.</t>
    <phoneticPr fontId="5" type="noConversion"/>
  </si>
  <si>
    <t xml:space="preserve">④ 기타 사회적인 물의를 일으키거나 연구원으로서의 품위를 손상하여 본교의 명예를 훼손한 경우 </t>
    <phoneticPr fontId="5" type="noConversion"/>
  </si>
  <si>
    <t>(갑)관리기관장 :</t>
    <phoneticPr fontId="5" type="noConversion"/>
  </si>
  <si>
    <t>기관장</t>
    <phoneticPr fontId="5" type="noConversion"/>
  </si>
  <si>
    <t>보   안   서   약   서</t>
    <phoneticPr fontId="5" type="noConversion"/>
  </si>
  <si>
    <t>본인은</t>
    <phoneticPr fontId="5" type="noConversion"/>
  </si>
  <si>
    <t>일부로 국가연구개발사업에 참여함에 있어 다음 사항을 준수할 것을 엄숙히</t>
    <phoneticPr fontId="5" type="noConversion"/>
  </si>
  <si>
    <t>서약합니다.</t>
    <phoneticPr fontId="5" type="noConversion"/>
  </si>
  <si>
    <t>연구비 지출관 귀하</t>
  </si>
  <si>
    <t>소속</t>
    <phoneticPr fontId="5" type="noConversion"/>
  </si>
  <si>
    <t>생년월일</t>
    <phoneticPr fontId="5" type="noConversion"/>
  </si>
  <si>
    <t>(왕  복)</t>
  </si>
  <si>
    <t>4시간 미만</t>
    <phoneticPr fontId="11" type="noConversion"/>
  </si>
  <si>
    <t>4시간 이상</t>
    <phoneticPr fontId="11" type="noConversion"/>
  </si>
  <si>
    <t>철도</t>
    <phoneticPr fontId="11" type="noConversion"/>
  </si>
  <si>
    <t>항공</t>
    <phoneticPr fontId="11" type="noConversion"/>
  </si>
  <si>
    <t>버스</t>
    <phoneticPr fontId="11" type="noConversion"/>
  </si>
  <si>
    <t>일비
(1일)</t>
    <phoneticPr fontId="11" type="noConversion"/>
  </si>
  <si>
    <t>숙박
(1야)</t>
    <phoneticPr fontId="11" type="noConversion"/>
  </si>
  <si>
    <t>식비
(1일)</t>
    <phoneticPr fontId="11" type="noConversion"/>
  </si>
  <si>
    <t>실비</t>
    <phoneticPr fontId="11" type="noConversion"/>
  </si>
  <si>
    <t>필요증빙</t>
    <phoneticPr fontId="11" type="noConversion"/>
  </si>
  <si>
    <t>생략</t>
    <phoneticPr fontId="11" type="noConversion"/>
  </si>
  <si>
    <t>첨부</t>
    <phoneticPr fontId="11" type="noConversion"/>
  </si>
  <si>
    <t>정액 지급</t>
    <phoneticPr fontId="11" type="noConversion"/>
  </si>
  <si>
    <t>61일 이상</t>
    <phoneticPr fontId="11" type="noConversion"/>
  </si>
  <si>
    <t>구    분</t>
    <phoneticPr fontId="11" type="noConversion"/>
  </si>
  <si>
    <t>항공 운임</t>
    <phoneticPr fontId="11" type="noConversion"/>
  </si>
  <si>
    <t>가</t>
    <phoneticPr fontId="11" type="noConversion"/>
  </si>
  <si>
    <t>나</t>
    <phoneticPr fontId="11" type="noConversion"/>
  </si>
  <si>
    <t>다</t>
    <phoneticPr fontId="11" type="noConversion"/>
  </si>
  <si>
    <t>라</t>
    <phoneticPr fontId="11" type="noConversion"/>
  </si>
  <si>
    <t>등 급</t>
    <phoneticPr fontId="11" type="noConversion"/>
  </si>
  <si>
    <t>국  가   /   도  시  별</t>
    <phoneticPr fontId="11" type="noConversion"/>
  </si>
  <si>
    <t>아시아 · 오세아니아주</t>
    <phoneticPr fontId="11" type="noConversion"/>
  </si>
  <si>
    <t>남 · 북아메리카주</t>
    <phoneticPr fontId="11" type="noConversion"/>
  </si>
  <si>
    <t>유럽주</t>
    <phoneticPr fontId="11" type="noConversion"/>
  </si>
  <si>
    <t>중동/아프리카주</t>
    <phoneticPr fontId="11" type="noConversion"/>
  </si>
  <si>
    <t>※ 항목에 맞게 회색 부분만 기재 바랍니다.</t>
    <phoneticPr fontId="5" type="noConversion"/>
  </si>
  <si>
    <t>출장기간</t>
  </si>
  <si>
    <t>출장목적</t>
  </si>
  <si>
    <t>② 을 :</t>
    <phoneticPr fontId="5" type="noConversion"/>
  </si>
  <si>
    <t>① 본 참여계약을 위반하는 경우</t>
    <phoneticPr fontId="5" type="noConversion"/>
  </si>
  <si>
    <t>국내·외 출장 신청(명령)서</t>
    <phoneticPr fontId="5" type="noConversion"/>
  </si>
  <si>
    <t>=</t>
    <phoneticPr fontId="5" type="noConversion"/>
  </si>
  <si>
    <t>외국어→외국어의 번역일 경우 최대 해당 외국어→한국어와 한국어→외국어의 단가를 합한 금액 이하로 책정</t>
    <phoneticPr fontId="5" type="noConversion"/>
  </si>
  <si>
    <t>구분</t>
  </si>
  <si>
    <t>시간당</t>
    <phoneticPr fontId="5" type="noConversion"/>
  </si>
  <si>
    <t>1급 속기사 기준</t>
    <phoneticPr fontId="5" type="noConversion"/>
  </si>
  <si>
    <t>출장지에서 연구과제 수행과 관련하여 외부인사를 접촉하는 과정에서 발생한 비용(식·음료대에 한함)으로 인해 기 지급된 여비를 초과 지출한 경우에는, 그 초과액을 기술정보활동비에서 지급할 수 있다.</t>
    <phoneticPr fontId="5" type="noConversion"/>
  </si>
  <si>
    <t>참여연구원을 제외하고, 서울대학교 내부 전문가에 대해서도 전문가 활용비 계상이 가능하나, 지원기관에 별도의 제한 지침이 있는 경우 그 지침에 따른다.</t>
    <phoneticPr fontId="5" type="noConversion"/>
  </si>
  <si>
    <t>도서 등의 문헌구입비는 연구계획서에 포함된 연구과제 수행과 직접적으로 관련이 있는 도서 및 문헌구입 실비로서 연구책임자는 OSOS에 문헌 정보(도서명 저자명, 구입권수, 보관 장소 등)를 기재한 후 신고한 장소에 비치·보관하여 관리한다.</t>
    <phoneticPr fontId="5" type="noConversion"/>
  </si>
  <si>
    <t>교통비 지급을 위해 톨게이트 영수증, 철도 영수증 등의 증빙자료를 제출하여야 한다.</t>
    <phoneticPr fontId="5" type="noConversion"/>
  </si>
  <si>
    <t>학회·세미나 참가비는 연구과제 수행과 직접적인 간련이 있는 학회·세미나에 한하여 참가비 또는 등록비로 지급하여야 하며, 학회가입비, 해당과제와 무관한 학회의 연회비, 참가비는 제외한다.</t>
    <phoneticPr fontId="5" type="noConversion"/>
  </si>
  <si>
    <t>특허정보조사비는 연구과제와 직접적인 관련이 있는 기술의 특허검색·분석·조사비로서 조사기관의 기준에 따라 지급하되, 분석자료 및 조사내용에 대하여 조사기관장이 확인한 서류를 첨부하여야 한다.</t>
    <phoneticPr fontId="5" type="noConversion"/>
  </si>
  <si>
    <t>연구책임자(전임교원 이상)</t>
    <phoneticPr fontId="5" type="noConversion"/>
  </si>
  <si>
    <t>연구원       (책임급 이하)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</si>
  <si>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</si>
  <si>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</si>
  <si>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</si>
  <si>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r>
      <t xml:space="preserve">해당과제 수행과 관련된 식대는 참여연구원의 </t>
    </r>
    <r>
      <rPr>
        <u/>
        <sz val="10"/>
        <color indexed="8"/>
        <rFont val="맑은 고딕"/>
        <family val="3"/>
        <charset val="129"/>
      </rPr>
      <t>야근 및 특근 등의 식비</t>
    </r>
    <r>
      <rPr>
        <sz val="10"/>
        <color indexed="8"/>
        <rFont val="맑은 고딕"/>
        <family val="3"/>
        <charset val="129"/>
      </rPr>
      <t>로서, 통상적으로 연구기관 내·외의 일반 식당의 식대비에 한하여</t>
    </r>
    <r>
      <rPr>
        <u/>
        <sz val="10"/>
        <color indexed="8"/>
        <rFont val="맑은 고딕"/>
        <family val="3"/>
        <charset val="129"/>
      </rPr>
      <t xml:space="preserve"> 1인당 1만원 이하</t>
    </r>
    <r>
      <rPr>
        <sz val="10"/>
        <color indexed="8"/>
        <rFont val="맑은 고딕"/>
        <family val="3"/>
        <charset val="129"/>
      </rPr>
      <t>로 한다.</t>
    </r>
    <phoneticPr fontId="5" type="noConversion"/>
  </si>
  <si>
    <t>내부인건비를 지급하지 않는 경우 연동비목 계상을 위하여 과제당 30% 이내에서 참여율을 계상할 수 있다.</t>
    <phoneticPr fontId="5" type="noConversion"/>
  </si>
  <si>
    <t>외부인건비를 지급하지 않는 경우 연동비목 계상을 위하여 과제당 30% 이내에서 참여율을 계상할 수 있다.</t>
    <phoneticPr fontId="5" type="noConversion"/>
  </si>
  <si>
    <t>책임급
(Post-doc)</t>
    <phoneticPr fontId="5" type="noConversion"/>
  </si>
  <si>
    <t>직위구분</t>
    <phoneticPr fontId="5" type="noConversion"/>
  </si>
  <si>
    <t>동등경력 인정사항</t>
    <phoneticPr fontId="5" type="noConversion"/>
  </si>
  <si>
    <t>책임급</t>
    <phoneticPr fontId="5" type="noConversion"/>
  </si>
  <si>
    <t>학과(부)</t>
    <phoneticPr fontId="5" type="noConversion"/>
  </si>
  <si>
    <t>지원기관명</t>
    <phoneticPr fontId="5" type="noConversion"/>
  </si>
  <si>
    <t>연구과제명</t>
    <phoneticPr fontId="5" type="noConversion"/>
  </si>
  <si>
    <t>연 구 기 간</t>
    <phoneticPr fontId="5" type="noConversion"/>
  </si>
  <si>
    <t>(월</t>
    <phoneticPr fontId="5" type="noConversion"/>
  </si>
  <si>
    <t>제1조 (계약당사자)</t>
    <phoneticPr fontId="5" type="noConversion"/>
  </si>
  <si>
    <t>한다.</t>
    <phoneticPr fontId="5" type="noConversion"/>
  </si>
  <si>
    <t>연   구   비</t>
    <phoneticPr fontId="5" type="noConversion"/>
  </si>
  <si>
    <t>⑤ 연구비 지원기관으로부터 연구비 지원이 중단되거나 연구비 지원금액의 규모가 변경된 경우 “갑”은 “을”과의 참여 계
    약을 해지 또는 계약 내용의 일부를 변경할 수 있으며, “을”은 이에 따른다.</t>
    <phoneticPr fontId="5" type="noConversion"/>
  </si>
  <si>
    <t>연구과제 참여계약서</t>
    <phoneticPr fontId="5" type="noConversion"/>
  </si>
  <si>
    <t>내부인건비 = 월 인건비 지급액 X 참여율(%) X 참여개월수</t>
    <phoneticPr fontId="5" type="noConversion"/>
  </si>
  <si>
    <t>조 교 수</t>
    <phoneticPr fontId="5" type="noConversion"/>
  </si>
  <si>
    <t>부 교 수</t>
    <phoneticPr fontId="5" type="noConversion"/>
  </si>
  <si>
    <t>교     수</t>
    <phoneticPr fontId="5" type="noConversion"/>
  </si>
  <si>
    <t>직     급</t>
    <phoneticPr fontId="5" type="noConversion"/>
  </si>
  <si>
    <t>* 상기 기준금액은 참여율 100%를 기준으로 한 경우의 금액이며, 연구비 예산 편성시 내부인건
  비 계상(산출)을 위한 기준 금액임</t>
    <phoneticPr fontId="5" type="noConversion"/>
  </si>
  <si>
    <t>※ 내부인건비</t>
    <phoneticPr fontId="5" type="noConversion"/>
  </si>
  <si>
    <t>※ 외부인건비</t>
    <phoneticPr fontId="5" type="noConversion"/>
  </si>
  <si>
    <t>선임급
(Post-doc)</t>
    <phoneticPr fontId="5" type="noConversion"/>
  </si>
  <si>
    <t>선임급</t>
    <phoneticPr fontId="5" type="noConversion"/>
  </si>
  <si>
    <t>(단위: 원)</t>
    <phoneticPr fontId="5" type="noConversion"/>
  </si>
  <si>
    <t>회의비 사전 품의서</t>
    <phoneticPr fontId="5" type="noConversion"/>
  </si>
  <si>
    <t>회의예정일자</t>
    <phoneticPr fontId="5" type="noConversion"/>
  </si>
  <si>
    <t>회의예정장소</t>
    <phoneticPr fontId="5" type="noConversion"/>
  </si>
  <si>
    <t>회의안건</t>
    <phoneticPr fontId="5" type="noConversion"/>
  </si>
  <si>
    <t>사유</t>
    <phoneticPr fontId="5" type="noConversion"/>
  </si>
  <si>
    <t>연구수당
총     액</t>
    <phoneticPr fontId="5" type="noConversion"/>
  </si>
  <si>
    <t>출장지</t>
    <phoneticPr fontId="5" type="noConversion"/>
  </si>
  <si>
    <t>시</t>
    <phoneticPr fontId="5" type="noConversion"/>
  </si>
  <si>
    <t>출장기간</t>
    <phoneticPr fontId="5" type="noConversion"/>
  </si>
  <si>
    <t xml:space="preserve">~ </t>
    <phoneticPr fontId="5" type="noConversion"/>
  </si>
  <si>
    <t>출장목적</t>
    <phoneticPr fontId="5" type="noConversion"/>
  </si>
  <si>
    <t>숙박비</t>
    <phoneticPr fontId="5" type="noConversion"/>
  </si>
  <si>
    <t>체재비</t>
    <phoneticPr fontId="5" type="noConversion"/>
  </si>
  <si>
    <t>운임</t>
    <phoneticPr fontId="5" type="noConversion"/>
  </si>
  <si>
    <t>실비</t>
    <phoneticPr fontId="5" type="noConversion"/>
  </si>
  <si>
    <t>연구과제 고용계약서</t>
    <phoneticPr fontId="5" type="noConversion"/>
  </si>
  <si>
    <t>③ 병 :</t>
    <phoneticPr fontId="5" type="noConversion"/>
  </si>
  <si>
    <t>① 본 계약서에 명시되지 아니한 사항에 대해서는 근로기준법 등 근로관계 법령이 정하는 바에 따른다.</t>
    <phoneticPr fontId="5" type="noConversion"/>
  </si>
  <si>
    <t>(을)연구책임자 :</t>
    <phoneticPr fontId="5" type="noConversion"/>
  </si>
  <si>
    <t>(병)참여연구원 :</t>
    <phoneticPr fontId="5" type="noConversion"/>
  </si>
  <si>
    <t>* 근로소득자 해당</t>
    <phoneticPr fontId="5" type="noConversion"/>
  </si>
  <si>
    <t>연구원으로 고용하며, 서울대학교</t>
    <phoneticPr fontId="5" type="noConversion"/>
  </si>
  <si>
    <t xml:space="preserve">제6조 ("병"의 의무) </t>
    <phoneticPr fontId="5" type="noConversion"/>
  </si>
  <si>
    <t>① "병"은 본 계약서 제3조에 정한 기간 동안 "갑"이 지정하는 연구업무에 전념하여야 한다.</t>
    <phoneticPr fontId="5" type="noConversion"/>
  </si>
  <si>
    <t>② "병"은 근무 중 직무와 관련하여 취득한 각종 비밀을 고용계약 중 또는 계약 종료 후에도 누설하여서는 아니 된다.</t>
    <phoneticPr fontId="5" type="noConversion"/>
  </si>
  <si>
    <t>제8조 (기타사항)</t>
    <phoneticPr fontId="5" type="noConversion"/>
  </si>
  <si>
    <t>② 본 계약의 체결을 증명하기 위하여 계약서 3통을 작성하여 해당과제 관리기관장(갑), 해당과제 연구책임자(을), 참여
    연구원(병)이 서명, 날인하고 각각 1통씩 보관한다.</t>
    <phoneticPr fontId="5" type="noConversion"/>
  </si>
  <si>
    <t>연구원으로 하며, "을"은 아래 과제에 참여한다.</t>
    <phoneticPr fontId="5" type="noConversion"/>
  </si>
  <si>
    <t xml:space="preserve">제5조 ("갑"의 의무) </t>
    <phoneticPr fontId="5" type="noConversion"/>
  </si>
  <si>
    <t xml:space="preserve">① "갑은 "병"의 인건비를 과제 참여계약 기간 내에 </t>
    <phoneticPr fontId="5" type="noConversion"/>
  </si>
  <si>
    <t>원)</t>
    <phoneticPr fontId="5" type="noConversion"/>
  </si>
  <si>
    <t>③ “병”은 본 계약서 제3조에 정한 기간 동안 연구업무를 수행함으로 인하여 발생한 연구결과를 “갑”에게 귀속시켜야 한
     다.</t>
    <phoneticPr fontId="5" type="noConversion"/>
  </si>
  <si>
    <t>상기 사항에 동의하고 날인합니다.</t>
    <phoneticPr fontId="5" type="noConversion"/>
  </si>
  <si>
    <t xml:space="preserve">① "갑은 "을"의 인건비를 과제 참여계약 기간 내에 </t>
    <phoneticPr fontId="5" type="noConversion"/>
  </si>
  <si>
    <t xml:space="preserve">    기준으로 지급하며, "을"과 합의한 일자에 기타소득세를 원천징수 후 지급한다.</t>
    <phoneticPr fontId="5" type="noConversion"/>
  </si>
  <si>
    <t>② "을"의 퇴직금은 지급하지 않는다.</t>
    <phoneticPr fontId="5" type="noConversion"/>
  </si>
  <si>
    <t>제4조 ("갑"의 의무)</t>
    <phoneticPr fontId="5" type="noConversion"/>
  </si>
  <si>
    <t xml:space="preserve">제5조 ("을"의 의무) </t>
    <phoneticPr fontId="5" type="noConversion"/>
  </si>
  <si>
    <t>① "을"은 본 계약서 제3조에 정한 기간 동안 "갑"이 지정하는 연구업무를 충실히 이행하여야 한다.</t>
    <phoneticPr fontId="5" type="noConversion"/>
  </si>
  <si>
    <t>② "을"은 참여 계약 중 직무와 관련하여 취득한 각종 비밀을 참여 계약 중 또는 참여계약 종료 후에도 누설하여서는 아니된다.</t>
    <phoneticPr fontId="5" type="noConversion"/>
  </si>
  <si>
    <t>③ "을"은 본 계약서 제3조에 정한 기간동안 연구업무를 수행함으로 인하여 발생한 연구결과를 "갑"에게 귀속시켜야 한다.
    다.</t>
    <phoneticPr fontId="5" type="noConversion"/>
  </si>
  <si>
    <t>⑥ 연구과제 수행을 위하여 참여연구원을 교체하여야 하는 경우</t>
    <phoneticPr fontId="5" type="noConversion"/>
  </si>
  <si>
    <t>① 본 계약서에 규정되지 않은 사항은 “갑”과 “을”이 합의하여 정하되 합의가 되지 않을 경우 “갑”이 정하는 바에 따른다.</t>
    <phoneticPr fontId="5" type="noConversion"/>
  </si>
  <si>
    <t>② 본 계약의 체결을 증명하기 위하여 계약서 3통을 작성하여 계약당사자 및 입회인(해당과제 연구책임자)가 서명, 날인하고 각각 1통씩 보관한다.</t>
    <phoneticPr fontId="5" type="noConversion"/>
  </si>
  <si>
    <t>계 약 당 사 자</t>
    <phoneticPr fontId="5" type="noConversion"/>
  </si>
  <si>
    <t>1) 갑</t>
    <phoneticPr fontId="5" type="noConversion"/>
  </si>
  <si>
    <t>입회인(해당과제 연구책임자)</t>
    <phoneticPr fontId="5" type="noConversion"/>
  </si>
  <si>
    <t>2) 을</t>
    <phoneticPr fontId="5" type="noConversion"/>
  </si>
  <si>
    <t>1) 서울대학교</t>
    <phoneticPr fontId="5" type="noConversion"/>
  </si>
  <si>
    <t>일자</t>
    <phoneticPr fontId="5" type="noConversion"/>
  </si>
  <si>
    <t>연구수당 지급청구 및 기여도 평가서</t>
    <phoneticPr fontId="5" type="noConversion"/>
  </si>
  <si>
    <t>1. 지급 내역</t>
    <phoneticPr fontId="5" type="noConversion"/>
  </si>
  <si>
    <t>합  계</t>
    <phoneticPr fontId="5" type="noConversion"/>
  </si>
  <si>
    <t>※ 평가항목별 평가점수 = 참여연구원별 평가점수의 합, 전체 평가점수 합은 100</t>
    <phoneticPr fontId="5" type="noConversion"/>
  </si>
  <si>
    <r>
      <t>※ 평가항목별</t>
    </r>
    <r>
      <rPr>
        <sz val="9"/>
        <rFont val="맑은 고딕"/>
        <family val="3"/>
        <charset val="129"/>
      </rPr>
      <t xml:space="preserve"> 평가 근거 별첨</t>
    </r>
    <phoneticPr fontId="5" type="noConversion"/>
  </si>
  <si>
    <t>1. 기여도 평가의 별도 기준이 없을 경우 &lt;표2&gt;와 같이 지급할 수 있음</t>
    <phoneticPr fontId="5" type="noConversion"/>
  </si>
  <si>
    <t>&lt;표2&gt; 연구수당 지급 기준</t>
    <phoneticPr fontId="5" type="noConversion"/>
  </si>
  <si>
    <t>구    분</t>
    <phoneticPr fontId="5" type="noConversion"/>
  </si>
  <si>
    <t>기 준 액</t>
    <phoneticPr fontId="5" type="noConversion"/>
  </si>
  <si>
    <t>합   계</t>
    <phoneticPr fontId="5" type="noConversion"/>
  </si>
  <si>
    <r>
      <t xml:space="preserve"> </t>
    </r>
    <r>
      <rPr>
        <b/>
        <u val="double"/>
        <sz val="20"/>
        <rFont val="맑은 고딕"/>
        <family val="3"/>
        <charset val="129"/>
      </rPr>
      <t>연구비 청구서</t>
    </r>
    <r>
      <rPr>
        <b/>
        <u/>
        <sz val="20"/>
        <rFont val="맑은 고딕"/>
        <family val="3"/>
        <charset val="129"/>
      </rPr>
      <t xml:space="preserve"> </t>
    </r>
    <phoneticPr fontId="5" type="noConversion"/>
  </si>
  <si>
    <t>국내 여비 신청서</t>
    <phoneticPr fontId="5" type="noConversion"/>
  </si>
  <si>
    <t>서울대학교 여비 규정</t>
    <phoneticPr fontId="5" type="noConversion"/>
  </si>
  <si>
    <t xml:space="preserve">한국석유공사 유가정보서비스 홈페이지 : </t>
    <phoneticPr fontId="5" type="noConversion"/>
  </si>
  <si>
    <t xml:space="preserve">한국도로공사 홈페이지 : </t>
    <phoneticPr fontId="5" type="noConversion"/>
  </si>
  <si>
    <t>출장자</t>
    <phoneticPr fontId="5" type="noConversion"/>
  </si>
  <si>
    <t>직명</t>
    <phoneticPr fontId="5" type="noConversion"/>
  </si>
  <si>
    <t>&lt;표2&gt;</t>
    <phoneticPr fontId="5" type="noConversion"/>
  </si>
  <si>
    <t>운     임</t>
    <phoneticPr fontId="5" type="noConversion"/>
  </si>
  <si>
    <t>철도</t>
    <phoneticPr fontId="5" type="noConversion"/>
  </si>
  <si>
    <t>선박</t>
    <phoneticPr fontId="5" type="noConversion"/>
  </si>
  <si>
    <t>자가용</t>
    <phoneticPr fontId="5" type="noConversion"/>
  </si>
  <si>
    <t>항공</t>
    <phoneticPr fontId="5" type="noConversion"/>
  </si>
  <si>
    <t>일비
(1일당)</t>
    <phoneticPr fontId="5" type="noConversion"/>
  </si>
  <si>
    <t>숙박비
(1박당)</t>
    <phoneticPr fontId="5" type="noConversion"/>
  </si>
  <si>
    <t>식대
(1일당)</t>
    <phoneticPr fontId="5" type="noConversion"/>
  </si>
  <si>
    <t>청구기간</t>
    <phoneticPr fontId="5" type="noConversion"/>
  </si>
  <si>
    <t>산출내역</t>
    <phoneticPr fontId="11" type="noConversion"/>
  </si>
  <si>
    <t>일비</t>
    <phoneticPr fontId="5" type="noConversion"/>
  </si>
  <si>
    <t>명</t>
    <phoneticPr fontId="5" type="noConversion"/>
  </si>
  <si>
    <t>×</t>
    <phoneticPr fontId="5" type="noConversion"/>
  </si>
  <si>
    <t>지역등급</t>
    <phoneticPr fontId="5" type="noConversion"/>
  </si>
  <si>
    <t>숙 박 비</t>
    <phoneticPr fontId="5" type="noConversion"/>
  </si>
  <si>
    <t>가</t>
    <phoneticPr fontId="5" type="noConversion"/>
  </si>
  <si>
    <t>50 이내</t>
    <phoneticPr fontId="5" type="noConversion"/>
  </si>
  <si>
    <t>실비      230 이내
할인정액 184 이내</t>
    <phoneticPr fontId="5" type="noConversion"/>
  </si>
  <si>
    <t>140 이내</t>
    <phoneticPr fontId="5" type="noConversion"/>
  </si>
  <si>
    <t>나</t>
    <phoneticPr fontId="5" type="noConversion"/>
  </si>
  <si>
    <t>실비      190 이내
할인정액 152 이내</t>
    <phoneticPr fontId="5" type="noConversion"/>
  </si>
  <si>
    <t>100 이내</t>
    <phoneticPr fontId="5" type="noConversion"/>
  </si>
  <si>
    <t>다</t>
    <phoneticPr fontId="5" type="noConversion"/>
  </si>
  <si>
    <t>실비      150 이내
할인정액 120 이내</t>
    <phoneticPr fontId="5" type="noConversion"/>
  </si>
  <si>
    <t>80 이내</t>
    <phoneticPr fontId="5" type="noConversion"/>
  </si>
  <si>
    <t>라</t>
    <phoneticPr fontId="5" type="noConversion"/>
  </si>
  <si>
    <t>실비      110 이내
할인정액  88 이내</t>
    <phoneticPr fontId="5" type="noConversion"/>
  </si>
  <si>
    <t>70 이내</t>
    <phoneticPr fontId="5" type="noConversion"/>
  </si>
  <si>
    <t>참여연구원</t>
    <phoneticPr fontId="5" type="noConversion"/>
  </si>
  <si>
    <t>40 이내</t>
    <phoneticPr fontId="5" type="noConversion"/>
  </si>
  <si>
    <t>실비      160 이내
할인정액 128 이내</t>
    <phoneticPr fontId="5" type="noConversion"/>
  </si>
  <si>
    <t>90 이내</t>
    <phoneticPr fontId="5" type="noConversion"/>
  </si>
  <si>
    <t>실비      140 이내
할인정액 112 이내</t>
    <phoneticPr fontId="5" type="noConversion"/>
  </si>
  <si>
    <t>실비      100 이내
할인정액 80 이내</t>
    <phoneticPr fontId="5" type="noConversion"/>
  </si>
  <si>
    <t>60 이내</t>
    <phoneticPr fontId="5" type="noConversion"/>
  </si>
  <si>
    <t>실비       90 이내
할인정액  72 이내</t>
    <phoneticPr fontId="5" type="noConversion"/>
  </si>
  <si>
    <t>등급</t>
    <phoneticPr fontId="5" type="noConversion"/>
  </si>
  <si>
    <t>아시아·대양주</t>
    <phoneticPr fontId="5" type="noConversion"/>
  </si>
  <si>
    <t>남·북 아메리카주</t>
    <phoneticPr fontId="5" type="noConversion"/>
  </si>
  <si>
    <t>유럽주</t>
    <phoneticPr fontId="5" type="noConversion"/>
  </si>
  <si>
    <t>중동, 아프리카주</t>
    <phoneticPr fontId="5" type="noConversion"/>
  </si>
  <si>
    <t>일본, 홍콩,
오스트레일리아,
뉴질랜드, 싱가포르</t>
    <phoneticPr fontId="5" type="noConversion"/>
  </si>
  <si>
    <t>미국, 캐나다</t>
    <phoneticPr fontId="5" type="noConversion"/>
  </si>
  <si>
    <t>영국, 프랑스, 러시아
노르웨이, 덴마크,
스웨덴, 스위스, 핀란드,
아일랜드, 네덜란드,
독일, 룩셈부르크,
벨기에</t>
    <phoneticPr fontId="5" type="noConversion"/>
  </si>
  <si>
    <t>해당사항 없음.</t>
    <phoneticPr fontId="5" type="noConversion"/>
  </si>
  <si>
    <t>타이완, 중국,
우즈베키스탄, 인도,
카자흐스탄,
파푸아뉴기니,
한국</t>
    <phoneticPr fontId="5" type="noConversion"/>
  </si>
  <si>
    <t>멕시코, 브라질,
세이셀, 세인트루시아,
세인트키츠네비스,
아르헨티나, 아이티,
자메이카</t>
    <phoneticPr fontId="5" type="noConversion"/>
  </si>
  <si>
    <t>그리스, 스페인,
아이슬란드, 오스트리아,
우크라이나, 이탈리아,
포르투갈, 헝가리</t>
    <phoneticPr fontId="5" type="noConversion"/>
  </si>
  <si>
    <t>가봉, 남아프리카공화국,
리비아, 수단, 남수단,
아랍에미리트, 오만,
우간다, 이스라엘, 이집트,
카타르, 코트디부아르, 
콩고민주공화국, 쿠웨이트</t>
    <phoneticPr fontId="5" type="noConversion"/>
  </si>
  <si>
    <t>마샬군도, 말레이시아,
방글라데시, 베트남,
브루나이,
아제르바이잔,
인도네시아,
키르기즈공화국, 타이,
터키, 파키스탄, 필리핀</t>
    <phoneticPr fontId="5" type="noConversion"/>
  </si>
  <si>
    <t>가이안, 니카라과,
도미니카공화국,
바베이도스,
바네수엘라, 벨리즈,
세이트빈센트그레나딘,
앤티가바부다,
우루과이, 칠레,
크스타리카,
트리나다드토바고,
파나마</t>
    <phoneticPr fontId="5" type="noConversion"/>
  </si>
  <si>
    <t>루마니아, 리투아니아, 
불가리아, 세르비아, 
몬테네그로,슬로베니아,
 마케도니아,체코,
폴란드</t>
    <phoneticPr fontId="5" type="noConversion"/>
  </si>
  <si>
    <t>가나, 나이지리아, 니제르, 
라이베리아, 모로코, 
모리셔스, 모잠비크, 
바레인, 보츠와나, 
부르키나파소, 
사우디아라비아, 
상투메프린시페, 세네갈, 
스와질란드, 시에라리온, 
에티오피아, 요르단, 
중앙아프리카공화국, 
카메룬, 케냐, 탄자니아</t>
    <phoneticPr fontId="5" type="noConversion"/>
  </si>
  <si>
    <t>네팔, 라오스, 
미크로네시아, 몽골, 
미얀마, 스리랑카, 
캄보디아, 피지</t>
    <phoneticPr fontId="5" type="noConversion"/>
  </si>
  <si>
    <t>과테말라, 볼리비아, 
수리남, 에콰도르, 
엘살바도르, 콜롬비아, 
파라과이, 페루</t>
    <phoneticPr fontId="5" type="noConversion"/>
  </si>
  <si>
    <t>몰도바, 
보스니아헤르체코비나, 알바니아, 에스토니아, 
크로아티아</t>
    <phoneticPr fontId="5" type="noConversion"/>
  </si>
  <si>
    <t>감비아, 기니비사우, 기니, 
나미비아, 레바논, 레소토, 
르완다, 마다가스카르, 
말라위, 말리, 모리타니, 
소말리아, 알제리, 예멘, 
이라크, 이란, 잠비아, 
짐바브웨, 튀니지</t>
    <phoneticPr fontId="5" type="noConversion"/>
  </si>
  <si>
    <t>1. 국내(시내) 출장 여비</t>
    <phoneticPr fontId="11" type="noConversion"/>
  </si>
  <si>
    <t>2. 국내(시외) 출장 여비</t>
    <phoneticPr fontId="11" type="noConversion"/>
  </si>
  <si>
    <t xml:space="preserve">          등급
구분</t>
    <phoneticPr fontId="11" type="noConversion"/>
  </si>
  <si>
    <t>선박</t>
    <phoneticPr fontId="11" type="noConversion"/>
  </si>
  <si>
    <t>자동차</t>
    <phoneticPr fontId="11" type="noConversion"/>
  </si>
  <si>
    <t>자가용 등</t>
    <phoneticPr fontId="11" type="noConversion"/>
  </si>
  <si>
    <t>특실
실비</t>
    <phoneticPr fontId="11" type="noConversion"/>
  </si>
  <si>
    <t>10km 당 휘발유 1ℓ / 실비(국외)</t>
    <phoneticPr fontId="11" type="noConversion"/>
  </si>
  <si>
    <r>
      <t xml:space="preserve">중간정액
</t>
    </r>
    <r>
      <rPr>
        <sz val="9"/>
        <color indexed="8"/>
        <rFont val="맑은 고딕"/>
        <family val="3"/>
        <charset val="129"/>
      </rPr>
      <t>(Busimess)</t>
    </r>
    <r>
      <rPr>
        <sz val="10"/>
        <color indexed="8"/>
        <rFont val="맑은 고딕"/>
        <family val="3"/>
        <charset val="129"/>
      </rPr>
      <t xml:space="preserve">
실비</t>
    </r>
    <phoneticPr fontId="11" type="noConversion"/>
  </si>
  <si>
    <r>
      <t xml:space="preserve">실비
</t>
    </r>
    <r>
      <rPr>
        <sz val="8"/>
        <color indexed="8"/>
        <rFont val="맑은 고딕"/>
        <family val="3"/>
        <charset val="129"/>
      </rPr>
      <t>(상한 : 120,000)</t>
    </r>
    <phoneticPr fontId="11" type="noConversion"/>
  </si>
  <si>
    <r>
      <t xml:space="preserve">2등 정액
</t>
    </r>
    <r>
      <rPr>
        <sz val="9"/>
        <color indexed="8"/>
        <rFont val="맑은 고딕"/>
        <family val="3"/>
        <charset val="129"/>
      </rPr>
      <t>(Eononmy)</t>
    </r>
    <r>
      <rPr>
        <sz val="10"/>
        <color indexed="8"/>
        <rFont val="맑은 고딕"/>
        <family val="3"/>
        <charset val="129"/>
      </rPr>
      <t xml:space="preserve">
실비</t>
    </r>
    <phoneticPr fontId="5" type="noConversion"/>
  </si>
  <si>
    <r>
      <t xml:space="preserve">실비
</t>
    </r>
    <r>
      <rPr>
        <sz val="8"/>
        <color indexed="8"/>
        <rFont val="맑은 고딕"/>
        <family val="3"/>
        <charset val="129"/>
      </rPr>
      <t>(상한 : 80,000)</t>
    </r>
    <phoneticPr fontId="5" type="noConversion"/>
  </si>
  <si>
    <t>승차권</t>
    <phoneticPr fontId="11" type="noConversion"/>
  </si>
  <si>
    <t>승선권</t>
    <phoneticPr fontId="11" type="noConversion"/>
  </si>
  <si>
    <t>통행영수증
주유영수증
주차영수증 등</t>
    <phoneticPr fontId="11" type="noConversion"/>
  </si>
  <si>
    <t>항공영수증</t>
    <phoneticPr fontId="11" type="noConversion"/>
  </si>
  <si>
    <t>1. 휘발유 가격은 한국석유공사(www.opinet.co.kr)에 고시된 금액을 적용 한다.</t>
    <phoneticPr fontId="11" type="noConversion"/>
  </si>
  <si>
    <t>2. 자가용 이용 출장 시 연료비 및 통행료, 주차료를 지급한다.</t>
    <phoneticPr fontId="11" type="noConversion"/>
  </si>
  <si>
    <t>3. 중증장애인의 경우 운임 및 체재비 등을 실비로 지급할 수 있다.</t>
    <phoneticPr fontId="11" type="noConversion"/>
  </si>
  <si>
    <t>4. 운임의 할인이 가능한 경우에는 할인된 요금을 지급한다.</t>
    <phoneticPr fontId="11" type="noConversion"/>
  </si>
  <si>
    <t>3. 동일 지역 장기 체재 중 일비의 감액</t>
    <phoneticPr fontId="11" type="noConversion"/>
  </si>
  <si>
    <t>같은 곳에 장기간 체재하는 경우의 일비는 다음 기준에 따라 감액 지급한다.</t>
    <phoneticPr fontId="11" type="noConversion"/>
  </si>
  <si>
    <t>초과 기간 (일수)</t>
    <phoneticPr fontId="11" type="noConversion"/>
  </si>
  <si>
    <t>정액 대비 감액 비율</t>
    <phoneticPr fontId="11" type="noConversion"/>
  </si>
  <si>
    <t>비고</t>
    <phoneticPr fontId="11" type="noConversion"/>
  </si>
  <si>
    <t>도착한 다음날 부터 15일 까지</t>
    <phoneticPr fontId="11" type="noConversion"/>
  </si>
  <si>
    <t>도착한 다음날 부터 15일 초과시</t>
    <phoneticPr fontId="11" type="noConversion"/>
  </si>
  <si>
    <t>16~30일째 (15일)</t>
    <phoneticPr fontId="11" type="noConversion"/>
  </si>
  <si>
    <t>도착한 다음날 부터 30일 초과시</t>
    <phoneticPr fontId="11" type="noConversion"/>
  </si>
  <si>
    <t>31~60일째 (30일)</t>
    <phoneticPr fontId="11" type="noConversion"/>
  </si>
  <si>
    <t>도착한 다음날 부터 60일 초과시</t>
    <phoneticPr fontId="11" type="noConversion"/>
  </si>
  <si>
    <t>※ 장기 체재 중 일시 다른 지역에 출장하는 경우에는 그 출장기간을 미산입.</t>
    <phoneticPr fontId="11" type="noConversion"/>
  </si>
  <si>
    <t>4. 국외 항공 운임 정액표</t>
    <phoneticPr fontId="11" type="noConversion"/>
  </si>
  <si>
    <t>중간정액 (Business Class) 실비</t>
    <phoneticPr fontId="11" type="noConversion"/>
  </si>
  <si>
    <t>2등 정액 (Economy Class) 실비</t>
    <phoneticPr fontId="11" type="noConversion"/>
  </si>
  <si>
    <t>5. 국외 여비 정액표</t>
    <phoneticPr fontId="11" type="noConversion"/>
  </si>
  <si>
    <t>구  분</t>
    <phoneticPr fontId="11" type="noConversion"/>
  </si>
  <si>
    <t>등  급</t>
    <phoneticPr fontId="11" type="noConversion"/>
  </si>
  <si>
    <t>일 비</t>
    <phoneticPr fontId="11" type="noConversion"/>
  </si>
  <si>
    <t>숙박
실비상한 / 할인정액</t>
    <phoneticPr fontId="11" type="noConversion"/>
  </si>
  <si>
    <t>식 비</t>
    <phoneticPr fontId="11" type="noConversion"/>
  </si>
  <si>
    <t>230 / 184</t>
    <phoneticPr fontId="11" type="noConversion"/>
  </si>
  <si>
    <t>190 / 152</t>
    <phoneticPr fontId="11" type="noConversion"/>
  </si>
  <si>
    <t>160 / 128</t>
    <phoneticPr fontId="11" type="noConversion"/>
  </si>
  <si>
    <t>140 / 112</t>
    <phoneticPr fontId="11" type="noConversion"/>
  </si>
  <si>
    <t>100 / 80</t>
    <phoneticPr fontId="11" type="noConversion"/>
  </si>
  <si>
    <t>90 / 72</t>
    <phoneticPr fontId="11" type="noConversion"/>
  </si>
  <si>
    <t xml:space="preserve">   일비의 50%를 추가로 지급할 수 있다.</t>
    <phoneticPr fontId="11" type="noConversion"/>
  </si>
  <si>
    <t>2. 숙박비는 실비 상한액에도 불구하고 실비 상한액의 80% 정액(이하 "할인정액"으로 한다)으로 지급할 수 있으며,</t>
    <phoneticPr fontId="11" type="noConversion"/>
  </si>
  <si>
    <t>3. 여행 중 해당국가 환율이 급등한 경우, 숙박비 · 식비를 사후 정산하여 차액을 지급할 수 있다.</t>
    <phoneticPr fontId="11" type="noConversion"/>
  </si>
  <si>
    <t>6. 국외 준비금 : 실비정산</t>
    <phoneticPr fontId="11" type="noConversion"/>
  </si>
  <si>
    <t>준                    비                    금</t>
    <phoneticPr fontId="11" type="noConversion"/>
  </si>
  <si>
    <t>여행기간이 15일 미만인 경우</t>
    <phoneticPr fontId="11" type="noConversion"/>
  </si>
  <si>
    <t>여행기간이 15일 이상 
30일 미만인 경우</t>
    <phoneticPr fontId="11" type="noConversion"/>
  </si>
  <si>
    <t>여행기간이 30일 이상인 경우</t>
    <phoneticPr fontId="11" type="noConversion"/>
  </si>
  <si>
    <t>실비 ( 200,000원 이내)</t>
    <phoneticPr fontId="11" type="noConversion"/>
  </si>
  <si>
    <t>실비 ( 300,000원 이내)</t>
    <phoneticPr fontId="11" type="noConversion"/>
  </si>
  <si>
    <t>실비 ( 500,000원 이내)</t>
    <phoneticPr fontId="11" type="noConversion"/>
  </si>
  <si>
    <t>실비 ( 150,000원 이내)</t>
    <phoneticPr fontId="11" type="noConversion"/>
  </si>
  <si>
    <t>실비 ( 250,000원 이내)</t>
    <phoneticPr fontId="11" type="noConversion"/>
  </si>
  <si>
    <t>7. 국가/도시별 등급 구분표</t>
    <phoneticPr fontId="11" type="noConversion"/>
  </si>
  <si>
    <t>일본, 홍콩,
오스트레일리아,
뉴질랜드, 싱가포르</t>
    <phoneticPr fontId="11" type="noConversion"/>
  </si>
  <si>
    <t>미국, 캐나다</t>
    <phoneticPr fontId="11" type="noConversion"/>
  </si>
  <si>
    <t>영국, 프랑스, 러시아,
노르웨이, 덴마크,
스웨덴, 스위스,
핀란드, 아일랜드,
네델란드, 독일,
룩셈부르크, 벨기에</t>
    <phoneticPr fontId="11" type="noConversion"/>
  </si>
  <si>
    <t>해당지역 없음.</t>
    <phoneticPr fontId="11" type="noConversion"/>
  </si>
  <si>
    <t>타이완, 중국,
우즈베키스탄, 인도,
카자흐스탄,
파푸아뉴기니, 한국</t>
    <phoneticPr fontId="11" type="noConversion"/>
  </si>
  <si>
    <t>멕시코, 브라질,
세일셀, 세인트루시아,
세인트키츠네비스,
아르헨티나, 아이티,
자메이카</t>
    <phoneticPr fontId="11" type="noConversion"/>
  </si>
  <si>
    <t>그리스, 스페인,
아이슬란드,
오스트리아,
우크라이나,
이탈리아,
포르투갈,
헝가리</t>
    <phoneticPr fontId="11" type="noConversion"/>
  </si>
  <si>
    <t>가봉, 
남아프리카공화국,
리비아, 수단, 남수단,
아랍에미리트,
오만, 우간다,
이스라엘, 이집트,
카타르,
코트디부아르,
콩고민주공화국,
쿠웨이트</t>
    <phoneticPr fontId="11" type="noConversion"/>
  </si>
  <si>
    <t>마샬군도, 말레이시아,
방글라데시, 베트남,
브루나이,
아제르바이잔,
인도네시아,
키르기즈공화국,
타이, 터키,
파키스탄, 필리핀</t>
    <phoneticPr fontId="11" type="noConversion"/>
  </si>
  <si>
    <t>가이안, 니카라과,
도미니카공화국,
바베이도스,
베네수엘라, 벨리즈,
세인트빈센트그레나딘,
앤티가바부다,
우루과이, 칠레,
코스타리카,
트리나다드토바고,
파나마</t>
    <phoneticPr fontId="11" type="noConversion"/>
  </si>
  <si>
    <t>루마니아, 
리투아니아,
불가리아,
세르비아,
몬테네그로,
슬로베니아,
마케도니아,
체코,
폴란드</t>
    <phoneticPr fontId="11" type="noConversion"/>
  </si>
  <si>
    <t>가나, 나이지리아,
니제르, 라이베리아,
모로코, 모리셔스,
모잠비크, 바레인,
보츠와나,
부르키나파소,
사우디아라비아,
상투메프린시페,
세네갈, 스와질란드,
시에라리온,
에티오피아,
요르단,
중앙아프리카공화국,
카메룬, 케냐,
탄자니아</t>
    <phoneticPr fontId="11" type="noConversion"/>
  </si>
  <si>
    <t>네팔, 라오스,
마크로네시아, 몽골,
미얀마, 스리랑카,
캄보디아, 피지</t>
    <phoneticPr fontId="11" type="noConversion"/>
  </si>
  <si>
    <t>과테말라, 볼리비아,
수리남, 에콰도르,
엘살바도르, 콜롬비아,
파라과이, 페루</t>
    <phoneticPr fontId="11" type="noConversion"/>
  </si>
  <si>
    <r>
      <t xml:space="preserve">몰도바,
</t>
    </r>
    <r>
      <rPr>
        <sz val="9"/>
        <color indexed="8"/>
        <rFont val="맑은 고딕"/>
        <family val="3"/>
        <charset val="129"/>
      </rPr>
      <t>보스니아헤르체코비나,</t>
    </r>
    <r>
      <rPr>
        <sz val="10"/>
        <color indexed="8"/>
        <rFont val="맑은 고딕"/>
        <family val="3"/>
        <charset val="129"/>
      </rPr>
      <t xml:space="preserve">
알바니아,
에스토니아,
크로아티아</t>
    </r>
    <phoneticPr fontId="11" type="noConversion"/>
  </si>
  <si>
    <t>감비아, 기니비사우,
기니, 나마비아,
레바논, 레소토,
르완다,
마다가르카르,
말라위, 말리,
모리타니,
소말리아,
알제라, 예멘,
이라크, 이란,
잠비아, 짐바브웨,
튀니지</t>
    <phoneticPr fontId="11" type="noConversion"/>
  </si>
  <si>
    <t>※ 등급 구분에 없는 국가 및 도시는 목적지에서 위 국가의 수도까지의 가장 가까운 국가의 등급을 적용한다.</t>
    <phoneticPr fontId="11" type="noConversion"/>
  </si>
  <si>
    <t>위와 같이 국외 여비를 신청합니다.</t>
    <phoneticPr fontId="5" type="noConversion"/>
  </si>
  <si>
    <t>본 양식은</t>
    <phoneticPr fontId="5" type="noConversion"/>
  </si>
  <si>
    <t>회의록[별지 8]</t>
    <phoneticPr fontId="5" type="noConversion"/>
  </si>
  <si>
    <t>과 지원기관에 따라</t>
    <phoneticPr fontId="5" type="noConversion"/>
  </si>
  <si>
    <t>참석자 서명부[별지8-1]</t>
    <phoneticPr fontId="5" type="noConversion"/>
  </si>
  <si>
    <t>과 함께 제출 요망</t>
    <phoneticPr fontId="5" type="noConversion"/>
  </si>
  <si>
    <t xml:space="preserve">* </t>
    <phoneticPr fontId="5" type="noConversion"/>
  </si>
  <si>
    <t>원급</t>
    <phoneticPr fontId="5" type="noConversion"/>
  </si>
  <si>
    <t>박사후
연구원</t>
    <phoneticPr fontId="5" type="noConversion"/>
  </si>
  <si>
    <t>학사과정</t>
    <phoneticPr fontId="5" type="noConversion"/>
  </si>
  <si>
    <t>6,450,000원</t>
    <phoneticPr fontId="5" type="noConversion"/>
  </si>
  <si>
    <t>5,250,000원</t>
    <phoneticPr fontId="5" type="noConversion"/>
  </si>
  <si>
    <t>4,000,000원</t>
    <phoneticPr fontId="5" type="noConversion"/>
  </si>
  <si>
    <t>2,500,000원</t>
    <phoneticPr fontId="5" type="noConversion"/>
  </si>
  <si>
    <t>1,800,000원</t>
    <phoneticPr fontId="5" type="noConversion"/>
  </si>
  <si>
    <t>1,000,000원</t>
    <phoneticPr fontId="5" type="noConversion"/>
  </si>
  <si>
    <t>◦ 박사학위 또는 기술사 자격 취득 후 7년 이상의 경력 소유자
◦ 석사학위 취득후 해당분야 12년이상의 경력 소유자
◦ 학사학위 취득후 해당분야 15년이상의 경력 소유자</t>
    <phoneticPr fontId="5" type="noConversion"/>
  </si>
  <si>
    <t>원  급</t>
    <phoneticPr fontId="5" type="noConversion"/>
  </si>
  <si>
    <t>석사과정</t>
    <phoneticPr fontId="5" type="noConversion"/>
  </si>
  <si>
    <t>◦ 학사과정 재학생</t>
    <phoneticPr fontId="5" type="noConversion"/>
  </si>
  <si>
    <t>* 위 요건에 해당되지 않더라도 기타 동등이상의 경력 소유자는 해당 직위에 따라 연구수행에 참여할 수 있음.</t>
    <phoneticPr fontId="5" type="noConversion"/>
  </si>
  <si>
    <t>본교 소속 교수의 내부인건비는 월 인건비 지급액에 참여율과 참여 개월수를 곱하여 계상한다. 단, 동일인의 월 인건비 지급액은 동일하게 적용하여야 한다.</t>
    <phoneticPr fontId="5" type="noConversion"/>
  </si>
  <si>
    <t>내부인건비의 월 인건비 지급액은 &lt;별표1&gt;과 같다. 단, 민간기관 지원과제의 내부인건비 월 인건비 지급액은 지원기관과의 협의 하에 조정할 수 있다.</t>
    <phoneticPr fontId="5" type="noConversion"/>
  </si>
  <si>
    <t>국가연구개발사업의 참여율은 월 단위로 통제되며 해당연도 연구기간 중 다른 국가연구개발사업의 종료 등을 고려하여 기관별로 차등 계상하되, 1개월이라도 참여율 100%를 초과할 수 없다</t>
    <phoneticPr fontId="5" type="noConversion"/>
  </si>
  <si>
    <t>&lt;별표3&gt; 외부인건비 직급 구분표</t>
    <phoneticPr fontId="5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</si>
  <si>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</si>
  <si>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</si>
  <si>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</si>
  <si>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</si>
  <si>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집행일자</t>
    <phoneticPr fontId="5" type="noConversion"/>
  </si>
  <si>
    <t>금   액</t>
    <phoneticPr fontId="5" type="noConversion"/>
  </si>
  <si>
    <t>분</t>
    <phoneticPr fontId="5" type="noConversion"/>
  </si>
  <si>
    <t>분</t>
    <phoneticPr fontId="5" type="noConversion"/>
  </si>
  <si>
    <t>* 야근 내역 구체적으로 작성</t>
    <phoneticPr fontId="5" type="noConversion"/>
  </si>
  <si>
    <t>성   명</t>
    <phoneticPr fontId="5" type="noConversion"/>
  </si>
  <si>
    <t>(인)</t>
    <phoneticPr fontId="5" type="noConversion"/>
  </si>
  <si>
    <t>시</t>
    <phoneticPr fontId="5" type="noConversion"/>
  </si>
  <si>
    <t>분</t>
    <phoneticPr fontId="5" type="noConversion"/>
  </si>
  <si>
    <t>~</t>
    <phoneticPr fontId="5" type="noConversion"/>
  </si>
  <si>
    <t>* 야근 내역 구체적으로 작성</t>
    <phoneticPr fontId="5" type="noConversion"/>
  </si>
  <si>
    <t>영수증 붙이는 곳</t>
    <phoneticPr fontId="5" type="noConversion"/>
  </si>
  <si>
    <t>연구비 지출관</t>
    <phoneticPr fontId="5" type="noConversion"/>
  </si>
  <si>
    <t>귀하</t>
    <phoneticPr fontId="5" type="noConversion"/>
  </si>
  <si>
    <t>근무지</t>
    <phoneticPr fontId="5" type="noConversion"/>
  </si>
  <si>
    <r>
      <t>장기체재 중</t>
    </r>
    <r>
      <rPr>
        <sz val="10"/>
        <color indexed="8"/>
        <rFont val="맑은 고딕"/>
        <family val="3"/>
        <charset val="129"/>
      </rPr>
      <t xml:space="preserve"> 일시 다른 지역에 출장하는 경우는 그 출장기간을 미산입</t>
    </r>
    <phoneticPr fontId="5" type="noConversion"/>
  </si>
  <si>
    <t>연구과제추진비</t>
    <phoneticPr fontId="5" type="noConversion"/>
  </si>
  <si>
    <t>연구원 변경신청서</t>
    <phoneticPr fontId="5" type="noConversion"/>
  </si>
  <si>
    <t>연 구 원 등 록 부</t>
    <phoneticPr fontId="5" type="noConversion"/>
  </si>
  <si>
    <t>&lt;별표1&gt;</t>
    <phoneticPr fontId="5" type="noConversion"/>
  </si>
  <si>
    <t>외부인건비의 직급 구분은 &lt;별표3&gt;의 기준에 따른다.</t>
    <phoneticPr fontId="5" type="noConversion"/>
  </si>
  <si>
    <t>4-2</t>
    <phoneticPr fontId="5" type="noConversion"/>
  </si>
  <si>
    <t>■ 과 제 번 호 :</t>
    <phoneticPr fontId="5" type="noConversion"/>
  </si>
  <si>
    <t>■ 연 락 처 :</t>
    <phoneticPr fontId="5" type="noConversion"/>
  </si>
  <si>
    <t>T.</t>
    <phoneticPr fontId="5" type="noConversion"/>
  </si>
  <si>
    <t>■ 지 원 기 관 :</t>
    <phoneticPr fontId="5" type="noConversion"/>
  </si>
  <si>
    <t>■ 사  업  명 :</t>
    <phoneticPr fontId="5" type="noConversion"/>
  </si>
  <si>
    <t>■ 연구과제명 :</t>
    <phoneticPr fontId="5" type="noConversion"/>
  </si>
  <si>
    <t>자가, 항공 이용 시 아래의 사유를 참고하여 필수 기재</t>
    <phoneticPr fontId="5" type="noConversion"/>
  </si>
  <si>
    <t>3. 출장사항</t>
    <phoneticPr fontId="5" type="noConversion"/>
  </si>
  <si>
    <t>자가용 이용시 부득이한 사유</t>
    <phoneticPr fontId="5" type="noConversion"/>
  </si>
  <si>
    <t>○ 산간오지, 도서벽지 등 대중교통수단이 없어 자가용을 이용할 수 밖에 없는 경우</t>
    <phoneticPr fontId="5" type="noConversion"/>
  </si>
  <si>
    <t>○ 출장경로가 매우 복잡·다양하여 대중교통을 사실상 이용할 수 없는 경우</t>
    <phoneticPr fontId="5" type="noConversion"/>
  </si>
  <si>
    <t>○ 공무목적상 부득이한 심야시간대 이동 또는 긴급한 사유가 있는 경우</t>
    <phoneticPr fontId="5" type="noConversion"/>
  </si>
  <si>
    <t>○ 하중이 무거운 수하물을 운송해야 하는 경우 등</t>
    <phoneticPr fontId="5" type="noConversion"/>
  </si>
  <si>
    <t>국내여비 운임
사용여부</t>
    <phoneticPr fontId="5" type="noConversion"/>
  </si>
  <si>
    <t>4. 수행일정표</t>
    <phoneticPr fontId="5" type="noConversion"/>
  </si>
  <si>
    <t>항공기 이용시 부득이한 사유(제주도 이외)</t>
    <phoneticPr fontId="5" type="noConversion"/>
  </si>
  <si>
    <t>수행예정사항</t>
    <phoneticPr fontId="5" type="noConversion"/>
  </si>
  <si>
    <t>○ 출장 시 시급한 용무로 부득이하게 항공기를 이용하는 경우</t>
    <phoneticPr fontId="5" type="noConversion"/>
  </si>
  <si>
    <t>○ 폭풍우·폭설·홍수 등으로 철도가 두절되어 항공기를 이용하는 경우</t>
    <phoneticPr fontId="5" type="noConversion"/>
  </si>
  <si>
    <t>○ 전염병 발생으로 인해 교통이 통제되어 우회하는 경우</t>
    <phoneticPr fontId="5" type="noConversion"/>
  </si>
  <si>
    <t>○ 범인 검거를 위하여 통상의 경로를 우회하는 경우</t>
    <phoneticPr fontId="5" type="noConversion"/>
  </si>
  <si>
    <t>○ 공무 항공마일리지를 활용하여 보너스항공권을 확보하거나 항공좌석을 승급함으로써
    기차나 버스여행시보다 운임이 절감되는 경우</t>
    <phoneticPr fontId="5" type="noConversion"/>
  </si>
  <si>
    <t>위와 같이 국내·외 출장을 신청합니다.</t>
    <phoneticPr fontId="5" type="noConversion"/>
  </si>
  <si>
    <t>국내운임의 일반적인 경로와 방법: 육로(기차 또는 고속버스), 육지~도서간(항공기 또는 선박)</t>
    <phoneticPr fontId="5" type="noConversion"/>
  </si>
  <si>
    <t>변경
사유</t>
    <phoneticPr fontId="5" type="noConversion"/>
  </si>
  <si>
    <t>* 학생인건비 통합관리제 대상*</t>
    <phoneticPr fontId="5" type="noConversion"/>
  </si>
  <si>
    <t>* 연구보조원, 학생연구원(타대학연구원 포함) *</t>
    <phoneticPr fontId="5" type="noConversion"/>
  </si>
  <si>
    <t>※ 학생인건비통관리제 대상 과제 인건비 지급액을 모두 합산하여 작성</t>
    <phoneticPr fontId="5" type="noConversion"/>
  </si>
  <si>
    <t>* 원거리, 주말 및 공휴일 회의 예정 시*</t>
    <phoneticPr fontId="5" type="noConversion"/>
  </si>
  <si>
    <t xml:space="preserve">1. 과   제   번   호 </t>
    <phoneticPr fontId="5" type="noConversion"/>
  </si>
  <si>
    <t>2. 인적사항(출장자)</t>
    <phoneticPr fontId="5" type="noConversion"/>
  </si>
  <si>
    <t>특이사항</t>
    <phoneticPr fontId="11" type="noConversion"/>
  </si>
  <si>
    <r>
      <t xml:space="preserve">※ 국내외 출장시 출장신청(명령)에 대한 사전 승인 원칙
    </t>
    </r>
    <r>
      <rPr>
        <b/>
        <sz val="9"/>
        <color indexed="10"/>
        <rFont val="맑은 고딕"/>
        <family val="3"/>
        <charset val="129"/>
      </rPr>
      <t>연구책임자 국외출장 시 소속된 단과대학에서 승인된 공문으로 제출</t>
    </r>
    <r>
      <rPr>
        <b/>
        <sz val="9"/>
        <rFont val="맑은 고딕"/>
        <family val="3"/>
        <charset val="129"/>
      </rPr>
      <t>(승인공문이 없을 시에는 관리기관의 직인 날인으로 대체 가능)</t>
    </r>
    <phoneticPr fontId="5" type="noConversion"/>
  </si>
  <si>
    <t>~</t>
    <phoneticPr fontId="5" type="noConversion"/>
  </si>
  <si>
    <t>1. 지급 내역</t>
    <phoneticPr fontId="5" type="noConversion"/>
  </si>
  <si>
    <t>(단위 : 원)</t>
    <phoneticPr fontId="5" type="noConversion"/>
  </si>
  <si>
    <t>연번</t>
    <phoneticPr fontId="5" type="noConversion"/>
  </si>
  <si>
    <t>직급</t>
    <phoneticPr fontId="5" type="noConversion"/>
  </si>
  <si>
    <t>성명</t>
    <phoneticPr fontId="5" type="noConversion"/>
  </si>
  <si>
    <t>연구수당
총     액</t>
    <phoneticPr fontId="5" type="noConversion"/>
  </si>
  <si>
    <t>기여도(%)</t>
    <phoneticPr fontId="5" type="noConversion"/>
  </si>
  <si>
    <t>지급액</t>
    <phoneticPr fontId="5" type="noConversion"/>
  </si>
  <si>
    <t>계좌번호</t>
    <phoneticPr fontId="5" type="noConversion"/>
  </si>
  <si>
    <t>비고</t>
    <phoneticPr fontId="5" type="noConversion"/>
  </si>
  <si>
    <t>1. 기여도 평가를 할 경우 &lt;표1&gt;를 연구책임자가 자율적으로 정하여 평가함</t>
    <phoneticPr fontId="5" type="noConversion"/>
  </si>
  <si>
    <t>은행명</t>
    <phoneticPr fontId="5" type="noConversion"/>
  </si>
  <si>
    <t>은행</t>
    <phoneticPr fontId="5" type="noConversion"/>
  </si>
  <si>
    <t>&lt;표1&gt; 연구수당 기여 구분</t>
    <phoneticPr fontId="5" type="noConversion"/>
  </si>
  <si>
    <t>평가항목</t>
    <phoneticPr fontId="5" type="noConversion"/>
  </si>
  <si>
    <t>평가내용</t>
    <phoneticPr fontId="5" type="noConversion"/>
  </si>
  <si>
    <t>연구수행과제</t>
    <phoneticPr fontId="5" type="noConversion"/>
  </si>
  <si>
    <t xml:space="preserve">연구과제 수행으로 발생한 실험 결과, 보고서 작성기여, 과제 운영 등 </t>
    <phoneticPr fontId="5" type="noConversion"/>
  </si>
  <si>
    <t>연구결과물</t>
    <phoneticPr fontId="5" type="noConversion"/>
  </si>
  <si>
    <t>연구과제 수행으로 발생한 각종 연구결과물 실적(논문, 특허, 전시회 등)</t>
    <phoneticPr fontId="5" type="noConversion"/>
  </si>
  <si>
    <t>연구 결과 발표</t>
    <phoneticPr fontId="5" type="noConversion"/>
  </si>
  <si>
    <t>연구과제 수행관련 대내외 수상실적 및 학회 발표</t>
    <phoneticPr fontId="5" type="noConversion"/>
  </si>
  <si>
    <t>기타</t>
    <phoneticPr fontId="5" type="noConversion"/>
  </si>
  <si>
    <t>기타 연구과제 수행과정의 결과 및 지원 등</t>
    <phoneticPr fontId="5" type="noConversion"/>
  </si>
  <si>
    <t>2. 연구개시· 시점 이내 일괄 지급할 수 없으며, 과제에 따라 다음과 같이 개시
   시점을 구분함</t>
    <phoneticPr fontId="5" type="noConversion"/>
  </si>
  <si>
    <t>- 단년도 과제일 경우 : 3개월(다년도과제의 경우 사업 시작과제 포함)</t>
    <phoneticPr fontId="5" type="noConversion"/>
  </si>
  <si>
    <t>- 다년도 과제일 경우 : 1개월</t>
    <phoneticPr fontId="5" type="noConversion"/>
  </si>
  <si>
    <t>합계</t>
    <phoneticPr fontId="5" type="noConversion"/>
  </si>
  <si>
    <t>- 1년미만의 과제일 경우 : 총 연구기간의 1/4 경과 시점</t>
    <phoneticPr fontId="5" type="noConversion"/>
  </si>
  <si>
    <r>
      <t xml:space="preserve">※ </t>
    </r>
    <r>
      <rPr>
        <sz val="9"/>
        <rFont val="맑은 고딕"/>
        <family val="3"/>
        <charset val="129"/>
      </rPr>
      <t>참여연구원에 대한 연구수당은 기여도 평가를 한 자료를 근거로 차등 지급하여야 함</t>
    </r>
    <phoneticPr fontId="5" type="noConversion"/>
  </si>
  <si>
    <t>3. 연구수당은 반드시 연구책임자가 연구기간 중 참여연구원 대상으로 해당과제
   수행과 관련된 기여도 평가 후 평가 내역을 근거로 지급함
   ※ 단, 지원기관의 명확한 세부기준이 있는 경우나 연구계획서 상에 연구수당
      지급기준이 명확히 제시된 경우는 기여도 평가 제외</t>
    <phoneticPr fontId="5" type="noConversion"/>
  </si>
  <si>
    <r>
      <t xml:space="preserve">※ </t>
    </r>
    <r>
      <rPr>
        <sz val="9"/>
        <rFont val="맑은 고딕"/>
        <family val="3"/>
        <charset val="129"/>
      </rPr>
      <t>해당과제에 계상된 연구수당 총액에 기여도를 곱하여 지급액을 산출함</t>
    </r>
    <phoneticPr fontId="5" type="noConversion"/>
  </si>
  <si>
    <t>2. 평가 내용</t>
    <phoneticPr fontId="5" type="noConversion"/>
  </si>
  <si>
    <t>평가항목</t>
    <phoneticPr fontId="5" type="noConversion"/>
  </si>
  <si>
    <t>1. 연구
수행과제</t>
    <phoneticPr fontId="5" type="noConversion"/>
  </si>
  <si>
    <t>2. 연구
결과물</t>
    <phoneticPr fontId="5" type="noConversion"/>
  </si>
  <si>
    <t>3. 연구
결과발표</t>
    <phoneticPr fontId="5" type="noConversion"/>
  </si>
  <si>
    <t>4. 기   타</t>
    <phoneticPr fontId="5" type="noConversion"/>
  </si>
  <si>
    <t>총합계</t>
    <phoneticPr fontId="5" type="noConversion"/>
  </si>
  <si>
    <t>금번 지급에 
대한 기여도(%)</t>
    <phoneticPr fontId="5" type="noConversion"/>
  </si>
  <si>
    <t>평가점수(기여도)</t>
    <phoneticPr fontId="5" type="noConversion"/>
  </si>
  <si>
    <t>기준액 X 5</t>
    <phoneticPr fontId="5" type="noConversion"/>
  </si>
  <si>
    <t>기준액=</t>
    <phoneticPr fontId="5" type="noConversion"/>
  </si>
  <si>
    <t>연구수당 계상액</t>
    <phoneticPr fontId="5" type="noConversion"/>
  </si>
  <si>
    <t>공동연구원</t>
    <phoneticPr fontId="5" type="noConversion"/>
  </si>
  <si>
    <t>기준액 X 3</t>
    <phoneticPr fontId="5" type="noConversion"/>
  </si>
  <si>
    <t>(연구책임자수x5)+(공동연구원수x3)+(연구원수x1)</t>
    <phoneticPr fontId="5" type="noConversion"/>
  </si>
  <si>
    <t>연구(보조)연구원</t>
    <phoneticPr fontId="5" type="noConversion"/>
  </si>
  <si>
    <t>기준액 X 1</t>
    <phoneticPr fontId="5" type="noConversion"/>
  </si>
  <si>
    <t>* 기준액 배수 : 기준액에 곱하여진 5,3,1임</t>
    <phoneticPr fontId="5" type="noConversion"/>
  </si>
  <si>
    <t>예시)</t>
    <phoneticPr fontId="5" type="noConversion"/>
  </si>
  <si>
    <t>해당과제의 연구수당 계상액이 7,000,000원 총 참여연구원이 연구책임자 1명, 공동연구원 2명, 연구원 3명</t>
    <phoneticPr fontId="5" type="noConversion"/>
  </si>
  <si>
    <t>기준액=</t>
    <phoneticPr fontId="5" type="noConversion"/>
  </si>
  <si>
    <t>연구수당 계상액(7,000,000원)</t>
    <phoneticPr fontId="5" type="noConversion"/>
  </si>
  <si>
    <t>(연구책임자 1명 x5)+공동연구원 2명x3)+(연구원 3명 x1)</t>
    <phoneticPr fontId="5" type="noConversion"/>
  </si>
  <si>
    <t>합계</t>
    <phoneticPr fontId="5" type="noConversion"/>
  </si>
  <si>
    <t>2. 참여연구원 현황 및 평가내역</t>
    <phoneticPr fontId="5" type="noConversion"/>
  </si>
  <si>
    <t>구  분</t>
    <phoneticPr fontId="5" type="noConversion"/>
  </si>
  <si>
    <t>성  명</t>
    <phoneticPr fontId="5" type="noConversion"/>
  </si>
  <si>
    <t>참여
연구원 수</t>
    <phoneticPr fontId="5" type="noConversion"/>
  </si>
  <si>
    <t>연구기여구분</t>
    <phoneticPr fontId="5" type="noConversion"/>
  </si>
  <si>
    <t>기준액</t>
    <phoneticPr fontId="5" type="noConversion"/>
  </si>
  <si>
    <t>지급기준
(상한선)</t>
    <phoneticPr fontId="5" type="noConversion"/>
  </si>
  <si>
    <t>금회
지급액</t>
    <phoneticPr fontId="5" type="noConversion"/>
  </si>
  <si>
    <t>비  고</t>
    <phoneticPr fontId="5" type="noConversion"/>
  </si>
  <si>
    <t>위와 같이 기여도 평가에 따라 연구수당을 청구합니다.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</si>
  <si>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</si>
  <si>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</si>
  <si>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</si>
  <si>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</si>
  <si>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(단위 : %)</t>
    <phoneticPr fontId="5" type="noConversion"/>
  </si>
  <si>
    <t xml:space="preserve">    기준으로(기관부담금 포함) 지급하며, "병"과 합의한 일자에 근로소득세를 원천징수 후 지급한다.</t>
    <phoneticPr fontId="5" type="noConversion"/>
  </si>
  <si>
    <t>가아시아·대양주</t>
  </si>
  <si>
    <t>나아시아·대양주</t>
  </si>
  <si>
    <t>다아시아·대양주</t>
  </si>
  <si>
    <t>라아시아·대양주</t>
  </si>
  <si>
    <t>가남·북아메리카주</t>
  </si>
  <si>
    <t>나남·북아메리카주</t>
  </si>
  <si>
    <t>다남·북아메리카주</t>
  </si>
  <si>
    <t>라남·북아메리카주</t>
  </si>
  <si>
    <t>가유럽주</t>
  </si>
  <si>
    <t>나유럽주</t>
  </si>
  <si>
    <t>다유럽주</t>
  </si>
  <si>
    <t>라유럽주</t>
  </si>
  <si>
    <t>가중동·아프리카주</t>
  </si>
  <si>
    <t>나중동·아프리카주</t>
  </si>
  <si>
    <t>다중동·아프리카주</t>
  </si>
  <si>
    <t>라중동·아프리카주</t>
  </si>
  <si>
    <t>가</t>
    <phoneticPr fontId="5" type="noConversion"/>
  </si>
  <si>
    <t>나</t>
    <phoneticPr fontId="5" type="noConversion"/>
  </si>
  <si>
    <t>다</t>
    <phoneticPr fontId="5" type="noConversion"/>
  </si>
  <si>
    <t>라</t>
    <phoneticPr fontId="5" type="noConversion"/>
  </si>
  <si>
    <t>아시아·대양주</t>
    <phoneticPr fontId="5" type="noConversion"/>
  </si>
  <si>
    <t>일본</t>
    <phoneticPr fontId="5" type="noConversion"/>
  </si>
  <si>
    <t>타이완</t>
    <phoneticPr fontId="5" type="noConversion"/>
  </si>
  <si>
    <t>마샬군도</t>
    <phoneticPr fontId="5" type="noConversion"/>
  </si>
  <si>
    <t>네팔</t>
    <phoneticPr fontId="5" type="noConversion"/>
  </si>
  <si>
    <t>남·북아메리카주</t>
    <phoneticPr fontId="5" type="noConversion"/>
  </si>
  <si>
    <t>미국</t>
    <phoneticPr fontId="5" type="noConversion"/>
  </si>
  <si>
    <t>멕시코</t>
    <phoneticPr fontId="5" type="noConversion"/>
  </si>
  <si>
    <t>가이안</t>
    <phoneticPr fontId="5" type="noConversion"/>
  </si>
  <si>
    <t>과테말라</t>
    <phoneticPr fontId="5" type="noConversion"/>
  </si>
  <si>
    <t>유럽주</t>
    <phoneticPr fontId="5" type="noConversion"/>
  </si>
  <si>
    <t>영국</t>
    <phoneticPr fontId="5" type="noConversion"/>
  </si>
  <si>
    <t>그리스</t>
    <phoneticPr fontId="5" type="noConversion"/>
  </si>
  <si>
    <t>루마니아</t>
    <phoneticPr fontId="5" type="noConversion"/>
  </si>
  <si>
    <t>몰도바</t>
    <phoneticPr fontId="5" type="noConversion"/>
  </si>
  <si>
    <t>중동·아프리카주</t>
    <phoneticPr fontId="5" type="noConversion"/>
  </si>
  <si>
    <t>가봉</t>
    <phoneticPr fontId="5" type="noConversion"/>
  </si>
  <si>
    <t>가나</t>
    <phoneticPr fontId="5" type="noConversion"/>
  </si>
  <si>
    <t>감비아</t>
    <phoneticPr fontId="5" type="noConversion"/>
  </si>
  <si>
    <t>홍콩</t>
    <phoneticPr fontId="5" type="noConversion"/>
  </si>
  <si>
    <t>중국</t>
    <phoneticPr fontId="5" type="noConversion"/>
  </si>
  <si>
    <t>말레이시아</t>
    <phoneticPr fontId="5" type="noConversion"/>
  </si>
  <si>
    <t>라오스</t>
    <phoneticPr fontId="5" type="noConversion"/>
  </si>
  <si>
    <t>캐나다</t>
    <phoneticPr fontId="5" type="noConversion"/>
  </si>
  <si>
    <t>브라질</t>
    <phoneticPr fontId="5" type="noConversion"/>
  </si>
  <si>
    <t>니카라과</t>
    <phoneticPr fontId="5" type="noConversion"/>
  </si>
  <si>
    <t>수리남</t>
    <phoneticPr fontId="5" type="noConversion"/>
  </si>
  <si>
    <t>프랑스</t>
    <phoneticPr fontId="5" type="noConversion"/>
  </si>
  <si>
    <t>스페인</t>
    <phoneticPr fontId="5" type="noConversion"/>
  </si>
  <si>
    <t>리투아니아</t>
    <phoneticPr fontId="5" type="noConversion"/>
  </si>
  <si>
    <t>보스니아헤르체코비나</t>
    <phoneticPr fontId="5" type="noConversion"/>
  </si>
  <si>
    <t>남아프리카공화국</t>
    <phoneticPr fontId="5" type="noConversion"/>
  </si>
  <si>
    <t>나이지리아</t>
    <phoneticPr fontId="5" type="noConversion"/>
  </si>
  <si>
    <t>기니비사우</t>
    <phoneticPr fontId="5" type="noConversion"/>
  </si>
  <si>
    <t>오스트레일리아</t>
    <phoneticPr fontId="5" type="noConversion"/>
  </si>
  <si>
    <t>우즈베키스탄</t>
    <phoneticPr fontId="5" type="noConversion"/>
  </si>
  <si>
    <t>방글라데시</t>
    <phoneticPr fontId="5" type="noConversion"/>
  </si>
  <si>
    <t>미크로네시아</t>
    <phoneticPr fontId="5" type="noConversion"/>
  </si>
  <si>
    <t>세이셀</t>
    <phoneticPr fontId="5" type="noConversion"/>
  </si>
  <si>
    <t>도미니카공화국</t>
    <phoneticPr fontId="5" type="noConversion"/>
  </si>
  <si>
    <t>에콰도르</t>
    <phoneticPr fontId="5" type="noConversion"/>
  </si>
  <si>
    <t>러시아</t>
    <phoneticPr fontId="5" type="noConversion"/>
  </si>
  <si>
    <t>아이슬란드</t>
    <phoneticPr fontId="5" type="noConversion"/>
  </si>
  <si>
    <t>불가리아</t>
    <phoneticPr fontId="5" type="noConversion"/>
  </si>
  <si>
    <t>알바니아</t>
    <phoneticPr fontId="5" type="noConversion"/>
  </si>
  <si>
    <t>리비아</t>
    <phoneticPr fontId="5" type="noConversion"/>
  </si>
  <si>
    <t>니제르</t>
    <phoneticPr fontId="5" type="noConversion"/>
  </si>
  <si>
    <t>기니</t>
    <phoneticPr fontId="5" type="noConversion"/>
  </si>
  <si>
    <t>뉴질랜드</t>
    <phoneticPr fontId="5" type="noConversion"/>
  </si>
  <si>
    <t>인도</t>
    <phoneticPr fontId="5" type="noConversion"/>
  </si>
  <si>
    <t>베트남</t>
    <phoneticPr fontId="5" type="noConversion"/>
  </si>
  <si>
    <t>몽골</t>
    <phoneticPr fontId="5" type="noConversion"/>
  </si>
  <si>
    <t>세인트루시아</t>
    <phoneticPr fontId="5" type="noConversion"/>
  </si>
  <si>
    <t>바네수엘라</t>
    <phoneticPr fontId="5" type="noConversion"/>
  </si>
  <si>
    <t>엘살바도르</t>
    <phoneticPr fontId="5" type="noConversion"/>
  </si>
  <si>
    <t>노르웨이</t>
    <phoneticPr fontId="5" type="noConversion"/>
  </si>
  <si>
    <t>오스트리아</t>
    <phoneticPr fontId="5" type="noConversion"/>
  </si>
  <si>
    <t>세르비아</t>
    <phoneticPr fontId="5" type="noConversion"/>
  </si>
  <si>
    <t>에스토니아</t>
    <phoneticPr fontId="5" type="noConversion"/>
  </si>
  <si>
    <t>수단</t>
    <phoneticPr fontId="5" type="noConversion"/>
  </si>
  <si>
    <t>라이베리아</t>
    <phoneticPr fontId="5" type="noConversion"/>
  </si>
  <si>
    <t>나미비아</t>
    <phoneticPr fontId="5" type="noConversion"/>
  </si>
  <si>
    <t>싱가포르</t>
    <phoneticPr fontId="5" type="noConversion"/>
  </si>
  <si>
    <t>카자흐스탄</t>
    <phoneticPr fontId="5" type="noConversion"/>
  </si>
  <si>
    <t>브루나이</t>
    <phoneticPr fontId="5" type="noConversion"/>
  </si>
  <si>
    <t>미얀마</t>
    <phoneticPr fontId="5" type="noConversion"/>
  </si>
  <si>
    <t>세인트키츠네비스</t>
    <phoneticPr fontId="5" type="noConversion"/>
  </si>
  <si>
    <t>벨리즈</t>
    <phoneticPr fontId="5" type="noConversion"/>
  </si>
  <si>
    <t>콜롬비아</t>
    <phoneticPr fontId="5" type="noConversion"/>
  </si>
  <si>
    <t>덴마크</t>
    <phoneticPr fontId="5" type="noConversion"/>
  </si>
  <si>
    <t>우크라이나</t>
    <phoneticPr fontId="5" type="noConversion"/>
  </si>
  <si>
    <t>몬테네그로</t>
    <phoneticPr fontId="5" type="noConversion"/>
  </si>
  <si>
    <t>크로아티아</t>
    <phoneticPr fontId="5" type="noConversion"/>
  </si>
  <si>
    <t>남수단</t>
    <phoneticPr fontId="5" type="noConversion"/>
  </si>
  <si>
    <t>모로코</t>
    <phoneticPr fontId="5" type="noConversion"/>
  </si>
  <si>
    <t>레바논</t>
    <phoneticPr fontId="5" type="noConversion"/>
  </si>
  <si>
    <t>파푸아뉴기니</t>
    <phoneticPr fontId="5" type="noConversion"/>
  </si>
  <si>
    <t>아제르바이잔</t>
    <phoneticPr fontId="5" type="noConversion"/>
  </si>
  <si>
    <t>스리랑카</t>
    <phoneticPr fontId="5" type="noConversion"/>
  </si>
  <si>
    <t>아르헨티나</t>
    <phoneticPr fontId="5" type="noConversion"/>
  </si>
  <si>
    <t>세이트빈센트그레나딘</t>
    <phoneticPr fontId="5" type="noConversion"/>
  </si>
  <si>
    <t>파라과이</t>
    <phoneticPr fontId="5" type="noConversion"/>
  </si>
  <si>
    <t>스웨덴</t>
    <phoneticPr fontId="5" type="noConversion"/>
  </si>
  <si>
    <t>이탈리아</t>
    <phoneticPr fontId="5" type="noConversion"/>
  </si>
  <si>
    <t>슬로베니아</t>
    <phoneticPr fontId="5" type="noConversion"/>
  </si>
  <si>
    <t>아랍에미리트</t>
    <phoneticPr fontId="5" type="noConversion"/>
  </si>
  <si>
    <t>모리셔스</t>
    <phoneticPr fontId="5" type="noConversion"/>
  </si>
  <si>
    <t>레소토</t>
    <phoneticPr fontId="5" type="noConversion"/>
  </si>
  <si>
    <t>한국</t>
    <phoneticPr fontId="5" type="noConversion"/>
  </si>
  <si>
    <t>인도네시아</t>
    <phoneticPr fontId="5" type="noConversion"/>
  </si>
  <si>
    <t>캄보디아</t>
    <phoneticPr fontId="5" type="noConversion"/>
  </si>
  <si>
    <t>아이티</t>
    <phoneticPr fontId="5" type="noConversion"/>
  </si>
  <si>
    <t>앤티가바부다</t>
    <phoneticPr fontId="5" type="noConversion"/>
  </si>
  <si>
    <t>페루</t>
    <phoneticPr fontId="5" type="noConversion"/>
  </si>
  <si>
    <t>스위스</t>
    <phoneticPr fontId="5" type="noConversion"/>
  </si>
  <si>
    <t>포르투갈</t>
    <phoneticPr fontId="5" type="noConversion"/>
  </si>
  <si>
    <t>마케도니아</t>
    <phoneticPr fontId="5" type="noConversion"/>
  </si>
  <si>
    <t>오만</t>
    <phoneticPr fontId="5" type="noConversion"/>
  </si>
  <si>
    <t>모잠비크</t>
    <phoneticPr fontId="5" type="noConversion"/>
  </si>
  <si>
    <t>르완다</t>
    <phoneticPr fontId="5" type="noConversion"/>
  </si>
  <si>
    <t>키르기즈공화국</t>
    <phoneticPr fontId="5" type="noConversion"/>
  </si>
  <si>
    <t>피지</t>
    <phoneticPr fontId="5" type="noConversion"/>
  </si>
  <si>
    <t>자메이카</t>
    <phoneticPr fontId="5" type="noConversion"/>
  </si>
  <si>
    <t>우루과이</t>
    <phoneticPr fontId="5" type="noConversion"/>
  </si>
  <si>
    <t>핀란드</t>
    <phoneticPr fontId="5" type="noConversion"/>
  </si>
  <si>
    <t>헝가리</t>
    <phoneticPr fontId="5" type="noConversion"/>
  </si>
  <si>
    <t>체코</t>
    <phoneticPr fontId="5" type="noConversion"/>
  </si>
  <si>
    <t>우간다</t>
    <phoneticPr fontId="5" type="noConversion"/>
  </si>
  <si>
    <t>바레인</t>
    <phoneticPr fontId="5" type="noConversion"/>
  </si>
  <si>
    <t>마다가스카르</t>
    <phoneticPr fontId="5" type="noConversion"/>
  </si>
  <si>
    <t>타이</t>
    <phoneticPr fontId="5" type="noConversion"/>
  </si>
  <si>
    <t>칠레</t>
    <phoneticPr fontId="5" type="noConversion"/>
  </si>
  <si>
    <t>폴란드</t>
    <phoneticPr fontId="5" type="noConversion"/>
  </si>
  <si>
    <t>이스라엘</t>
    <phoneticPr fontId="5" type="noConversion"/>
  </si>
  <si>
    <t>보츠나와</t>
    <phoneticPr fontId="5" type="noConversion"/>
  </si>
  <si>
    <t>말라위</t>
    <phoneticPr fontId="5" type="noConversion"/>
  </si>
  <si>
    <t>터키</t>
    <phoneticPr fontId="5" type="noConversion"/>
  </si>
  <si>
    <t>크스타리카</t>
    <phoneticPr fontId="5" type="noConversion"/>
  </si>
  <si>
    <t>이집트</t>
    <phoneticPr fontId="5" type="noConversion"/>
  </si>
  <si>
    <t>부르키나파소</t>
    <phoneticPr fontId="5" type="noConversion"/>
  </si>
  <si>
    <t>말리</t>
    <phoneticPr fontId="5" type="noConversion"/>
  </si>
  <si>
    <t>파키스탄</t>
    <phoneticPr fontId="5" type="noConversion"/>
  </si>
  <si>
    <t>트리나다드토바고</t>
    <phoneticPr fontId="5" type="noConversion"/>
  </si>
  <si>
    <t>카타르</t>
    <phoneticPr fontId="5" type="noConversion"/>
  </si>
  <si>
    <t>사우디아라비아</t>
    <phoneticPr fontId="5" type="noConversion"/>
  </si>
  <si>
    <t>모리타니</t>
    <phoneticPr fontId="5" type="noConversion"/>
  </si>
  <si>
    <t>필리핀</t>
    <phoneticPr fontId="5" type="noConversion"/>
  </si>
  <si>
    <t>파나마</t>
    <phoneticPr fontId="5" type="noConversion"/>
  </si>
  <si>
    <t>코트디부아르</t>
    <phoneticPr fontId="5" type="noConversion"/>
  </si>
  <si>
    <t>상투메프린시페</t>
    <phoneticPr fontId="5" type="noConversion"/>
  </si>
  <si>
    <t>소말리아</t>
    <phoneticPr fontId="5" type="noConversion"/>
  </si>
  <si>
    <t>콩고민주공화국</t>
    <phoneticPr fontId="5" type="noConversion"/>
  </si>
  <si>
    <t>세네갈</t>
    <phoneticPr fontId="5" type="noConversion"/>
  </si>
  <si>
    <t>알제리</t>
    <phoneticPr fontId="5" type="noConversion"/>
  </si>
  <si>
    <t>쿠웨이트</t>
    <phoneticPr fontId="5" type="noConversion"/>
  </si>
  <si>
    <t>스와질란드</t>
    <phoneticPr fontId="5" type="noConversion"/>
  </si>
  <si>
    <t>예멘</t>
    <phoneticPr fontId="5" type="noConversion"/>
  </si>
  <si>
    <t>시에라리온</t>
    <phoneticPr fontId="5" type="noConversion"/>
  </si>
  <si>
    <t>이라크</t>
    <phoneticPr fontId="5" type="noConversion"/>
  </si>
  <si>
    <t>에티오피아</t>
    <phoneticPr fontId="5" type="noConversion"/>
  </si>
  <si>
    <t>이란</t>
    <phoneticPr fontId="5" type="noConversion"/>
  </si>
  <si>
    <t>요르단</t>
    <phoneticPr fontId="5" type="noConversion"/>
  </si>
  <si>
    <t>밤비아</t>
    <phoneticPr fontId="5" type="noConversion"/>
  </si>
  <si>
    <t>중앙아프리카공화국</t>
    <phoneticPr fontId="5" type="noConversion"/>
  </si>
  <si>
    <t>짐바브웨</t>
    <phoneticPr fontId="5" type="noConversion"/>
  </si>
  <si>
    <t>카메룬</t>
    <phoneticPr fontId="5" type="noConversion"/>
  </si>
  <si>
    <t>튀니지</t>
    <phoneticPr fontId="5" type="noConversion"/>
  </si>
  <si>
    <t>케냐</t>
    <phoneticPr fontId="5" type="noConversion"/>
  </si>
  <si>
    <t>탄자니아</t>
    <phoneticPr fontId="5" type="noConversion"/>
  </si>
  <si>
    <t>숙박비</t>
    <phoneticPr fontId="5" type="noConversion"/>
  </si>
  <si>
    <t>식대</t>
    <phoneticPr fontId="5" type="noConversion"/>
  </si>
  <si>
    <t>실비상한</t>
    <phoneticPr fontId="5" type="noConversion"/>
  </si>
  <si>
    <t>할인정액</t>
    <phoneticPr fontId="5" type="noConversion"/>
  </si>
  <si>
    <t>교수</t>
    <phoneticPr fontId="5" type="noConversion"/>
  </si>
  <si>
    <t>참여연구원</t>
    <phoneticPr fontId="5" type="noConversion"/>
  </si>
  <si>
    <t>가</t>
    <phoneticPr fontId="5" type="noConversion"/>
  </si>
  <si>
    <t>나</t>
    <phoneticPr fontId="5" type="noConversion"/>
  </si>
  <si>
    <t>다</t>
    <phoneticPr fontId="5" type="noConversion"/>
  </si>
  <si>
    <t>라</t>
    <phoneticPr fontId="5" type="noConversion"/>
  </si>
  <si>
    <t>USD</t>
    <phoneticPr fontId="5" type="noConversion"/>
  </si>
  <si>
    <t>환율</t>
    <phoneticPr fontId="5" type="noConversion"/>
  </si>
  <si>
    <t>숙박비
정산방법</t>
    <phoneticPr fontId="5" type="noConversion"/>
  </si>
  <si>
    <t>할인정액 사유</t>
    <phoneticPr fontId="5" type="noConversion"/>
  </si>
  <si>
    <t>(실지운임)</t>
    <phoneticPr fontId="5" type="noConversion"/>
  </si>
  <si>
    <t>국외준비금</t>
    <phoneticPr fontId="5" type="noConversion"/>
  </si>
  <si>
    <t>(실비정산)</t>
    <phoneticPr fontId="5" type="noConversion"/>
  </si>
  <si>
    <t>구리</t>
  </si>
  <si>
    <t>전주</t>
  </si>
  <si>
    <t>청주</t>
  </si>
  <si>
    <t>국외 여비 신청서</t>
    <phoneticPr fontId="5" type="noConversion"/>
  </si>
  <si>
    <t>출장국</t>
    <phoneticPr fontId="5" type="noConversion"/>
  </si>
  <si>
    <t>위와 같이 국내 출장 결과보고서를 제출합니다.</t>
    <phoneticPr fontId="5" type="noConversion"/>
  </si>
  <si>
    <t>도 서 관 리 대 장</t>
    <phoneticPr fontId="5" type="noConversion"/>
  </si>
  <si>
    <t>연번</t>
    <phoneticPr fontId="5" type="noConversion"/>
  </si>
  <si>
    <t>도서명</t>
    <phoneticPr fontId="5" type="noConversion"/>
  </si>
  <si>
    <t>출판사
저  자</t>
    <phoneticPr fontId="5" type="noConversion"/>
  </si>
  <si>
    <t>구입일자</t>
    <phoneticPr fontId="5" type="noConversion"/>
  </si>
  <si>
    <t>도서가격</t>
    <phoneticPr fontId="5" type="noConversion"/>
  </si>
  <si>
    <t>배송료</t>
    <phoneticPr fontId="5" type="noConversion"/>
  </si>
  <si>
    <t>합계</t>
    <phoneticPr fontId="5" type="noConversion"/>
  </si>
  <si>
    <t>재원</t>
    <phoneticPr fontId="5" type="noConversion"/>
  </si>
  <si>
    <t>비치장소
(필히 기재)</t>
    <phoneticPr fontId="5" type="noConversion"/>
  </si>
  <si>
    <t>연구비</t>
    <phoneticPr fontId="5" type="noConversion"/>
  </si>
  <si>
    <t>연구실</t>
    <phoneticPr fontId="5" type="noConversion"/>
  </si>
  <si>
    <t>동</t>
    <phoneticPr fontId="5" type="noConversion"/>
  </si>
  <si>
    <t>호</t>
    <phoneticPr fontId="5" type="noConversion"/>
  </si>
  <si>
    <t>연구비</t>
    <phoneticPr fontId="5" type="noConversion"/>
  </si>
  <si>
    <t>합          계</t>
    <phoneticPr fontId="5" type="noConversion"/>
  </si>
  <si>
    <t>연구관련 도서를 위와 같이 관리합니다.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</si>
  <si>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</si>
  <si>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</si>
  <si>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</si>
  <si>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출장지및장소</t>
    <phoneticPr fontId="5" type="noConversion"/>
  </si>
  <si>
    <t>국내 출장 결과보고서</t>
    <phoneticPr fontId="5" type="noConversion"/>
  </si>
  <si>
    <t>◦ 석사과정 재학생 또는 학사학위 취득자</t>
    <phoneticPr fontId="5" type="noConversion"/>
  </si>
  <si>
    <t>② “병”의 퇴직금은 근로기준법 등 근로관계 법령이 정하는 바에 따른다.</t>
    <phoneticPr fontId="5" type="noConversion"/>
  </si>
  <si>
    <t>규격</t>
    <phoneticPr fontId="5" type="noConversion"/>
  </si>
  <si>
    <t>수량</t>
    <phoneticPr fontId="5" type="noConversion"/>
  </si>
  <si>
    <t>◦ 연수연구원(post-doc)</t>
    <phoneticPr fontId="5" type="noConversion"/>
  </si>
  <si>
    <t>을 “병”으로 하여 상호간의 합의에 따라 아래와 같이 고용계약을</t>
    <phoneticPr fontId="5" type="noConversion"/>
  </si>
  <si>
    <t>체결하고 이를 신의와 성실로서 준수할 것을 확약한다.</t>
    <phoneticPr fontId="5" type="noConversion"/>
  </si>
  <si>
    <t>지급(참여)기간
(횟수)</t>
    <phoneticPr fontId="5" type="noConversion"/>
  </si>
  <si>
    <t>※ 한국연구재단 평균 1억원 이상 과제가 있을 경우, 석사 80만원, 박사 120만원 이상 인건비를 지급 받아야함(정부,정부용역, 민간 포함한 급여)</t>
    <phoneticPr fontId="5" type="noConversion"/>
  </si>
  <si>
    <r>
      <t xml:space="preserve">외부인건비는 월 인건비 지급액에 참여율과 참여 개월수를 곱하여 계상하며, 동일인의 월 인건비 지급액은 동일하게 적용하여야 한다.
      </t>
    </r>
    <r>
      <rPr>
        <b/>
        <sz val="8"/>
        <rFont val="맑은 고딕"/>
        <family val="3"/>
        <charset val="129"/>
      </rPr>
      <t xml:space="preserve">외부인건비 = 월 인건비 지급액 X 참여율(%) X 참여개월수
</t>
    </r>
    <r>
      <rPr>
        <sz val="8"/>
        <rFont val="맑은 고딕"/>
        <family val="3"/>
        <charset val="129"/>
      </rPr>
      <t xml:space="preserve">     ※ 급여총액 - 4대보험 및 퇴직급여 충당금/본인·기관부담금 포함</t>
    </r>
    <phoneticPr fontId="5" type="noConversion"/>
  </si>
  <si>
    <r>
      <t xml:space="preserve">◦ 박사학위 또는 기술사 자격 </t>
    </r>
    <r>
      <rPr>
        <u/>
        <sz val="8"/>
        <rFont val="맑은 고딕"/>
        <family val="3"/>
        <charset val="129"/>
      </rPr>
      <t>취득후 5년 이상의 경력 소유자</t>
    </r>
    <r>
      <rPr>
        <sz val="8"/>
        <rFont val="맑은 고딕"/>
        <family val="3"/>
        <charset val="129"/>
      </rPr>
      <t xml:space="preserve">
◦ 석사학위 취득후 해당분야 7년이상의 경력 소유자
◦ 학사학위 취득후 해당분야 10년이상의 경력 소유자</t>
    </r>
    <phoneticPr fontId="5" type="noConversion"/>
  </si>
  <si>
    <r>
      <rPr>
        <u/>
        <sz val="8"/>
        <rFont val="맑은 고딕"/>
        <family val="3"/>
        <charset val="129"/>
      </rPr>
      <t>◦ 박사학위 또는 기술사 자격 취득자</t>
    </r>
    <r>
      <rPr>
        <sz val="8"/>
        <rFont val="맑은 고딕"/>
        <family val="3"/>
        <charset val="129"/>
      </rPr>
      <t xml:space="preserve">
◦ 석사학위 취득후 해당분야 5년이상의 경력 소유자
◦ 학사학위 취득후 해당분야 7년이상의 경력 소유자</t>
    </r>
    <phoneticPr fontId="5" type="noConversion"/>
  </si>
  <si>
    <r>
      <rPr>
        <u/>
        <sz val="8"/>
        <rFont val="맑은 고딕"/>
        <family val="3"/>
        <charset val="129"/>
      </rPr>
      <t>◦ 박사과정 재학생 또는 석사학위 소지자</t>
    </r>
    <r>
      <rPr>
        <sz val="8"/>
        <rFont val="맑은 고딕"/>
        <family val="3"/>
        <charset val="129"/>
      </rPr>
      <t xml:space="preserve">
◦ 학사학위 취득후 해당분야 5년이상의 경력 소유자</t>
    </r>
    <phoneticPr fontId="5" type="noConversion"/>
  </si>
  <si>
    <t>※ 국내여비 신청 시 지원기관 요청시 제출 (한국콘텐츠진흥원 등)</t>
    <phoneticPr fontId="5" type="noConversion"/>
  </si>
  <si>
    <t>실신청액</t>
    <phoneticPr fontId="5" type="noConversion"/>
  </si>
  <si>
    <t>산출액</t>
    <phoneticPr fontId="5" type="noConversion"/>
  </si>
  <si>
    <t>비  고</t>
    <phoneticPr fontId="5" type="noConversion"/>
  </si>
  <si>
    <t>계좌이체지급액
(카드사용제외)</t>
    <phoneticPr fontId="5" type="noConversion"/>
  </si>
  <si>
    <t>서울대 규정
1인당 40,000원
이내</t>
    <phoneticPr fontId="11" type="noConversion"/>
  </si>
  <si>
    <t>서울대 규정
1인당 10,000원
이내</t>
    <phoneticPr fontId="11" type="noConversion"/>
  </si>
  <si>
    <t>비목</t>
    <phoneticPr fontId="11" type="noConversion"/>
  </si>
  <si>
    <t>회의비</t>
    <phoneticPr fontId="11" type="noConversion"/>
  </si>
  <si>
    <t>야근식대</t>
    <phoneticPr fontId="11" type="noConversion"/>
  </si>
  <si>
    <t>① 참석자 서명부 필수
② 외부기관 참석자 필수
③ 23시~06시 회의비 집행 불가</t>
    <phoneticPr fontId="5" type="noConversion"/>
  </si>
  <si>
    <t>① 야근, 특근일지 필수
② 평일 점심 식대 집행 불가</t>
    <phoneticPr fontId="5" type="noConversion"/>
  </si>
  <si>
    <t>상한액</t>
    <phoneticPr fontId="11" type="noConversion"/>
  </si>
  <si>
    <t>R&amp;D 과제 회의비 및 식대 규정(2014.01.01. 협약과제 시행)</t>
    <phoneticPr fontId="5" type="noConversion"/>
  </si>
  <si>
    <t>민간과제 회의비 및 식대 규정(2014.01.01. 협약과제 시행)</t>
    <phoneticPr fontId="5" type="noConversion"/>
  </si>
  <si>
    <t>실 소요 경비</t>
  </si>
  <si>
    <t>실 소요 경비</t>
    <phoneticPr fontId="11" type="noConversion"/>
  </si>
  <si>
    <t>물 품 구 매 신 청 서</t>
    <phoneticPr fontId="5" type="noConversion"/>
  </si>
  <si>
    <t>* 중앙구매 요청시 추가 제출*</t>
    <phoneticPr fontId="5" type="noConversion"/>
  </si>
  <si>
    <t>&lt; 물품 구매(청구) 내역) &gt;</t>
    <phoneticPr fontId="5" type="noConversion"/>
  </si>
  <si>
    <t>물품명</t>
    <phoneticPr fontId="5" type="noConversion"/>
  </si>
  <si>
    <t>모델명</t>
    <phoneticPr fontId="5" type="noConversion"/>
  </si>
  <si>
    <t>단위</t>
    <phoneticPr fontId="5" type="noConversion"/>
  </si>
  <si>
    <t>단        가
(부가세 포함)</t>
    <phoneticPr fontId="5" type="noConversion"/>
  </si>
  <si>
    <t>금        액
(부가세 포함)</t>
    <phoneticPr fontId="5" type="noConversion"/>
  </si>
  <si>
    <t>국문)</t>
    <phoneticPr fontId="5" type="noConversion"/>
  </si>
  <si>
    <t>영문)</t>
    <phoneticPr fontId="5" type="noConversion"/>
  </si>
  <si>
    <t>&lt; 구매담당자 정보 및 설치장소 &gt;</t>
    <phoneticPr fontId="5" type="noConversion"/>
  </si>
  <si>
    <t>구매담당자</t>
    <phoneticPr fontId="5" type="noConversion"/>
  </si>
  <si>
    <t>구매담당자
연   락   처</t>
    <phoneticPr fontId="5" type="noConversion"/>
  </si>
  <si>
    <t>설치및납품장소</t>
    <phoneticPr fontId="5" type="noConversion"/>
  </si>
  <si>
    <t>납품일자</t>
    <phoneticPr fontId="5" type="noConversion"/>
  </si>
  <si>
    <t>&lt; 구매 물품 정보&gt;</t>
    <phoneticPr fontId="5" type="noConversion"/>
  </si>
  <si>
    <t>내·외자 구분</t>
    <phoneticPr fontId="5" type="noConversion"/>
  </si>
  <si>
    <t>구매종류</t>
    <phoneticPr fontId="5" type="noConversion"/>
  </si>
  <si>
    <t>구매구분</t>
    <phoneticPr fontId="5" type="noConversion"/>
  </si>
  <si>
    <t>자산등재여부</t>
    <phoneticPr fontId="5" type="noConversion"/>
  </si>
  <si>
    <t>NTIS 등록 여부</t>
    <phoneticPr fontId="5" type="noConversion"/>
  </si>
  <si>
    <t>※ 해당란에 "√" 반드시 표기</t>
    <phoneticPr fontId="5" type="noConversion"/>
  </si>
  <si>
    <t>소        속 :</t>
    <phoneticPr fontId="5" type="noConversion"/>
  </si>
  <si>
    <t>교수</t>
    <phoneticPr fontId="5" type="noConversion"/>
  </si>
  <si>
    <t>부교수</t>
    <phoneticPr fontId="5" type="noConversion"/>
  </si>
  <si>
    <t>조교수</t>
    <phoneticPr fontId="5" type="noConversion"/>
  </si>
  <si>
    <t>책임연구원</t>
    <phoneticPr fontId="5" type="noConversion"/>
  </si>
  <si>
    <t>선임연구원</t>
    <phoneticPr fontId="5" type="noConversion"/>
  </si>
  <si>
    <t>박사졸업</t>
    <phoneticPr fontId="5" type="noConversion"/>
  </si>
  <si>
    <t>연수연구원</t>
    <phoneticPr fontId="5" type="noConversion"/>
  </si>
  <si>
    <t>박사과정</t>
    <phoneticPr fontId="5" type="noConversion"/>
  </si>
  <si>
    <t>석사졸업</t>
    <phoneticPr fontId="5" type="noConversion"/>
  </si>
  <si>
    <t>석사과정</t>
    <phoneticPr fontId="5" type="noConversion"/>
  </si>
  <si>
    <t>학사졸업</t>
    <phoneticPr fontId="5" type="noConversion"/>
  </si>
  <si>
    <t>학사과정</t>
    <phoneticPr fontId="5" type="noConversion"/>
  </si>
  <si>
    <t>아일랜드</t>
    <phoneticPr fontId="5" type="noConversion"/>
  </si>
  <si>
    <t>네덜란드</t>
    <phoneticPr fontId="5" type="noConversion"/>
  </si>
  <si>
    <t>독일</t>
    <phoneticPr fontId="5" type="noConversion"/>
  </si>
  <si>
    <t>록셈부르크</t>
    <phoneticPr fontId="5" type="noConversion"/>
  </si>
  <si>
    <t>벨기에</t>
    <phoneticPr fontId="5" type="noConversion"/>
  </si>
  <si>
    <t>번호</t>
    <phoneticPr fontId="5" type="noConversion"/>
  </si>
  <si>
    <t>성     명</t>
    <phoneticPr fontId="5" type="noConversion"/>
  </si>
  <si>
    <t>인건비
지급단가</t>
    <phoneticPr fontId="5" type="noConversion"/>
  </si>
  <si>
    <t>참여율</t>
    <phoneticPr fontId="5" type="noConversion"/>
  </si>
  <si>
    <t>비고</t>
    <phoneticPr fontId="5" type="noConversion"/>
  </si>
  <si>
    <t>학장</t>
    <phoneticPr fontId="5" type="noConversion"/>
  </si>
  <si>
    <t>인건비
지급단가</t>
    <phoneticPr fontId="5" type="noConversion"/>
  </si>
  <si>
    <t>연구비 지출관</t>
    <phoneticPr fontId="5" type="noConversion"/>
  </si>
  <si>
    <t>별지 10호</t>
  </si>
  <si>
    <t>별지 11호</t>
  </si>
  <si>
    <t>별지 13호</t>
  </si>
  <si>
    <t>별지 15호</t>
  </si>
  <si>
    <t>별지 16호</t>
  </si>
  <si>
    <t>※ 민간연구비의 경우 실비 정산 시 기준액의 2배까지 지급 가능</t>
    <phoneticPr fontId="5" type="noConversion"/>
  </si>
  <si>
    <t>※ 민간연구비의 경우 2,000만원 미만의 물품 구매는 재량 구매 가능</t>
    <phoneticPr fontId="5" type="noConversion"/>
  </si>
  <si>
    <t>학생인건비 지급의뢰서</t>
    <phoneticPr fontId="5" type="noConversion"/>
  </si>
  <si>
    <t>www.roadplus.com</t>
    <phoneticPr fontId="5" type="noConversion"/>
  </si>
  <si>
    <t>http://www.opinet.co.kr/</t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</si>
  <si>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미만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2만원</t>
    </r>
    <r>
      <rPr>
        <sz val="9"/>
        <rFont val="맑은 고딕"/>
        <family val="3"/>
        <charset val="129"/>
      </rPr>
      <t>만 지급.</t>
    </r>
    <phoneticPr fontId="5" type="noConversion"/>
  </si>
  <si>
    <r>
      <t xml:space="preserve">※ 근무지 내 출장여행시간이 </t>
    </r>
    <r>
      <rPr>
        <sz val="9"/>
        <color indexed="10"/>
        <rFont val="맑은 고딕"/>
        <family val="3"/>
        <charset val="129"/>
      </rPr>
      <t>4시간 이상</t>
    </r>
    <r>
      <rPr>
        <sz val="9"/>
        <rFont val="맑은 고딕"/>
        <family val="3"/>
        <charset val="129"/>
      </rPr>
      <t xml:space="preserve">인 경우 여비 정액 </t>
    </r>
    <r>
      <rPr>
        <sz val="9"/>
        <color indexed="10"/>
        <rFont val="맑은 고딕"/>
        <family val="3"/>
        <charset val="129"/>
      </rPr>
      <t>3만원</t>
    </r>
    <r>
      <rPr>
        <sz val="9"/>
        <rFont val="맑은 고딕"/>
        <family val="3"/>
        <charset val="129"/>
      </rPr>
      <t>만 지급.</t>
    </r>
    <phoneticPr fontId="5" type="noConversion"/>
  </si>
  <si>
    <t>* 비전임 교원의 월 지급 상한액은 발령 시 직급(교수, 부교수, 조교수)에 따라 적용할 수 있으며, 별도의 직급 구분이 없는 시간강사와 산학협력중점교원은 조교수급으로 적용할 수 있다.</t>
    <phoneticPr fontId="5" type="noConversion"/>
  </si>
  <si>
    <t>2013년 월 인건비
지급기준 금액</t>
    <phoneticPr fontId="5" type="noConversion"/>
  </si>
  <si>
    <t>민간과제의 경우 월 인건비 지급액은 지원기관의 장과 협의하여 합리적으로 정한 후 그 실제 금액을 계상한다.</t>
    <phoneticPr fontId="5" type="noConversion"/>
  </si>
  <si>
    <t>이하</t>
    <phoneticPr fontId="5" type="noConversion"/>
  </si>
  <si>
    <t>한국어, 일어, 중국어 띄어쓰기 포함 800자, 그 외 외국어 230word 기준</t>
    <phoneticPr fontId="5" type="noConversion"/>
  </si>
  <si>
    <t>영어, 일어, 중국어, 불어, 독어, 스페인어, 러시아어를 제외한 특수어는 별도의 기준적용 가능</t>
    <phoneticPr fontId="5" type="noConversion"/>
  </si>
  <si>
    <t>언어</t>
    <phoneticPr fontId="5" type="noConversion"/>
  </si>
  <si>
    <t>외국어</t>
    <phoneticPr fontId="5" type="noConversion"/>
  </si>
  <si>
    <t>회의수당 정액표</t>
    <phoneticPr fontId="5" type="noConversion"/>
  </si>
  <si>
    <t>구분</t>
    <phoneticPr fontId="11" type="noConversion"/>
  </si>
  <si>
    <t>연구책임자
(전임교원 이상)</t>
    <phoneticPr fontId="11" type="noConversion"/>
  </si>
  <si>
    <t>연구원
(책임급 이하)</t>
    <phoneticPr fontId="11" type="noConversion"/>
  </si>
  <si>
    <t>회의수당
(1회/3시간이내)</t>
    <phoneticPr fontId="5" type="noConversion"/>
  </si>
  <si>
    <t>회의수당
(1회/3시간이상)</t>
    <phoneticPr fontId="5" type="noConversion"/>
  </si>
  <si>
    <t>200,000원 이하</t>
    <phoneticPr fontId="5" type="noConversion"/>
  </si>
  <si>
    <t>300,000원 이하</t>
    <phoneticPr fontId="5" type="noConversion"/>
  </si>
  <si>
    <t>150 / 120</t>
    <phoneticPr fontId="11" type="noConversion"/>
  </si>
  <si>
    <t>110 / 88</t>
    <phoneticPr fontId="11" type="noConversion"/>
  </si>
  <si>
    <t>&lt;표10&gt; 원고료·강사료·자문료 정액표</t>
    <phoneticPr fontId="5" type="noConversion"/>
  </si>
  <si>
    <t>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</si>
  <si>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&lt;표11&gt;, &lt;표12&gt;, &lt;표13&gt;의 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</si>
  <si>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&lt;표11&gt; 번역료 정액표</t>
    <phoneticPr fontId="5" type="noConversion"/>
  </si>
  <si>
    <t>&lt;표12&gt; 통역료 정액표</t>
    <phoneticPr fontId="5" type="noConversion"/>
  </si>
  <si>
    <t>&lt;표13&gt; 속기료 정액표</t>
    <phoneticPr fontId="5" type="noConversion"/>
  </si>
  <si>
    <t>① 외부기관 참석자 필수
② 23시~06시 회의비 집행 불가</t>
    <phoneticPr fontId="5" type="noConversion"/>
  </si>
  <si>
    <r>
      <t xml:space="preserve">회의비는 근거리 교통비, 회의 참석, 자료준비 등에 대한 수당으로 회당 20만원 이하로 지급하고, 3시간 이상의 회의에 대해서는 회당 30만원까지 지급할 수 있다
.※ </t>
    </r>
    <r>
      <rPr>
        <u/>
        <sz val="10"/>
        <color indexed="8"/>
        <rFont val="맑은 고딕"/>
        <family val="3"/>
        <charset val="129"/>
      </rPr>
      <t>1인의 회의비 식대의 기준단가는 4만원 이하</t>
    </r>
    <r>
      <rPr>
        <sz val="10"/>
        <color indexed="8"/>
        <rFont val="맑은 고딕"/>
        <family val="3"/>
        <charset val="129"/>
      </rPr>
      <t>로 한다.</t>
    </r>
    <phoneticPr fontId="5" type="noConversion"/>
  </si>
  <si>
    <t>※ 비목에 맞게 붉은 테두리 부분만 기재 바랍니다.</t>
    <phoneticPr fontId="5" type="noConversion"/>
  </si>
  <si>
    <t>국내·외 전문가 활용, 국내·외 훈련, 기술정보수집비, 도서 등 문헌구입비, 회의비, 세미나 개최비, 학회·세미나 참가비, 원고료, 통역료, 속기료, 기술도입비 등에 해당하며 &lt;표10&gt;, &lt;표11&gt;, &lt;표12&gt;, &lt;표13&gt;을 기준하여 계상하고, 그 외 경비는 실소요 경비를 기준으로 한다.</t>
    <phoneticPr fontId="5" type="noConversion"/>
  </si>
  <si>
    <t>예) 세미나 개최비, 워크샵 개최비</t>
    <phoneticPr fontId="5" type="noConversion"/>
  </si>
  <si>
    <t>원고료, 번역료, 통역료 신청서</t>
    <phoneticPr fontId="5" type="noConversion"/>
  </si>
  <si>
    <t>30,000 이하</t>
    <phoneticPr fontId="5" type="noConversion"/>
  </si>
  <si>
    <t>50,000 이하</t>
    <phoneticPr fontId="5" type="noConversion"/>
  </si>
  <si>
    <t>교내연구비</t>
  </si>
  <si>
    <t>기업BC, 농협카드대금 결제계좌</t>
  </si>
  <si>
    <t>퇴직적립금</t>
  </si>
  <si>
    <t>한국연구재단</t>
  </si>
  <si>
    <t>교육부(구, 학진 포함)</t>
  </si>
  <si>
    <t>중기청과제발굴연구회</t>
  </si>
  <si>
    <t>서울대학교 총장 계약과제(서울대 명의)</t>
  </si>
  <si>
    <t>환경부, 복지부, 농림부 등 기타</t>
  </si>
  <si>
    <t>신한카드대금 결제계좌</t>
  </si>
  <si>
    <t>정부출연기관, 지방자치단체</t>
  </si>
  <si>
    <t>민간 지원금</t>
  </si>
  <si>
    <t>중소기업청 통장</t>
  </si>
  <si>
    <t>지방자치단체(정책팀)</t>
  </si>
  <si>
    <t>농림수산기술기획평가원</t>
  </si>
  <si>
    <t>건설교통부, 산자부, 정통부</t>
  </si>
  <si>
    <t>해양 R&amp;D 분야 연구비</t>
  </si>
  <si>
    <t>RCMS관리계좌</t>
  </si>
  <si>
    <t>국외수주(달러계좌)</t>
  </si>
  <si>
    <t>삼성모바일디스플레이지정과제</t>
  </si>
  <si>
    <t>문체부체육영재육성</t>
  </si>
  <si>
    <t>삼성,만도</t>
  </si>
  <si>
    <t>삼성전자/삼성디스플레이</t>
  </si>
  <si>
    <t>계좌번호</t>
    <phoneticPr fontId="5" type="noConversion"/>
  </si>
  <si>
    <t>계좌목록</t>
    <phoneticPr fontId="5" type="noConversion"/>
  </si>
  <si>
    <t>농협 301-0116-947091</t>
    <phoneticPr fontId="5" type="noConversion"/>
  </si>
  <si>
    <t>농협 317-0002-958511</t>
    <phoneticPr fontId="5" type="noConversion"/>
  </si>
  <si>
    <t>농협 079-01-472500</t>
    <phoneticPr fontId="5" type="noConversion"/>
  </si>
  <si>
    <t>농협 079-17-065750</t>
    <phoneticPr fontId="5" type="noConversion"/>
  </si>
  <si>
    <t>농협 079-17-065510</t>
    <phoneticPr fontId="5" type="noConversion"/>
  </si>
  <si>
    <t>농협 079-17-065522</t>
    <phoneticPr fontId="5" type="noConversion"/>
  </si>
  <si>
    <t>농협 301-0087-005901</t>
    <phoneticPr fontId="5" type="noConversion"/>
  </si>
  <si>
    <t>농협 079-01-254796</t>
    <phoneticPr fontId="5" type="noConversion"/>
  </si>
  <si>
    <t>농협 079-17-065535</t>
    <phoneticPr fontId="5" type="noConversion"/>
  </si>
  <si>
    <t>신한 140-007-971492</t>
    <phoneticPr fontId="5" type="noConversion"/>
  </si>
  <si>
    <t>신한 140-007-971485</t>
    <phoneticPr fontId="5" type="noConversion"/>
  </si>
  <si>
    <t>신한 140-008-598135</t>
    <phoneticPr fontId="5" type="noConversion"/>
  </si>
  <si>
    <t>신한 100-023-964150</t>
    <phoneticPr fontId="5" type="noConversion"/>
  </si>
  <si>
    <t>신한 140-008-513042</t>
    <phoneticPr fontId="5" type="noConversion"/>
  </si>
  <si>
    <t>신한 140-009-745991</t>
    <phoneticPr fontId="5" type="noConversion"/>
  </si>
  <si>
    <t>신한 140-007-971478</t>
    <phoneticPr fontId="5" type="noConversion"/>
  </si>
  <si>
    <t>신한 140-008-693042</t>
    <phoneticPr fontId="5" type="noConversion"/>
  </si>
  <si>
    <t>신한 140-009-124528</t>
    <phoneticPr fontId="5" type="noConversion"/>
  </si>
  <si>
    <t>신한 140-008-972790</t>
    <phoneticPr fontId="5" type="noConversion"/>
  </si>
  <si>
    <t>신한 180-004-296689</t>
    <phoneticPr fontId="5" type="noConversion"/>
  </si>
  <si>
    <t>우리 1005-202-015309</t>
    <phoneticPr fontId="5" type="noConversion"/>
  </si>
  <si>
    <t>우리 1005-201-565206</t>
    <phoneticPr fontId="5" type="noConversion"/>
  </si>
  <si>
    <t>기업 075-073511-04-011</t>
    <phoneticPr fontId="5" type="noConversion"/>
  </si>
  <si>
    <t>기업 075-073511-04-043</t>
    <phoneticPr fontId="5" type="noConversion"/>
  </si>
  <si>
    <t>국민 085501-01-003086</t>
    <phoneticPr fontId="5" type="noConversion"/>
  </si>
  <si>
    <t>외환 630-005134-262</t>
    <phoneticPr fontId="5" type="noConversion"/>
  </si>
  <si>
    <t>국토교통부 RCMS(OSOS 미등록)</t>
    <phoneticPr fontId="5" type="noConversion"/>
  </si>
  <si>
    <t>학생인건비</t>
    <phoneticPr fontId="5" type="noConversion"/>
  </si>
  <si>
    <t>※ 기준액 = 연구수당 계상액 / ｛(연구책임자수X5)+(공동연구원수X3)+(연구원수X1)｝
※ 지급기준 : 연구책임자=기준액X5, 공동연구원=기준액X3, 연구원=기준액X1</t>
    <phoneticPr fontId="5" type="noConversion"/>
  </si>
  <si>
    <t>※ 참여연구원에 대한 연구수당은 기여도 평가를 한 자료를 근거로 차등 지급하여야 함
※ 해당과제에 계상된 연구수당 총액에 기여도를 곱하여 지급액을 산출함</t>
    <phoneticPr fontId="5" type="noConversion"/>
  </si>
  <si>
    <t>산통부 RCMS카드결제계좌</t>
    <phoneticPr fontId="5" type="noConversion"/>
  </si>
  <si>
    <t>지체연구비</t>
    <phoneticPr fontId="5" type="noConversion"/>
  </si>
  <si>
    <t>자세히 기재</t>
    <phoneticPr fontId="5" type="noConversion"/>
  </si>
  <si>
    <t>구매종류</t>
    <phoneticPr fontId="5" type="noConversion"/>
  </si>
  <si>
    <t>연구장비.재료비</t>
    <phoneticPr fontId="5" type="noConversion"/>
  </si>
  <si>
    <t>개인용 컴퓨터 구매 신청서</t>
    <phoneticPr fontId="5" type="noConversion"/>
  </si>
  <si>
    <t>과제번호</t>
    <phoneticPr fontId="5" type="noConversion"/>
  </si>
  <si>
    <t>연구책임자</t>
    <phoneticPr fontId="5" type="noConversion"/>
  </si>
  <si>
    <t>변경후</t>
    <phoneticPr fontId="5" type="noConversion"/>
  </si>
  <si>
    <t>일반사항</t>
    <phoneticPr fontId="5" type="noConversion"/>
  </si>
  <si>
    <t>ㆍ건당 3천만 원(부가가치세 포함) 미만입니까? (부속품, 소모품 포함)</t>
    <phoneticPr fontId="5" type="noConversion"/>
  </si>
  <si>
    <t>ㆍ필요로 하는 기능에 맞는 사양으로 신청하였습니까? (과다 계상 여부)</t>
    <phoneticPr fontId="5" type="noConversion"/>
  </si>
  <si>
    <t>ㆍ주관연구기관 내에 설치되어 본 연구에 독립적으로 사용됩니까?
  (사적/개인성 용품 여부)</t>
    <phoneticPr fontId="5" type="noConversion"/>
  </si>
  <si>
    <t>세부사항</t>
    <phoneticPr fontId="5" type="noConversion"/>
  </si>
  <si>
    <t>ㆍ(변경사유 기재)</t>
    <phoneticPr fontId="5" type="noConversion"/>
  </si>
  <si>
    <t>체크박스</t>
    <phoneticPr fontId="5" type="noConversion"/>
  </si>
  <si>
    <t>연구과
직접적
관련성</t>
    <phoneticPr fontId="5" type="noConversion"/>
  </si>
  <si>
    <t>기타</t>
    <phoneticPr fontId="5" type="noConversion"/>
  </si>
  <si>
    <t>변경 전</t>
    <phoneticPr fontId="5" type="noConversion"/>
  </si>
  <si>
    <t>위와 모든 기재 사항은 사실임을 확인합니다.</t>
    <phoneticPr fontId="5" type="noConversion"/>
  </si>
  <si>
    <t>(인)</t>
    <phoneticPr fontId="5" type="noConversion"/>
  </si>
  <si>
    <t>서울대학교 산학협력단 귀하</t>
    <phoneticPr fontId="5" type="noConversion"/>
  </si>
  <si>
    <t>아니오</t>
    <phoneticPr fontId="5" type="noConversion"/>
  </si>
  <si>
    <t xml:space="preserve">   예</t>
    <phoneticPr fontId="5" type="noConversion"/>
  </si>
  <si>
    <t>제공     미제공</t>
    <phoneticPr fontId="5" type="noConversion"/>
  </si>
  <si>
    <t>&lt; 개인정보의 제3자 제공 &gt;</t>
    <phoneticPr fontId="5" type="noConversion"/>
  </si>
  <si>
    <t>연구원 개인정보 동의에 관한 내용</t>
    <phoneticPr fontId="5" type="noConversion"/>
  </si>
  <si>
    <t>NTIS 등록용 신청서</t>
    <phoneticPr fontId="5" type="noConversion"/>
  </si>
  <si>
    <t>Ⅰ.사업개요</t>
    <phoneticPr fontId="5" type="noConversion"/>
  </si>
  <si>
    <t>사업명</t>
    <phoneticPr fontId="5" type="noConversion"/>
  </si>
  <si>
    <t>사업기간</t>
    <phoneticPr fontId="5" type="noConversion"/>
  </si>
  <si>
    <t>총사업기간</t>
    <phoneticPr fontId="5" type="noConversion"/>
  </si>
  <si>
    <t>당해년도사업비
(단위 : 백만원)</t>
    <phoneticPr fontId="5" type="noConversion"/>
  </si>
  <si>
    <t>장비 담당</t>
    <phoneticPr fontId="5" type="noConversion"/>
  </si>
  <si>
    <t>연구책임자</t>
    <phoneticPr fontId="5" type="noConversion"/>
  </si>
  <si>
    <t>장비문의번호</t>
    <phoneticPr fontId="5" type="noConversion"/>
  </si>
  <si>
    <t>Ⅱ. 장비개요</t>
    <phoneticPr fontId="5" type="noConversion"/>
  </si>
  <si>
    <t>장비명
(모델명)</t>
    <phoneticPr fontId="5" type="noConversion"/>
  </si>
  <si>
    <t>한글</t>
    <phoneticPr fontId="5" type="noConversion"/>
  </si>
  <si>
    <t>영문</t>
    <phoneticPr fontId="5" type="noConversion"/>
  </si>
  <si>
    <t>장비가격(단위:원)</t>
    <phoneticPr fontId="5" type="noConversion"/>
  </si>
  <si>
    <t>과제번호</t>
    <phoneticPr fontId="5" type="noConversion"/>
  </si>
  <si>
    <t>활용범위</t>
    <phoneticPr fontId="5" type="noConversion"/>
  </si>
  <si>
    <t>장비용도</t>
    <phoneticPr fontId="5" type="noConversion"/>
  </si>
  <si>
    <t>장비상태</t>
    <phoneticPr fontId="5" type="noConversion"/>
  </si>
  <si>
    <t>구축장비
제작업체</t>
    <phoneticPr fontId="5" type="noConversion"/>
  </si>
  <si>
    <t>제작국가</t>
    <phoneticPr fontId="5" type="noConversion"/>
  </si>
  <si>
    <t>제작사</t>
    <phoneticPr fontId="5" type="noConversion"/>
  </si>
  <si>
    <t>연구시설장비 표준분류체제</t>
    <phoneticPr fontId="5" type="noConversion"/>
  </si>
  <si>
    <t>연구시설 장비 분류</t>
    <phoneticPr fontId="5" type="noConversion"/>
  </si>
  <si>
    <t>연구시설·장비 설명</t>
    <phoneticPr fontId="5" type="noConversion"/>
  </si>
  <si>
    <t>연구시설·장비 구성 및 기능</t>
    <phoneticPr fontId="5" type="noConversion"/>
  </si>
  <si>
    <t>연구시설·장비 사용예</t>
    <phoneticPr fontId="5" type="noConversion"/>
  </si>
  <si>
    <t>구     분</t>
    <phoneticPr fontId="5" type="noConversion"/>
  </si>
  <si>
    <t>내     용</t>
    <phoneticPr fontId="5" type="noConversion"/>
  </si>
  <si>
    <t>개발
기간</t>
    <phoneticPr fontId="5" type="noConversion"/>
  </si>
  <si>
    <t>~</t>
    <phoneticPr fontId="5" type="noConversion"/>
  </si>
  <si>
    <t>당해연도기간
('11년사업기간)</t>
    <phoneticPr fontId="5" type="noConversion"/>
  </si>
  <si>
    <t>개발
비중(%)</t>
    <phoneticPr fontId="5" type="noConversion"/>
  </si>
  <si>
    <t>연구비자산
등재번호</t>
    <phoneticPr fontId="5" type="noConversion"/>
  </si>
  <si>
    <t>사진</t>
    <phoneticPr fontId="5" type="noConversion"/>
  </si>
  <si>
    <t>별도 파일로 송부</t>
    <phoneticPr fontId="5" type="noConversion"/>
  </si>
  <si>
    <t>대분류</t>
    <phoneticPr fontId="5" type="noConversion"/>
  </si>
  <si>
    <t>중분류</t>
    <phoneticPr fontId="5" type="noConversion"/>
  </si>
  <si>
    <t>6T분류</t>
    <phoneticPr fontId="5" type="noConversion"/>
  </si>
  <si>
    <t xml:space="preserve"> ※위 항목은 모두 NTIS에 연구시설·장비 등록 시 필수 사항입니다.   빠짐없이 기재해주세요.</t>
    <phoneticPr fontId="5" type="noConversion"/>
  </si>
  <si>
    <r>
      <t xml:space="preserve">개발장비 상세정보
(구매가 아닌 </t>
    </r>
    <r>
      <rPr>
        <u/>
        <sz val="9"/>
        <rFont val="맑은 고딕"/>
        <family val="3"/>
        <charset val="129"/>
        <scheme val="minor"/>
      </rPr>
      <t>개발장비</t>
    </r>
    <r>
      <rPr>
        <sz val="9"/>
        <rFont val="맑은 고딕"/>
        <family val="3"/>
        <charset val="129"/>
        <scheme val="minor"/>
      </rPr>
      <t>일
경우만 기재)</t>
    </r>
    <phoneticPr fontId="5" type="noConversion"/>
  </si>
  <si>
    <t>정부출연</t>
    <phoneticPr fontId="5" type="noConversion"/>
  </si>
  <si>
    <t>지자체부담</t>
    <phoneticPr fontId="5" type="noConversion"/>
  </si>
  <si>
    <t>민간부담</t>
    <phoneticPr fontId="5" type="noConversion"/>
  </si>
  <si>
    <t>합      계</t>
    <phoneticPr fontId="5" type="noConversion"/>
  </si>
  <si>
    <t>장비담당자
핸드폰번호</t>
    <phoneticPr fontId="5" type="noConversion"/>
  </si>
  <si>
    <t>장비담당자
이메일</t>
    <phoneticPr fontId="5" type="noConversion"/>
  </si>
  <si>
    <t>장비명칭 및 모델정식명칭을 기재</t>
    <phoneticPr fontId="5" type="noConversion"/>
  </si>
  <si>
    <t>장비명칭</t>
    <phoneticPr fontId="5" type="noConversion"/>
  </si>
  <si>
    <t>부처명
(지원기관)</t>
    <phoneticPr fontId="5" type="noConversion"/>
  </si>
  <si>
    <t>5대 중점
투자분야</t>
    <phoneticPr fontId="5" type="noConversion"/>
  </si>
  <si>
    <t>구  매  품  목  명</t>
    <phoneticPr fontId="5" type="noConversion"/>
  </si>
  <si>
    <t>사 전 점 검 표</t>
    <phoneticPr fontId="5" type="noConversion"/>
  </si>
  <si>
    <t>출장기간 및 수행일정표에 연구비 청구 기준이 아닌 출장기간으로 기재 요망
(연구비 미청구 기간도 기재)</t>
    <phoneticPr fontId="5" type="noConversion"/>
  </si>
  <si>
    <t>최저시급</t>
  </si>
  <si>
    <t>최저일급</t>
  </si>
  <si>
    <t>최저월급</t>
  </si>
  <si>
    <t>비   고</t>
  </si>
  <si>
    <t>정교수
부교수</t>
    <phoneticPr fontId="5" type="noConversion"/>
  </si>
  <si>
    <t>조교수</t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</si>
  <si>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200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160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</si>
  <si>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170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136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</si>
  <si>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</t>
    </r>
    <r>
      <rPr>
        <sz val="8"/>
        <rFont val="맑은 고딕"/>
        <family val="3"/>
        <charset val="129"/>
      </rPr>
      <t>120</t>
    </r>
    <r>
      <rPr>
        <sz val="8"/>
        <rFont val="맑은 고딕"/>
        <family val="3"/>
        <charset val="129"/>
      </rPr>
      <t xml:space="preserve"> 이내
할인정액 </t>
    </r>
    <r>
      <rPr>
        <sz val="8"/>
        <rFont val="맑은 고딕"/>
        <family val="3"/>
        <charset val="129"/>
      </rPr>
      <t>96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</si>
  <si>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 xml:space="preserve">실비       </t>
    </r>
    <r>
      <rPr>
        <sz val="8"/>
        <rFont val="맑은 고딕"/>
        <family val="3"/>
        <charset val="129"/>
      </rPr>
      <t>100</t>
    </r>
    <r>
      <rPr>
        <sz val="8"/>
        <rFont val="맑은 고딕"/>
        <family val="3"/>
        <charset val="129"/>
      </rPr>
      <t xml:space="preserve"> 이내
할인정액  </t>
    </r>
    <r>
      <rPr>
        <sz val="8"/>
        <rFont val="맑은 고딕"/>
        <family val="3"/>
        <charset val="129"/>
      </rPr>
      <t>80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</si>
  <si>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r>
      <t>1</t>
    </r>
    <r>
      <rPr>
        <sz val="8"/>
        <rFont val="맑은 고딕"/>
        <family val="3"/>
        <charset val="129"/>
      </rPr>
      <t>10</t>
    </r>
    <r>
      <rPr>
        <sz val="8"/>
        <rFont val="맑은 고딕"/>
        <family val="3"/>
        <charset val="129"/>
      </rPr>
      <t xml:space="preserve"> 이내</t>
    </r>
    <phoneticPr fontId="5" type="noConversion"/>
  </si>
  <si>
    <t>90 이내</t>
    <phoneticPr fontId="5" type="noConversion"/>
  </si>
  <si>
    <t>70 이내</t>
    <phoneticPr fontId="5" type="noConversion"/>
  </si>
  <si>
    <t>60 이내</t>
    <phoneticPr fontId="5" type="noConversion"/>
  </si>
  <si>
    <t>조교수</t>
    <phoneticPr fontId="5" type="noConversion"/>
  </si>
  <si>
    <r>
      <t xml:space="preserve">※ </t>
    </r>
    <r>
      <rPr>
        <b/>
        <sz val="8"/>
        <rFont val="맑은 고딕"/>
        <family val="3"/>
        <charset val="129"/>
      </rPr>
      <t xml:space="preserve">&lt;별표 7&gt; </t>
    </r>
    <r>
      <rPr>
        <b/>
        <sz val="8"/>
        <rFont val="맑은 고딕"/>
        <family val="3"/>
        <charset val="129"/>
      </rPr>
      <t>국가별 등급 구분표</t>
    </r>
    <phoneticPr fontId="5" type="noConversion"/>
  </si>
  <si>
    <t>&lt;별표 6&gt; 국외출장여비 체재비 지급표</t>
    <phoneticPr fontId="5" type="noConversion"/>
  </si>
  <si>
    <r>
      <t xml:space="preserve">※ &lt;별표 8&gt; </t>
    </r>
    <r>
      <rPr>
        <b/>
        <sz val="8"/>
        <rFont val="맑은 고딕"/>
        <family val="3"/>
        <charset val="129"/>
      </rPr>
      <t>국외출장준비금</t>
    </r>
    <r>
      <rPr>
        <b/>
        <sz val="8"/>
        <rFont val="맑은 고딕"/>
        <family val="3"/>
        <charset val="129"/>
      </rPr>
      <t xml:space="preserve"> 지급표</t>
    </r>
    <phoneticPr fontId="5" type="noConversion"/>
  </si>
  <si>
    <t>구       분</t>
    <phoneticPr fontId="5" type="noConversion"/>
  </si>
  <si>
    <t>준      비      금</t>
    <phoneticPr fontId="5" type="noConversion"/>
  </si>
  <si>
    <t>여행기간이 15일 미만인 경우</t>
    <phoneticPr fontId="5" type="noConversion"/>
  </si>
  <si>
    <t>여행기간이 15일이상 30일 미만</t>
    <phoneticPr fontId="5" type="noConversion"/>
  </si>
  <si>
    <t>여행기간이 30일 이상인 경우</t>
    <phoneticPr fontId="5" type="noConversion"/>
  </si>
  <si>
    <t>실비(300,000원 이내)</t>
    <phoneticPr fontId="5" type="noConversion"/>
  </si>
  <si>
    <t>실비(200,000원 이내)</t>
    <phoneticPr fontId="5" type="noConversion"/>
  </si>
  <si>
    <t>실비(150,000원 이내)</t>
    <phoneticPr fontId="5" type="noConversion"/>
  </si>
  <si>
    <t>실비(500,000원 이내)</t>
    <phoneticPr fontId="5" type="noConversion"/>
  </si>
  <si>
    <t>실비(250,000원 이내)</t>
    <phoneticPr fontId="5" type="noConversion"/>
  </si>
  <si>
    <t>교수 · 부교수(제2호 나)</t>
    <phoneticPr fontId="11" type="noConversion"/>
  </si>
  <si>
    <r>
      <t xml:space="preserve">조교수 (제3호 가), </t>
    </r>
    <r>
      <rPr>
        <sz val="10"/>
        <color indexed="8"/>
        <rFont val="맑은 고딕"/>
        <family val="3"/>
        <charset val="129"/>
      </rPr>
      <t>연구원 (제3호 나)</t>
    </r>
    <phoneticPr fontId="11" type="noConversion"/>
  </si>
  <si>
    <t>교수 · 부교수
(제2호 나)</t>
    <phoneticPr fontId="11" type="noConversion"/>
  </si>
  <si>
    <t>연구원
(제3호 나)</t>
    <phoneticPr fontId="11" type="noConversion"/>
  </si>
  <si>
    <t>조교수
(제3호 가)</t>
    <phoneticPr fontId="11" type="noConversion"/>
  </si>
  <si>
    <r>
      <t>2</t>
    </r>
    <r>
      <rPr>
        <sz val="10"/>
        <color indexed="8"/>
        <rFont val="맑은 고딕"/>
        <family val="3"/>
        <charset val="129"/>
      </rPr>
      <t>00</t>
    </r>
    <r>
      <rPr>
        <sz val="10"/>
        <color indexed="8"/>
        <rFont val="맑은 고딕"/>
        <family val="3"/>
        <charset val="129"/>
      </rPr>
      <t xml:space="preserve"> / </t>
    </r>
    <r>
      <rPr>
        <sz val="10"/>
        <color indexed="8"/>
        <rFont val="맑은 고딕"/>
        <family val="3"/>
        <charset val="129"/>
      </rPr>
      <t>160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</si>
  <si>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7</t>
    </r>
    <r>
      <rPr>
        <sz val="10"/>
        <color indexed="8"/>
        <rFont val="맑은 고딕"/>
        <family val="3"/>
        <charset val="129"/>
      </rPr>
      <t xml:space="preserve">0 / </t>
    </r>
    <r>
      <rPr>
        <sz val="10"/>
        <color indexed="8"/>
        <rFont val="맑은 고딕"/>
        <family val="3"/>
        <charset val="129"/>
      </rPr>
      <t>136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</si>
  <si>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2</t>
    </r>
    <r>
      <rPr>
        <sz val="10"/>
        <color indexed="8"/>
        <rFont val="맑은 고딕"/>
        <family val="3"/>
        <charset val="129"/>
      </rPr>
      <t xml:space="preserve">0 / </t>
    </r>
    <r>
      <rPr>
        <sz val="10"/>
        <color indexed="8"/>
        <rFont val="맑은 고딕"/>
        <family val="3"/>
        <charset val="129"/>
      </rPr>
      <t>96</t>
    </r>
    <phoneticPr fontId="11" type="noConversion"/>
  </si>
  <si>
    <r>
      <t>1</t>
    </r>
    <r>
      <rPr>
        <sz val="10"/>
        <color indexed="8"/>
        <rFont val="맑은 고딕"/>
        <family val="3"/>
        <charset val="129"/>
      </rPr>
      <t>00</t>
    </r>
    <r>
      <rPr>
        <sz val="10"/>
        <color indexed="8"/>
        <rFont val="맑은 고딕"/>
        <family val="3"/>
        <charset val="129"/>
      </rPr>
      <t xml:space="preserve"> / </t>
    </r>
    <r>
      <rPr>
        <sz val="10"/>
        <color indexed="8"/>
        <rFont val="맑은 고딕"/>
        <family val="3"/>
        <charset val="129"/>
      </rPr>
      <t>80</t>
    </r>
    <phoneticPr fontId="11" type="noConversion"/>
  </si>
  <si>
    <t>교수 · 부교수</t>
    <phoneticPr fontId="11" type="noConversion"/>
  </si>
  <si>
    <t>조교수 · 연구원</t>
    <phoneticPr fontId="11" type="noConversion"/>
  </si>
  <si>
    <t>(2호 나)</t>
    <phoneticPr fontId="11" type="noConversion"/>
  </si>
  <si>
    <t>(3호 가) · (3호 나)</t>
    <phoneticPr fontId="11" type="noConversion"/>
  </si>
  <si>
    <r>
      <t>■ 국립대학법인 서울대학교 여비 규정 _</t>
    </r>
    <r>
      <rPr>
        <b/>
        <sz val="10"/>
        <color indexed="8"/>
        <rFont val="맑은 고딕"/>
        <family val="3"/>
        <charset val="129"/>
      </rPr>
      <t xml:space="preserve"> 2014.12.19. 기준</t>
    </r>
    <phoneticPr fontId="11" type="noConversion"/>
  </si>
  <si>
    <t>5. 민간연구비는 실비정산 시 기준액의 2배까지 허용한다.</t>
    <phoneticPr fontId="11" type="noConversion"/>
  </si>
  <si>
    <t>1. 항공 마일리지를 사용하여 항공운임을 절약(증빙자료 첨부)한 교직원에 대하여는 그 절약된 항공운임 범위에서</t>
    <phoneticPr fontId="11" type="noConversion"/>
  </si>
  <si>
    <r>
      <t xml:space="preserve">제 3 호
</t>
    </r>
    <r>
      <rPr>
        <sz val="9"/>
        <color indexed="8"/>
        <rFont val="맑은 고딕"/>
        <family val="3"/>
        <charset val="129"/>
      </rPr>
      <t>(조교수·연구원)</t>
    </r>
    <phoneticPr fontId="11" type="noConversion"/>
  </si>
  <si>
    <r>
      <t xml:space="preserve">제 2 호
</t>
    </r>
    <r>
      <rPr>
        <sz val="9"/>
        <color indexed="8"/>
        <rFont val="맑은 고딕"/>
        <family val="3"/>
        <charset val="129"/>
      </rPr>
      <t>(교수·부교수)</t>
    </r>
    <phoneticPr fontId="11" type="noConversion"/>
  </si>
  <si>
    <t>제2호(교수, 부교수)</t>
    <phoneticPr fontId="5" type="noConversion"/>
  </si>
  <si>
    <t>제3호(조교수, 연구원)</t>
    <phoneticPr fontId="5" type="noConversion"/>
  </si>
  <si>
    <t>1. 본인은 국가연구개발사업과 관련된 연구 참여가 국가보안 사항임을 인정하고 제반 보안관계규정 및 지침을
   성실히 수행한다.</t>
    <phoneticPr fontId="5" type="noConversion"/>
  </si>
  <si>
    <t>2. 본인은 연구 정보를 누설함이 법률위반행위가 됨을 명심하고 재직 중은 물론 퇴직 후에도 알게 된 모든 기밀
   사항을 일체 타인에게 누설하지 아니한다.</t>
    <phoneticPr fontId="5" type="noConversion"/>
  </si>
  <si>
    <t>제공     미제공</t>
    <phoneticPr fontId="5" type="noConversion"/>
  </si>
  <si>
    <t>국민연금(개인)</t>
    <phoneticPr fontId="5" type="noConversion"/>
  </si>
  <si>
    <t>건강보험(개인)</t>
    <phoneticPr fontId="5" type="noConversion"/>
  </si>
  <si>
    <t>장기요양(개인)</t>
    <phoneticPr fontId="5" type="noConversion"/>
  </si>
  <si>
    <t>고용보험(개인)</t>
    <phoneticPr fontId="5" type="noConversion"/>
  </si>
  <si>
    <t>신한 140-008-772761</t>
    <phoneticPr fontId="5" type="noConversion"/>
  </si>
  <si>
    <t>신한 140-008-838908</t>
    <phoneticPr fontId="5" type="noConversion"/>
  </si>
  <si>
    <t>신한 140-008-838922</t>
    <phoneticPr fontId="5" type="noConversion"/>
  </si>
  <si>
    <t>신한 140-008-838930</t>
    <phoneticPr fontId="5" type="noConversion"/>
  </si>
  <si>
    <t>신한 140-008-838954</t>
    <phoneticPr fontId="5" type="noConversion"/>
  </si>
  <si>
    <t>국민연금(기관)</t>
    <phoneticPr fontId="5" type="noConversion"/>
  </si>
  <si>
    <t>건강보험(기관)</t>
    <phoneticPr fontId="5" type="noConversion"/>
  </si>
  <si>
    <t>장기요양(기관)</t>
    <phoneticPr fontId="5" type="noConversion"/>
  </si>
  <si>
    <t>고용보험(기관)</t>
    <phoneticPr fontId="5" type="noConversion"/>
  </si>
  <si>
    <t>신한 140-008-015892</t>
    <phoneticPr fontId="5" type="noConversion"/>
  </si>
  <si>
    <t>신한 140-008-015885</t>
    <phoneticPr fontId="5" type="noConversion"/>
  </si>
  <si>
    <t>신한 140-008-015903</t>
    <phoneticPr fontId="5" type="noConversion"/>
  </si>
  <si>
    <t>신한 140-008-015878</t>
    <phoneticPr fontId="5" type="noConversion"/>
  </si>
  <si>
    <t>참여연구원</t>
    <phoneticPr fontId="5" type="noConversion"/>
  </si>
  <si>
    <t>을 “을”로 하며 상호간의 합의에 따라 아래와 같이 연구과제 참여계약을 체결하고 이를 신의와 성실로서 준수할 것을</t>
    <phoneticPr fontId="5" type="noConversion"/>
  </si>
  <si>
    <t>확약한다.</t>
    <phoneticPr fontId="5" type="noConversion"/>
  </si>
  <si>
    <t>&lt; 개인정보 수집·이용 동의 &gt;</t>
    <phoneticPr fontId="5" type="noConversion"/>
  </si>
  <si>
    <t>소속기관</t>
    <phoneticPr fontId="5" type="noConversion"/>
  </si>
  <si>
    <t>직위</t>
    <phoneticPr fontId="5" type="noConversion"/>
  </si>
  <si>
    <t>서명</t>
    <phoneticPr fontId="5" type="noConversion"/>
  </si>
  <si>
    <t>구체적으로 기재 요청(A연구원 참여율 변경, B연구원 타과제 참여로 인한 변경 등에 사유 불인정)</t>
    <phoneticPr fontId="5" type="noConversion"/>
  </si>
  <si>
    <t>※ 위와 유사한 사유로서 자가용을 이용할 수 밖에 없는 기타 부득이한 사유는 각 기관의
   업무특성에 따라 소속기관장이 정하여 운영</t>
    <phoneticPr fontId="5" type="noConversion"/>
  </si>
  <si>
    <t>출장목적</t>
    <phoneticPr fontId="5" type="noConversion"/>
  </si>
  <si>
    <t>참여연구원 중 근로소득자로 인정되는 자의 인건비는 반드시 관리기관장과 고용계약을 체결하여야하고, 소속기관이 없는 자는 관리기관의 장과 참여계약을 체결한 후 인건비를 지급하여야 한다.</t>
    <phoneticPr fontId="5" type="noConversion"/>
  </si>
  <si>
    <t>&lt;별표2&gt; 외부인건비 월 인건비 지급액(기관부담금, 퇴직금 미포함)</t>
    <phoneticPr fontId="5" type="noConversion"/>
  </si>
  <si>
    <t>□ 2013년 내부인건비 직급별 월 급여기준표(기관부담금, 퇴직금 미포함)</t>
    <phoneticPr fontId="5" type="noConversion"/>
  </si>
  <si>
    <t>행사내용</t>
    <phoneticPr fontId="5" type="noConversion"/>
  </si>
  <si>
    <t>예) 행사식대 및 대과비</t>
    <phoneticPr fontId="5" type="noConversion"/>
  </si>
  <si>
    <t>예) 홍보제작비(현수막, 제본비)</t>
    <phoneticPr fontId="5" type="noConversion"/>
  </si>
  <si>
    <t>연구실</t>
    <phoneticPr fontId="5" type="noConversion"/>
  </si>
  <si>
    <t>동</t>
    <phoneticPr fontId="5" type="noConversion"/>
  </si>
  <si>
    <t>소속학과(부) :</t>
    <phoneticPr fontId="5" type="noConversion"/>
  </si>
  <si>
    <t xml:space="preserve">
구분</t>
    <phoneticPr fontId="5" type="noConversion"/>
  </si>
  <si>
    <t>청구기간</t>
    <phoneticPr fontId="5" type="noConversion"/>
  </si>
  <si>
    <t xml:space="preserve">~ </t>
    <phoneticPr fontId="5" type="noConversion"/>
  </si>
  <si>
    <t>(</t>
    <phoneticPr fontId="5" type="noConversion"/>
  </si>
  <si>
    <t>박</t>
    <phoneticPr fontId="5" type="noConversion"/>
  </si>
  <si>
    <t>일간)</t>
    <phoneticPr fontId="5" type="noConversion"/>
  </si>
  <si>
    <t>출장목적</t>
    <phoneticPr fontId="5" type="noConversion"/>
  </si>
  <si>
    <t>제 2호 나
(교수,부교수)</t>
    <phoneticPr fontId="5" type="noConversion"/>
  </si>
  <si>
    <t>실비
(특실)</t>
    <phoneticPr fontId="5" type="noConversion"/>
  </si>
  <si>
    <t>실비
(특실)</t>
    <phoneticPr fontId="5" type="noConversion"/>
  </si>
  <si>
    <t>10km 당 휘발유 1ℓ</t>
    <phoneticPr fontId="5" type="noConversion"/>
  </si>
  <si>
    <t>실비
(Business Class)</t>
    <phoneticPr fontId="5" type="noConversion"/>
  </si>
  <si>
    <t>실비
(상한선 120,000원)
이내</t>
    <phoneticPr fontId="5" type="noConversion"/>
  </si>
  <si>
    <t>이내</t>
    <phoneticPr fontId="5" type="noConversion"/>
  </si>
  <si>
    <t>제 3호 가 / 제 3호 나
(조교수/연구원)</t>
    <phoneticPr fontId="5" type="noConversion"/>
  </si>
  <si>
    <t>실비
(일반)</t>
    <phoneticPr fontId="5" type="noConversion"/>
  </si>
  <si>
    <t>실비
(일반)</t>
    <phoneticPr fontId="5" type="noConversion"/>
  </si>
  <si>
    <t>실비
(Economy Class)</t>
    <phoneticPr fontId="5" type="noConversion"/>
  </si>
  <si>
    <t>실비
(상한선 80,000원)
이내</t>
    <phoneticPr fontId="5" type="noConversion"/>
  </si>
  <si>
    <t>산출내역</t>
    <phoneticPr fontId="11" type="noConversion"/>
  </si>
  <si>
    <t>산출액</t>
    <phoneticPr fontId="5" type="noConversion"/>
  </si>
  <si>
    <t>실신청액</t>
    <phoneticPr fontId="5" type="noConversion"/>
  </si>
  <si>
    <t>비고</t>
    <phoneticPr fontId="5" type="noConversion"/>
  </si>
  <si>
    <t>이내</t>
    <phoneticPr fontId="5" type="noConversion"/>
  </si>
  <si>
    <t>1. 휘발유 가격은 한국석유공사에서 고시된 금액 적용
2. 자가용 이용 출장 시 연료비, 통행료, 주차료 지급
3. 중증장애인의 경우 운임 및 체재비 등을 실비 지급
4. 운임의 할인이 가능한 경우 할인된 요금으로 지급</t>
    <phoneticPr fontId="5" type="noConversion"/>
  </si>
  <si>
    <t>제공     미제공</t>
    <phoneticPr fontId="5" type="noConversion"/>
  </si>
  <si>
    <t>제공     미제공</t>
    <phoneticPr fontId="5" type="noConversion"/>
  </si>
  <si>
    <t>합계</t>
    <phoneticPr fontId="5" type="noConversion"/>
  </si>
  <si>
    <t>계좌이체지급액
(카드사용제외)</t>
    <phoneticPr fontId="5" type="noConversion"/>
  </si>
  <si>
    <t>연구비(법인)카드지급액
(카드사용분)</t>
    <phoneticPr fontId="5" type="noConversion"/>
  </si>
  <si>
    <t>위와 같이 국내 여비를 신청합니다.</t>
    <phoneticPr fontId="5" type="noConversion"/>
  </si>
  <si>
    <t>연구책임자</t>
    <phoneticPr fontId="5" type="noConversion"/>
  </si>
  <si>
    <t>(인)</t>
    <phoneticPr fontId="5" type="noConversion"/>
  </si>
  <si>
    <t>아시아·대양주</t>
  </si>
  <si>
    <t>주민
등록번호</t>
  </si>
  <si>
    <t>ㆍ당초 연구장비·재료비 예산의 20% 이내에서 신청하였습니까?</t>
    <phoneticPr fontId="5" type="noConversion"/>
  </si>
  <si>
    <t>ㆍ구매 후 OSOS의 자산으로 등록하여 관리합니까?</t>
    <phoneticPr fontId="5" type="noConversion"/>
  </si>
  <si>
    <t>ㆍ사용자 현황 및 반출 등에 대한 관리 대장을 비치합니까?</t>
    <phoneticPr fontId="5" type="noConversion"/>
  </si>
  <si>
    <t>ㆍ최종단계 종료 2개월 전(입고일 기준)까지 납품되어 연구에 충분히 사용 할 수
   있습니까?</t>
    <phoneticPr fontId="5" type="noConversion"/>
  </si>
  <si>
    <t>ㆍ(연구용) 본 과제의 연구 장비 등에 부속되어 데이터 분석 및 저장 등 연구수행
   용도로 사용됩니까?</t>
    <phoneticPr fontId="5" type="noConversion"/>
  </si>
  <si>
    <t>ㆍ(사무용) 검색, 문서 작업 등 사무용으로 사용됩니까?</t>
    <phoneticPr fontId="5" type="noConversion"/>
  </si>
  <si>
    <r>
      <t xml:space="preserve">(사무용)에서
</t>
    </r>
    <r>
      <rPr>
        <b/>
        <sz val="11"/>
        <rFont val="맑은 고딕"/>
        <family val="3"/>
        <charset val="129"/>
        <scheme val="minor"/>
      </rPr>
      <t>[예]</t>
    </r>
    <r>
      <rPr>
        <sz val="11"/>
        <rFont val="맑은 고딕"/>
        <family val="3"/>
        <charset val="129"/>
        <scheme val="minor"/>
      </rPr>
      <t>로 
체크한 경우만
해당</t>
    </r>
    <phoneticPr fontId="5" type="noConversion"/>
  </si>
  <si>
    <t xml:space="preserve">   할인정액으로 지급한 경우에는 정산하지 않는다.</t>
    <phoneticPr fontId="11" type="noConversion"/>
  </si>
  <si>
    <t xml:space="preserve">   2분의 1을 넘지 아니하는 범위에서 여비를 추가로 지급할 수 있
다. 다만, 학회 등 주최기관에서 지정한 숙소에서</t>
    <phoneticPr fontId="5" type="noConversion"/>
  </si>
  <si>
    <t xml:space="preserve">   반드시 숙박하여야 하는 등 부득이한 사
유를 입증할 수 있는 서류를 첨부하여야 한다.</t>
    <phoneticPr fontId="5" type="noConversion"/>
  </si>
  <si>
    <t xml:space="preserve">5. 국외 출장 시 부득이한 사유로 숙박비 및 식비의 상한액을 초과하여 여비를 지출하였을
때에는 숙박비 및 식비의 </t>
    <phoneticPr fontId="11" type="noConversion"/>
  </si>
  <si>
    <t>4. 숙박비나 식비 등 체재비를 외부에서 지원하는 경우에는 해당 체재비를 공제하여 신청
하여야 하며, 식비를 일부</t>
    <phoneticPr fontId="11" type="noConversion"/>
  </si>
  <si>
    <t xml:space="preserve">   지원하는 경우, 본교 기준의 1일(日) 식비에서 3분의 1로 나누어
(1식(食)) 해당 식비를 계산하여 신청할 수 있다.</t>
    <phoneticPr fontId="5" type="noConversion"/>
  </si>
  <si>
    <r>
      <rPr>
        <b/>
        <sz val="8"/>
        <rFont val="맑은 고딕"/>
        <family val="3"/>
        <charset val="129"/>
      </rPr>
      <t>1) 일반원칙</t>
    </r>
    <r>
      <rPr>
        <sz val="8"/>
        <rFont val="맑은 고딕"/>
        <family val="3"/>
        <charset val="129"/>
      </rPr>
      <t xml:space="preserve">
① 지원기관의 별도 규정이 없는 경우「서울대학교 여비규정」(이하 ‘본교 여비 규정’이라고 한다)을 따르되, 본교 여비 규정이나 산학협력단에서 별도도 정하지 않은 사항은「공무원 여비업무 처리기준」(안전행정부 예규)을 따른다.
② 여비의 증액 시 지원기관의 장이 승인이 필요한 경우 사전 승인을 받고 집행해야 한다.
③ 연구자는 연구기간 내 출장에 한하여 출장 전에 해당 연구과제 관련 내용이 있는 출장목적, 출장기간, 목적지 등을 기재한 출장신청(명령)에 대하여 소속기관의 장 또는 관리기관의 장에게 사전 승인을 반드시 받아야 한다. 다만, 참여연구원의 경우 연구책임자가 출장명령 승인을 할 수 있다.
④ 국외 출장의 경우 출장 후 반드시 귀국보고서(국외출장결과보고서)를 작성하여 제출하여야 하며, 연구책임자의 경우 소속 대학(원)장에게 제출한 귀국보고서로 대체가 가능하다.
⑤ 국외 여비는 직접비 내 연구활동비로 계상하고, 국내 여비는 연구과제추진비로 계상한다.
</t>
    </r>
    <r>
      <rPr>
        <b/>
        <sz val="8"/>
        <rFont val="맑은 고딕"/>
        <family val="3"/>
        <charset val="129"/>
      </rPr>
      <t xml:space="preserve">
2) 여비지급대상자</t>
    </r>
    <r>
      <rPr>
        <sz val="8"/>
        <rFont val="맑은 고딕"/>
        <family val="3"/>
        <charset val="129"/>
      </rPr>
      <t xml:space="preserve">
① 여비의 지급대상은 당초 계획서에 포함되거나 계획을 변경하여 연구과제를 참여하고 있는 연구책임자(공동연구원 포함)와 참여연구원으로 한다.
② 본교의 모든 교직원 및 연구원은 본교 여비 규정의 여비 지급 구분표&lt;별표 4&gt;에 따라직급을 구분하며, 이중 공무원의 경우「공무원 여비 규정」을 적용한다.
③ &lt;별표 4&gt;에 해당되지 않는 비전임 교원은 발령 시 직급(교수, 부교수, 조교수)에 따라 적용 할 수 있으며, 별도의 직급 구분이 없는 시간강사와 산학협력중점교원은 조교수급으로적용할 수 있다.
④ 총장발령 연구원인 책임연구원은 &lt;별표 4&gt;의 제2호 나목, 선임연구원은 &lt;별표 4&gt;의 제3호 가목으로 적용할 수 있으며, 직급이 구분되지 않는 경우 제3호의 나로 분류한다.
⑤ &lt;별표 4&gt;에 해당하지 않은 외부소속(기업 및 정부출연기관 등)인 자가 본교 과제에 참여하는 경우 직위 및 업무 중요도를 고려하여 본교 여비등급을 적용한다.
</t>
    </r>
    <r>
      <rPr>
        <b/>
        <sz val="8"/>
        <rFont val="맑은 고딕"/>
        <family val="3"/>
        <charset val="129"/>
      </rPr>
      <t>3) 집행원칙</t>
    </r>
    <r>
      <rPr>
        <sz val="8"/>
        <rFont val="맑은 고딕"/>
        <family val="3"/>
        <charset val="129"/>
      </rPr>
      <t xml:space="preserve">
① 여비는 연구기간 내 지급을 원칙으로 한다. 단, 지원기관의 지침에 명시되거나 승인이있는 경우에는 연구기간 내 출장에 한하여 지원기관 정산보고서 제출일 전까지 지급할 수있다.
② 출장자가 여비 중 운임과 숙박비를 결제할 때에는 연구비카드를 원칙으로 하며, 연구비카드가 없는 경우 「여신전문금융업법」에 따르는 법인카드를 사용하여야 한다. 단, 카드발급 지연 등 특별한 사유가 있는 경우에는 그러하지 아니한다.
③ 출장자에게 지급되어야 하는 여비는 대리인이 수령할 수 없으며, 출장자 개인 명의의 통장으로 이체하여 지급함을 원칙으로 한다.
</t>
    </r>
    <r>
      <rPr>
        <b/>
        <sz val="8"/>
        <rFont val="맑은 고딕"/>
        <family val="3"/>
        <charset val="129"/>
      </rPr>
      <t>4) 집행절차</t>
    </r>
    <r>
      <rPr>
        <sz val="8"/>
        <rFont val="맑은 고딕"/>
        <family val="3"/>
        <charset val="129"/>
      </rPr>
      <t xml:space="preserve">
① 여비는 출장 전에 출장신청서와 출장관련 서류를 산학협력단 분원(소) 또는 관리기관으로 제출한다.
② 실비정산을 해야 하는 여비에 대하여 출장자는 </t>
    </r>
    <r>
      <rPr>
        <u/>
        <sz val="8"/>
        <rFont val="맑은 고딕"/>
        <family val="3"/>
        <charset val="129"/>
      </rPr>
      <t>국내출장의 경우 출장 도착일로부터 1주일이내, 국외출장의 경우 2주일 이내에 세부 증빙을 첨부하여 연구비 청구</t>
    </r>
    <r>
      <rPr>
        <sz val="8"/>
        <rFont val="맑은 고딕"/>
        <family val="3"/>
        <charset val="129"/>
      </rPr>
      <t xml:space="preserve">를 해야 한다.
</t>
    </r>
    <r>
      <rPr>
        <b/>
        <sz val="8"/>
        <rFont val="맑은 고딕"/>
        <family val="3"/>
        <charset val="129"/>
      </rPr>
      <t>5) 여비의 계산</t>
    </r>
    <r>
      <rPr>
        <sz val="8"/>
        <rFont val="맑은 고딕"/>
        <family val="3"/>
        <charset val="129"/>
      </rPr>
      <t xml:space="preserve">
① 여비는 운임, 일비, 숙박비, 식비, 이전비 및 준비금으로 나누어지며, 그 기준은 본교 여비 규정을 따른다.
② 숙박비나 식비 등 체재비를 외부에서 지원하는 경우에는 해당 체재비를 공제하여 신청하여야 하며, 식비를 일부 지원하는 경우, 본교 기준의 1일(日) 식비에서 3분의 1로 나누어 (1식(食)) 해당 식비를 계산하여 신청할 수 있다.
③ 국외 출장 시 부득이한 사유로 숙박비 및 식비의 상한액을 초과하여 여비를 지출하였을 때에는 숙박비 및 식비의 2분의 1을 넘지 아니하는 범위에서 여비를 추가로 지급할 수 있다. 다만, 학회 등 주최기관에서 지정한 숙소에서 반드시 숙박하여야 하는 등 부득이한 사유를 입증할 수 있는 서류를 첨부하여야 한다.</t>
    </r>
    <phoneticPr fontId="5" type="noConversion"/>
  </si>
  <si>
    <t>계</t>
    <phoneticPr fontId="5" type="noConversion"/>
  </si>
  <si>
    <t>주 무</t>
    <phoneticPr fontId="5" type="noConversion"/>
  </si>
  <si>
    <t>소 장</t>
    <phoneticPr fontId="5" type="noConversion"/>
  </si>
  <si>
    <t>학 장</t>
    <phoneticPr fontId="5" type="noConversion"/>
  </si>
  <si>
    <t>전결</t>
    <phoneticPr fontId="5" type="noConversion"/>
  </si>
  <si>
    <t>구분</t>
    <phoneticPr fontId="5" type="noConversion"/>
  </si>
  <si>
    <t>변경전</t>
    <phoneticPr fontId="5" type="noConversion"/>
  </si>
  <si>
    <t>변경후</t>
    <phoneticPr fontId="5" type="noConversion"/>
  </si>
  <si>
    <t>변경사유</t>
    <phoneticPr fontId="5" type="noConversion"/>
  </si>
  <si>
    <t>연구에 필요한 사유를
구체적으로 기재요망</t>
    <phoneticPr fontId="5" type="noConversion"/>
  </si>
  <si>
    <t>상기와 같이 연구수행계획의 변경을 신청합니다.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</si>
  <si>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</si>
  <si>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</si>
  <si>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</si>
  <si>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</si>
  <si>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연구장비·재료비</t>
  </si>
  <si>
    <r>
      <t xml:space="preserve">예)
1. 피도튜브 1개 300만원
2. 영상모뎀 1개 200만원
3. </t>
    </r>
    <r>
      <rPr>
        <b/>
        <sz val="9"/>
        <rFont val="맑은 고딕"/>
        <family val="3"/>
        <charset val="129"/>
      </rPr>
      <t>GPS센서 1개 400만원(추가)
총 900만원</t>
    </r>
    <phoneticPr fontId="5" type="noConversion"/>
  </si>
  <si>
    <r>
      <t xml:space="preserve">예)
1. 피도튜브 1개 300만원
2. 영상 모뎀 2개 300만원=600만원
</t>
    </r>
    <r>
      <rPr>
        <b/>
        <sz val="9"/>
        <rFont val="맑은 고딕"/>
        <family val="3"/>
        <charset val="129"/>
      </rPr>
      <t>총 900만원</t>
    </r>
    <phoneticPr fontId="5" type="noConversion"/>
  </si>
  <si>
    <t>6. 민간연구비는 실비정산 시 기준액의 2배까지 허용한다.</t>
    <phoneticPr fontId="11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</si>
  <si>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</si>
  <si>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</si>
  <si>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</si>
  <si>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</si>
  <si>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장       소</t>
    <phoneticPr fontId="5" type="noConversion"/>
  </si>
  <si>
    <t>합       계</t>
    <phoneticPr fontId="5" type="noConversion"/>
  </si>
  <si>
    <t>연구비 지출관</t>
    <phoneticPr fontId="5" type="noConversion"/>
  </si>
  <si>
    <t>귀하</t>
    <phoneticPr fontId="5" type="noConversion"/>
  </si>
  <si>
    <t>원고,번역,통역
내역</t>
    <phoneticPr fontId="5" type="noConversion"/>
  </si>
  <si>
    <t xml:space="preserve">※ 연구과제와의 직접적인 관련이 있는 내용을 구체적으로 기록 
* 1회당 원고,번역,통역료 지급액을 기재하는 것이 원칙임 
  단 부득이하게 1회 이상의 비용을 청구할 경우 산출내역 및 활용내역을 아래와 같이 구체적으로 기재 요망 
  예) ▶ 산출내역(원고료) 
           &lt;1 회&gt;    2008.06.30(수요일) 
                         1회   800자 18,000원 
           &lt;2 회&gt;    2008.07.01(수요일) 
                         2회   1,600자 36,000원 
           &lt;총합계&gt; 54,000원 
           ▶ 활용내역 기재 요망 </t>
    <phoneticPr fontId="5" type="noConversion"/>
  </si>
  <si>
    <t>(단위:원)</t>
    <phoneticPr fontId="5" type="noConversion"/>
  </si>
  <si>
    <t>연구비 지출관</t>
    <phoneticPr fontId="5" type="noConversion"/>
  </si>
  <si>
    <t>귀하</t>
    <phoneticPr fontId="5" type="noConversion"/>
  </si>
  <si>
    <t>용도 설명서</t>
    <phoneticPr fontId="5" type="noConversion"/>
  </si>
  <si>
    <t>&lt;근거서류&gt;
1. 용도설명서
2. 국문 및 영문 규격서
3. 연구계획서</t>
    <phoneticPr fontId="5" type="noConversion"/>
  </si>
  <si>
    <t>1. 품         명</t>
    <phoneticPr fontId="5" type="noConversion"/>
  </si>
  <si>
    <t>(영문)</t>
    <phoneticPr fontId="5" type="noConversion"/>
  </si>
  <si>
    <t>(국문)</t>
    <phoneticPr fontId="5" type="noConversion"/>
  </si>
  <si>
    <t>2. 모   델   명</t>
    <phoneticPr fontId="5" type="noConversion"/>
  </si>
  <si>
    <t>3. 제   조   사</t>
    <phoneticPr fontId="5" type="noConversion"/>
  </si>
  <si>
    <t>4. 제 작 국 가</t>
    <phoneticPr fontId="5" type="noConversion"/>
  </si>
  <si>
    <t>4. 규격(성능 및 사양)</t>
    <phoneticPr fontId="5" type="noConversion"/>
  </si>
  <si>
    <t>Ⅰ. 일반사양 :</t>
    <phoneticPr fontId="5" type="noConversion"/>
  </si>
  <si>
    <t>Ⅱ. 성      능 :</t>
    <phoneticPr fontId="5" type="noConversion"/>
  </si>
  <si>
    <t>5. 사용 용도설명</t>
    <phoneticPr fontId="5" type="noConversion"/>
  </si>
  <si>
    <t>서울대학교 산학협력단 귀하</t>
    <phoneticPr fontId="5" type="noConversion"/>
  </si>
  <si>
    <t>구매 규격서</t>
    <phoneticPr fontId="5" type="noConversion"/>
  </si>
  <si>
    <t>COMMODITY DESCRIPTION</t>
    <phoneticPr fontId="5" type="noConversion"/>
  </si>
  <si>
    <t>품목번호
Item No.</t>
    <phoneticPr fontId="5" type="noConversion"/>
  </si>
  <si>
    <t>관세분류번호
HSK No.</t>
    <phoneticPr fontId="5" type="noConversion"/>
  </si>
  <si>
    <t>정부물품분류번호(8자리)
Korean Government
Commodity Classification
Code(eight-digit)</t>
    <phoneticPr fontId="5" type="noConversion"/>
  </si>
  <si>
    <t>품 명
Description</t>
    <phoneticPr fontId="5" type="noConversion"/>
  </si>
  <si>
    <t>단위
Unit</t>
    <phoneticPr fontId="5" type="noConversion"/>
  </si>
  <si>
    <t>수량
Q'ty</t>
    <phoneticPr fontId="5" type="noConversion"/>
  </si>
  <si>
    <t>Ⅰ. 용도(End-user's Use)</t>
    <phoneticPr fontId="5" type="noConversion"/>
  </si>
  <si>
    <t>어떤 업무에 사용되는지 상세히 기술</t>
    <phoneticPr fontId="5" type="noConversion"/>
  </si>
  <si>
    <t>Ⅱ. 장비의 구성(Configurations of Goods)</t>
    <phoneticPr fontId="5" type="noConversion"/>
  </si>
  <si>
    <t>1. 본체(Mind body) :</t>
    <phoneticPr fontId="5" type="noConversion"/>
  </si>
  <si>
    <t>2. Accessories :</t>
    <phoneticPr fontId="5" type="noConversion"/>
  </si>
  <si>
    <t>① 
②
③
④
⑤
⑥</t>
    <phoneticPr fontId="5" type="noConversion"/>
  </si>
  <si>
    <t>Ⅲ. 성능 및 규격(Performance and Specificpation)</t>
    <phoneticPr fontId="5" type="noConversion"/>
  </si>
  <si>
    <t>- 특정 모델명이나 특정 방식(Type)은 기재 불가, 주요 성능이나 규격위주로 기재 -
1.
2.
3.
4.
5.
6.
7.
8.</t>
    <phoneticPr fontId="5" type="noConversion"/>
  </si>
  <si>
    <t>Ⅳ. 기타 조건(Remarks)</t>
    <phoneticPr fontId="5" type="noConversion"/>
  </si>
  <si>
    <t>- 설치조건, 보증조건, 훈련 조건, 납기 등 -
1.
2.
3.</t>
    <phoneticPr fontId="5" type="noConversion"/>
  </si>
  <si>
    <t>서울대학교 산학협력단 귀하</t>
    <phoneticPr fontId="5" type="noConversion"/>
  </si>
  <si>
    <t>신 청 제 목</t>
    <phoneticPr fontId="5" type="noConversion"/>
  </si>
  <si>
    <t>내국인</t>
  </si>
  <si>
    <t>활용일자</t>
    <phoneticPr fontId="5" type="noConversion"/>
  </si>
  <si>
    <t>운전자</t>
    <phoneticPr fontId="5" type="noConversion"/>
  </si>
  <si>
    <t>※ 입금시 "서울대연구책임자"로 입금됨(별도 입금자 요구시 비고란 기재 요망 / 가상계좌 입금 불가)
※ 별도 통장사본 및 신청서에 계좌번호 입력시 미제출</t>
    <phoneticPr fontId="5" type="noConversion"/>
  </si>
  <si>
    <t>* 신규 연구원만 인적사항만 기재, 종전에 기재한 참여연구원은 미기재</t>
    <phoneticPr fontId="5" type="noConversion"/>
  </si>
  <si>
    <t>전문가 활용비 신청서</t>
    <phoneticPr fontId="5" type="noConversion"/>
  </si>
  <si>
    <t>입 금 계 좌 내 역 서</t>
    <phoneticPr fontId="5" type="noConversion"/>
  </si>
  <si>
    <t>연구사용계획 변경신청서</t>
    <phoneticPr fontId="5" type="noConversion"/>
  </si>
  <si>
    <t>구매방식</t>
    <phoneticPr fontId="5" type="noConversion"/>
  </si>
  <si>
    <t>◦ [별지 1호]연구비 청구서
◦ [별지 1-1호]입금계좌내역서-해당시
◦ [별지 1-2호]영수증 첨부지-해당시
◦ 연구비카드매출전표(카드)
◦ 전자세금계산서(계좌이체)
◦ 거래명세표
◦ 통장사본 및 사업자등록증(계좌이체)</t>
  </si>
  <si>
    <t>◦ 연구비카드매출전표(카드) / 전자세금계산서(계좌이체)
◦ 거래명세표
◦ 통장사본 및 사업자등록증(계좌이체)
◦ 교육기관 발급 교육비 수납영수증
◦ 교육수료증</t>
  </si>
  <si>
    <t>◦ 연구비카드매출전표(카드) / 전자세금계산서(계좌이체)
◦ 거래명세표
◦ 통장사본 및 사업자등록증(계좌이체)
◦ 기술정보수집 내용 또는 특허조사내용</t>
  </si>
  <si>
    <t>◦ 연구비카드매출전표(카드) / 전자세금계산서(계좌이체)
◦ 거래명세표
◦ 통장사본 및 사업자등록증(계좌이체)
◦ 행사개최 관련 증빙서류(팜플렛 등)</t>
  </si>
  <si>
    <t xml:space="preserve">◦ 연구비카드매출전표(카드) / 전자세금계산서(계좌이체)
◦ 거래명세표
◦ 통장사본 및 세금계산서(계좌이체)
◦ 참가자의 성명이 명시된 학회등록비 영수증
  (참가자의 성명이 명시되지 않은 경우 팜플렛, 참가사진, 명찰 등 가운데 하나 제출) </t>
  </si>
  <si>
    <t>◦ 연구비카드매출전표(카드) / 전자세금계산서(계좌이체)
◦ 거래명세표
◦ 통장사본 및 사업자등록증(계좌이체)
◦ 인쇄·복사비 관련 인쇄물 표지 사본</t>
  </si>
  <si>
    <t>◦ 연구비카드매출전표(카드) / 전자세금계산서(계좌이체)
◦ 거래명세표
◦ 통장사본 및 사업자등록증(계좌이체)
◦ 기술도입계약서 및 기술검수조서</t>
  </si>
  <si>
    <t>◦ 연구비카드매출전표(카드) / 전자세금계산서(계좌이체)
◦ 거래명세표
◦ 통장사본 및 사업자등록증(계좌이체)</t>
  </si>
  <si>
    <t>※ 카드 해외 사용분은 반드시 원화로 된 영수증(매출전표) 필수 제출, 연구비 법인카드 결제시 공인인증서 필요한 경우 연구관리부서에 문의 요망
※ 가상계좌 입금 불가
※ 연구비(법인)카드 사용 원칙이며, 연구과제 참여연구원만 사용 가능</t>
    <phoneticPr fontId="5" type="noConversion"/>
  </si>
  <si>
    <t>비목</t>
    <phoneticPr fontId="5" type="noConversion"/>
  </si>
  <si>
    <t>제출 서류</t>
    <phoneticPr fontId="5" type="noConversion"/>
  </si>
  <si>
    <t>실험 및 조사수당 신청서</t>
    <phoneticPr fontId="5" type="noConversion"/>
  </si>
  <si>
    <t>■ 과 제 번 호 :</t>
    <phoneticPr fontId="5" type="noConversion"/>
  </si>
  <si>
    <t>■ 연 락 처 :</t>
    <phoneticPr fontId="5" type="noConversion"/>
  </si>
  <si>
    <r>
      <t>T</t>
    </r>
    <r>
      <rPr>
        <sz val="9"/>
        <rFont val="맑은 고딕"/>
        <family val="3"/>
        <charset val="129"/>
      </rPr>
      <t>.</t>
    </r>
    <phoneticPr fontId="5" type="noConversion"/>
  </si>
  <si>
    <t>■ 지 원 기 관 :</t>
    <phoneticPr fontId="5" type="noConversion"/>
  </si>
  <si>
    <t>■ 사  업  명 :</t>
    <phoneticPr fontId="5" type="noConversion"/>
  </si>
  <si>
    <t>■ 연구과제명 :</t>
    <phoneticPr fontId="5" type="noConversion"/>
  </si>
  <si>
    <t>연구책임자</t>
    <phoneticPr fontId="5" type="noConversion"/>
  </si>
  <si>
    <t>소   속</t>
    <phoneticPr fontId="5" type="noConversion"/>
  </si>
  <si>
    <t>성   명</t>
    <phoneticPr fontId="5" type="noConversion"/>
  </si>
  <si>
    <t>(인)</t>
    <phoneticPr fontId="5" type="noConversion"/>
  </si>
  <si>
    <t>실험 및 조사 일자</t>
    <phoneticPr fontId="5" type="noConversion"/>
  </si>
  <si>
    <t>~</t>
    <phoneticPr fontId="5" type="noConversion"/>
  </si>
  <si>
    <t>연락처</t>
    <phoneticPr fontId="5" type="noConversion"/>
  </si>
  <si>
    <t>소속</t>
    <phoneticPr fontId="5" type="noConversion"/>
  </si>
  <si>
    <t>실험 및 조사 내역</t>
    <phoneticPr fontId="5" type="noConversion"/>
  </si>
  <si>
    <t xml:space="preserve">※ 연구과제와의 직접적인 관련이 있는 내용을 구체적으로 기록 
* 1일(회, 시간)당 실험 및 조사내역 지급액을 기재하는 것이 원칙임 
  단 부득이하게 1회 이상의 비용을 청구할 경우 산출내역 및 활용내역을 아래와 같이 구체적으로 기재 요망 
  예) ▶ 산출내역(실험 및 조사내역) 
           &lt;1 회&gt;    200.06.30(수요일) 
                         1일 X 8시간 X 10,000원(시간당 단가) = 80,000원
           &lt;2 회&gt;    2008.07.01(수요일) 
                         1일 X 5시간 X 10,000원(시간당 단가) = 50,000원
           &lt;총합계&gt; 85,000원 
           ▶ 활용내역 기재 요망 </t>
    <phoneticPr fontId="5" type="noConversion"/>
  </si>
  <si>
    <t>지급내역</t>
    <phoneticPr fontId="5" type="noConversion"/>
  </si>
  <si>
    <t>실험비</t>
    <phoneticPr fontId="5" type="noConversion"/>
  </si>
  <si>
    <t>조사비</t>
    <phoneticPr fontId="5" type="noConversion"/>
  </si>
  <si>
    <t>합계</t>
    <phoneticPr fontId="5" type="noConversion"/>
  </si>
  <si>
    <t>연구비 지출관</t>
    <phoneticPr fontId="5" type="noConversion"/>
  </si>
  <si>
    <t>귀하</t>
    <phoneticPr fontId="5" type="noConversion"/>
  </si>
  <si>
    <t>* 첨부 : 전문가 개인 이력, 외국인일 경우 팜플렛, 초청장, 개최확인 사진, 입국 확인 가능한 여권사본 중 택일, E-ticket(항공료 청구 시)</t>
    <phoneticPr fontId="5" type="noConversion"/>
  </si>
  <si>
    <t>&lt;목차&gt; 바로가기</t>
    <phoneticPr fontId="5" type="noConversion"/>
  </si>
  <si>
    <t>&lt;목차&gt;
바로가기</t>
    <phoneticPr fontId="5" type="noConversion"/>
  </si>
  <si>
    <t>야근/특근 식대 집행내역서</t>
    <phoneticPr fontId="5" type="noConversion"/>
  </si>
  <si>
    <t>연구원</t>
  </si>
  <si>
    <t>전임교원 이상(연구책임자)</t>
  </si>
  <si>
    <t>&lt;표10&gt; 원고료·강사료·자문료 정액표</t>
    <phoneticPr fontId="5" type="noConversion"/>
  </si>
  <si>
    <t>구분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</si>
  <si>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</si>
  <si>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</si>
  <si>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</si>
  <si>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t>50,000원
이      하</t>
    <phoneticPr fontId="5" type="noConversion"/>
  </si>
  <si>
    <t>800,000원
이      하</t>
    <phoneticPr fontId="5" type="noConversion"/>
  </si>
  <si>
    <t>150,000원
이      하</t>
    <phoneticPr fontId="5" type="noConversion"/>
  </si>
  <si>
    <t>600,000원
이      하</t>
    <phoneticPr fontId="5" type="noConversion"/>
  </si>
  <si>
    <t>100,000원
이      하</t>
    <phoneticPr fontId="5" type="noConversion"/>
  </si>
  <si>
    <t>&lt;표10&gt;의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</si>
  <si>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※ 외빈초정여비 지급 단가</t>
    <phoneticPr fontId="5" type="noConversion"/>
  </si>
  <si>
    <t>■ 항공임 : 초청인사의 직급에 맞는 국외여비 항공임 기준</t>
    <phoneticPr fontId="5" type="noConversion"/>
  </si>
  <si>
    <t>■ 해외초청 여비 지급단가는 국가별 등급을 참고하여 본교 직급별로 지급하거나 기획재정부 「예산 및 기금 운용 계획 집행 지침」을 준용</t>
    <phoneticPr fontId="5" type="noConversion"/>
  </si>
  <si>
    <t>- 서울대학교 국가별등급(한국 나등급)</t>
    <phoneticPr fontId="5" type="noConversion"/>
  </si>
  <si>
    <t>일비</t>
    <phoneticPr fontId="5" type="noConversion"/>
  </si>
  <si>
    <t>숙박비</t>
    <phoneticPr fontId="5" type="noConversion"/>
  </si>
  <si>
    <t>식비</t>
    <phoneticPr fontId="5" type="noConversion"/>
  </si>
  <si>
    <t>제1호</t>
    <phoneticPr fontId="5" type="noConversion"/>
  </si>
  <si>
    <t>70$</t>
    <phoneticPr fontId="5" type="noConversion"/>
  </si>
  <si>
    <t>450$</t>
    <phoneticPr fontId="5" type="noConversion"/>
  </si>
  <si>
    <t>150$</t>
    <phoneticPr fontId="5" type="noConversion"/>
  </si>
  <si>
    <t>제2호</t>
    <phoneticPr fontId="5" type="noConversion"/>
  </si>
  <si>
    <t>가목</t>
    <phoneticPr fontId="5" type="noConversion"/>
  </si>
  <si>
    <t>60$</t>
    <phoneticPr fontId="5" type="noConversion"/>
  </si>
  <si>
    <t>240$</t>
    <phoneticPr fontId="5" type="noConversion"/>
  </si>
  <si>
    <t>102$</t>
    <phoneticPr fontId="5" type="noConversion"/>
  </si>
  <si>
    <t>나목</t>
    <phoneticPr fontId="5" type="noConversion"/>
  </si>
  <si>
    <t>50$</t>
    <phoneticPr fontId="5" type="noConversion"/>
  </si>
  <si>
    <t>190$</t>
    <phoneticPr fontId="5" type="noConversion"/>
  </si>
  <si>
    <t>100$</t>
    <phoneticPr fontId="5" type="noConversion"/>
  </si>
  <si>
    <t>제3호</t>
    <phoneticPr fontId="5" type="noConversion"/>
  </si>
  <si>
    <t>40$</t>
    <phoneticPr fontId="5" type="noConversion"/>
  </si>
  <si>
    <t>170$</t>
    <phoneticPr fontId="5" type="noConversion"/>
  </si>
  <si>
    <t>90$</t>
    <phoneticPr fontId="5" type="noConversion"/>
  </si>
  <si>
    <t>140$</t>
    <phoneticPr fontId="5" type="noConversion"/>
  </si>
  <si>
    <t>- 기획재정부 「예산 및 기금 운용 계획 집행 지침」</t>
    <phoneticPr fontId="5" type="noConversion"/>
  </si>
  <si>
    <t xml:space="preserve">구분 </t>
    <phoneticPr fontId="5" type="noConversion"/>
  </si>
  <si>
    <t>1인당 단가</t>
    <phoneticPr fontId="5" type="noConversion"/>
  </si>
  <si>
    <t>숙박비(1夜)</t>
    <phoneticPr fontId="5" type="noConversion"/>
  </si>
  <si>
    <t>주  빈</t>
    <phoneticPr fontId="5" type="noConversion"/>
  </si>
  <si>
    <t>연구원</t>
    <phoneticPr fontId="5" type="noConversion"/>
  </si>
  <si>
    <t>식    비(日)</t>
    <phoneticPr fontId="5" type="noConversion"/>
  </si>
  <si>
    <t>지방시찰여비</t>
    <phoneticPr fontId="5" type="noConversion"/>
  </si>
  <si>
    <t>공무원여비규정 적용</t>
    <phoneticPr fontId="5" type="noConversion"/>
  </si>
  <si>
    <t>* 주빈은 직위·직급에 관계없이 초청목적으로 직접적으로 관련되는
  자를 의미함</t>
    <phoneticPr fontId="5" type="noConversion"/>
  </si>
  <si>
    <t>00</t>
    <phoneticPr fontId="5" type="noConversion"/>
  </si>
  <si>
    <t>피험자1</t>
    <phoneticPr fontId="5" type="noConversion"/>
  </si>
  <si>
    <t>피험자2</t>
    <phoneticPr fontId="5" type="noConversion"/>
  </si>
  <si>
    <t>※ 학사과정 100만원 / 석사과정 180만원 / 박사과정 250만원 / 박사 후 과정 400만원 이내</t>
    <phoneticPr fontId="5" type="noConversion"/>
  </si>
  <si>
    <t>■ 작  성  자 :</t>
    <phoneticPr fontId="5" type="noConversion"/>
  </si>
  <si>
    <t>학회·세미나 개최비는 연구과제 수행과 직접적인 관련이 있는 경우에 한하여 실 소요 경비를 기준으로 계상한다.</t>
    <phoneticPr fontId="5" type="noConversion"/>
  </si>
  <si>
    <t>※ 원고·강사·자문·번역·통역·속기료지급단가</t>
    <phoneticPr fontId="5" type="noConversion"/>
  </si>
  <si>
    <t>-</t>
    <phoneticPr fontId="5" type="noConversion"/>
  </si>
  <si>
    <t>해당 연구개발과제에 직접 참여하는 학생연구원에게 지급하는 인건비로, 「기초연구진흥 및 기술개발지원에 관한 법률 시행령」 제2조제3호에 따른 박사후연구원을 포함한다.</t>
    <phoneticPr fontId="5" type="noConversion"/>
  </si>
  <si>
    <t>학생인건비는 해당 연구개발과제별로 투입되는 인원총량(man-month)을 기준으로 계상한다</t>
    <phoneticPr fontId="5" type="noConversion"/>
  </si>
  <si>
    <t>※ man-month 총액 : 해당 연구원의 1인 1개월 작업량의 기준으로, 과제 수행을 위
   해 한사람을 온전히 투입해야하는 기간에 따르는 소요비용 총액</t>
    <phoneticPr fontId="5" type="noConversion"/>
  </si>
  <si>
    <t>&lt;산정수식 : 해당과정 학생연구원의 1개월 평균 예상 참여율 X 과제수행기간&gt;</t>
    <phoneticPr fontId="5" type="noConversion"/>
  </si>
  <si>
    <t>※ 박사과정 학생인건비 산정 예시
    ● 예상 소요인력(man-month) : 40%(참여율) X 12개월(기간)=4.8m/m
    ● 박사과정 연구원의 월 급여 : 2,500,000원
    ● 총액 : 4.8m/m X 2,500,000원 = 12,000,000원</t>
    <phoneticPr fontId="5" type="noConversion"/>
  </si>
  <si>
    <t>학생인건비의 월 급여 지급액은 &lt;별표2&gt;에 따른다.</t>
    <phoneticPr fontId="5" type="noConversion"/>
  </si>
  <si>
    <t>학생인건비는 해당 연구과제 종료 후 1년 이내에 사용할 수 있으며, 연구과제 종료 후 1년 이내에 연구책임자가 퇴직하거나 이직하였을 때에는 그 때부터 학생인건비로 사용할 수 없다.</t>
    <phoneticPr fontId="5" type="noConversion"/>
  </si>
  <si>
    <t>기타 세부적인 사항은 지원기관의 지침에 따른다.</t>
    <phoneticPr fontId="5" type="noConversion"/>
  </si>
  <si>
    <t>&lt;별표2&gt; 외부인건비의 직급 구분은 &lt;별표3&gt;의 기준에 따른다.</t>
    <phoneticPr fontId="5" type="noConversion"/>
  </si>
  <si>
    <t>&lt;별표2&gt; 외부인건비 월 인건비 지급액</t>
    <phoneticPr fontId="5" type="noConversion"/>
  </si>
  <si>
    <t>(단위: 원)</t>
    <phoneticPr fontId="5" type="noConversion"/>
  </si>
  <si>
    <t>직     급</t>
    <phoneticPr fontId="5" type="noConversion"/>
  </si>
  <si>
    <t>책임급
(Post-doc)</t>
    <phoneticPr fontId="5" type="noConversion"/>
  </si>
  <si>
    <t>선임급
(Post-doc)</t>
    <phoneticPr fontId="5" type="noConversion"/>
  </si>
  <si>
    <t>원급</t>
    <phoneticPr fontId="5" type="noConversion"/>
  </si>
  <si>
    <t>박사후
연구원</t>
    <phoneticPr fontId="5" type="noConversion"/>
  </si>
  <si>
    <t>박사과정</t>
    <phoneticPr fontId="5" type="noConversion"/>
  </si>
  <si>
    <t>석사과정</t>
    <phoneticPr fontId="5" type="noConversion"/>
  </si>
  <si>
    <t>학사과정</t>
    <phoneticPr fontId="5" type="noConversion"/>
  </si>
  <si>
    <t>인건비</t>
    <phoneticPr fontId="5" type="noConversion"/>
  </si>
  <si>
    <t>6,450,000원</t>
    <phoneticPr fontId="5" type="noConversion"/>
  </si>
  <si>
    <t>5,250,000원</t>
    <phoneticPr fontId="5" type="noConversion"/>
  </si>
  <si>
    <t>4,000,000원</t>
    <phoneticPr fontId="5" type="noConversion"/>
  </si>
  <si>
    <t>2,500,000원</t>
    <phoneticPr fontId="5" type="noConversion"/>
  </si>
  <si>
    <t>1,800,000원</t>
    <phoneticPr fontId="5" type="noConversion"/>
  </si>
  <si>
    <t>1,000,000원</t>
    <phoneticPr fontId="5" type="noConversion"/>
  </si>
  <si>
    <t>&lt;별표3&gt; 외부인건비 직급 구분표</t>
    <phoneticPr fontId="5" type="noConversion"/>
  </si>
  <si>
    <t>직위구분</t>
    <phoneticPr fontId="5" type="noConversion"/>
  </si>
  <si>
    <t>동등경력 인정사항</t>
    <phoneticPr fontId="5" type="noConversion"/>
  </si>
  <si>
    <t>책임급</t>
    <phoneticPr fontId="5" type="noConversion"/>
  </si>
  <si>
    <t>◦ 박사학위 또는 기술사 자격 취득 후 7년 이상의 경력 소유자
◦ 석사학위 취득후 해당분야 12년이상의 경력 소유자
◦ 학사학위 취득후 해당분야 15년이상의 경력 소유자</t>
    <phoneticPr fontId="5" type="noConversion"/>
  </si>
  <si>
    <t>선임급</t>
    <phoneticPr fontId="5" type="noConversion"/>
  </si>
  <si>
    <r>
      <t xml:space="preserve">◦ 박사학위 또는 기술사 자격 </t>
    </r>
    <r>
      <rPr>
        <u/>
        <sz val="9"/>
        <rFont val="맑은 고딕"/>
        <family val="3"/>
        <charset val="129"/>
      </rPr>
      <t>취득후 5년 이상의 경력 소유자</t>
    </r>
    <r>
      <rPr>
        <sz val="9"/>
        <rFont val="맑은 고딕"/>
        <family val="3"/>
        <charset val="129"/>
      </rPr>
      <t xml:space="preserve">
◦ 석사학위 취득후 해당분야 7년이상의 경력 소유자
◦ 학사학위 취득후 해당분야 10년이상의 경력 소유자</t>
    </r>
    <phoneticPr fontId="5" type="noConversion"/>
  </si>
  <si>
    <t>원  급</t>
    <phoneticPr fontId="5" type="noConversion"/>
  </si>
  <si>
    <r>
      <rPr>
        <u/>
        <sz val="9"/>
        <rFont val="맑은 고딕"/>
        <family val="3"/>
        <charset val="129"/>
      </rPr>
      <t>◦ 박사학위 또는 기술사 자격 취득자</t>
    </r>
    <r>
      <rPr>
        <sz val="9"/>
        <rFont val="맑은 고딕"/>
        <family val="3"/>
        <charset val="129"/>
      </rPr>
      <t xml:space="preserve">
◦ 석사학위 취득후 해당분야 5년이상의 경력 소유자
◦ 학사학위 취득후 해당분야 7년이상의 경력 소유자</t>
    </r>
    <phoneticPr fontId="5" type="noConversion"/>
  </si>
  <si>
    <t>◦ 연수연구원(post-doc)</t>
    <phoneticPr fontId="5" type="noConversion"/>
  </si>
  <si>
    <r>
      <rPr>
        <u/>
        <sz val="9"/>
        <rFont val="맑은 고딕"/>
        <family val="3"/>
        <charset val="129"/>
      </rPr>
      <t>◦ 박사과정 재학생 또는 석사학위 소지자</t>
    </r>
    <r>
      <rPr>
        <sz val="9"/>
        <rFont val="맑은 고딕"/>
        <family val="3"/>
        <charset val="129"/>
      </rPr>
      <t xml:space="preserve">
◦ 학사학위 취득후 해당분야 5년이상의 경력 소유자</t>
    </r>
    <phoneticPr fontId="5" type="noConversion"/>
  </si>
  <si>
    <t>◦ 석사과정 재학생 또는 학사학위 취득자</t>
    <phoneticPr fontId="5" type="noConversion"/>
  </si>
  <si>
    <t>◦ 학사과정 재학생</t>
    <phoneticPr fontId="5" type="noConversion"/>
  </si>
  <si>
    <t>* 위 요건에 해당되지 않더라도 기타 동등이상의 경력 소유자는 해당 직위에 따라 연구수행에 참여할 수 있음.</t>
    <phoneticPr fontId="5" type="noConversion"/>
  </si>
  <si>
    <t>설 치  장 소</t>
    <phoneticPr fontId="5" type="noConversion"/>
  </si>
  <si>
    <t>교수</t>
  </si>
  <si>
    <t>■ 연구수당 총 예산 :</t>
    <phoneticPr fontId="5" type="noConversion"/>
  </si>
  <si>
    <t>■ 금회 지급 예산 :</t>
    <phoneticPr fontId="5" type="noConversion"/>
  </si>
  <si>
    <t>■ 평   가    기   간  :</t>
    <phoneticPr fontId="5" type="noConversion"/>
  </si>
  <si>
    <t>협동연구비</t>
    <phoneticPr fontId="5" type="noConversion"/>
  </si>
  <si>
    <t>▶ 서울대학교 산학협력단은 원칙적으로 이용자의 개인정보를 개인정보의 수집·이용 목적에서 명시한 범위 내에서 처리하며, 이용자의 사전 동의 없이는 본래의 범위를 초과하여 처리하거나 제3자에게 제공하지 않습니다. 단, 다음의 경우에는 개인정보를 제공할 수 있습니다.
    ▪ 이용자가 사전에 제3자 제공 및 공개에 동의한 경우
    ▪ 법령 등에 의해 제공이 요구되는 경우
    ▪ 서비스의 제공에 관한 계약의 이행을 위하여 필요한 개인정보로서 경제적/기술적인 사유로 통상의 동의를 받는 것이 현저히 곤란한 경우
    ▪ 통계작성 및 학술연구 등의 목적을 위하여 필요한 경우로서 특정 개인을 알아 볼 수 없는 형태로 개인정보를 제공하는 경우</t>
    <phoneticPr fontId="5" type="noConversion"/>
  </si>
  <si>
    <t>▶ 서울대학교 산학협력단에서는 연구관리 용도로 개인정보(고유식별정보 포함)를 보유하고 있습니다.
    ▪ 필수정보 : 성명, 소속, 직위, 계좌번호, 주민등록번호(고유식별정보), 국적, 전화, 이메일
    ▪ 보유목적: 인건비 및 수당 지급, 세무신고, 경력증명서 발급 등 연구관리 제반사항
▶ 수집한 개인정보는「서울대학교 연구비관리 규정」제28조(관계서류의 보존)에 따라 5년간 보관합니다.
▶ 개인정보(고유식별정보 포함) 수집에 동의하지 않을 수 있으나, 이 경우 인건비 및 수당지급이 제한될 수 있습니다.
○ 개인정보 수집 및 이용에 동의하십니까?
○ 고유식별정보 수집 및 이용에 동의하십니까?</t>
    <phoneticPr fontId="5" type="noConversion"/>
  </si>
  <si>
    <t>○ 개인정보의 제3자 제공에 동의하십니까?</t>
    <phoneticPr fontId="5" type="noConversion"/>
  </si>
  <si>
    <t>Information on personal information agreement of researchers</t>
    <phoneticPr fontId="5" type="noConversion"/>
  </si>
  <si>
    <t>&lt;Personal information collection/utilization agreement&gt;</t>
    <phoneticPr fontId="5" type="noConversion"/>
  </si>
  <si>
    <t xml:space="preserve">▶ </t>
    <phoneticPr fontId="5" type="noConversion"/>
  </si>
  <si>
    <t>SNU R&amp;D foundation is retaining your personal information (including personal identification number) for research management purposes.</t>
    <phoneticPr fontId="5" type="noConversion"/>
  </si>
  <si>
    <t xml:space="preserve">▪ </t>
    <phoneticPr fontId="5" type="noConversion"/>
  </si>
  <si>
    <t>Essential information: name, affiliation, position, account number, personal identification number, nationality, phone number, E-mail.</t>
    <phoneticPr fontId="5" type="noConversion"/>
  </si>
  <si>
    <t>Purpose of the information retaining: research management related affairs including payment of the personnel expenses and incentive, tax affairs report, career certificate issuance.</t>
    <phoneticPr fontId="5" type="noConversion"/>
  </si>
  <si>
    <t xml:space="preserve">The collected personal information is maintained for five years in accordance with the provision of article 28 (preservation of the related documents) of the &lt;Seoul National University research funds management regulation&gt; </t>
    <phoneticPr fontId="5" type="noConversion"/>
  </si>
  <si>
    <t>You can disagree the collection of the personal information. In this case, however, payment of the personnel expenses and incentive can be restricted.</t>
    <phoneticPr fontId="5" type="noConversion"/>
  </si>
  <si>
    <t xml:space="preserve">○ </t>
    <phoneticPr fontId="5" type="noConversion"/>
  </si>
  <si>
    <t>Do you agree with the collection of your personal information and its utilization?</t>
    <phoneticPr fontId="5" type="noConversion"/>
  </si>
  <si>
    <t>○</t>
    <phoneticPr fontId="5" type="noConversion"/>
  </si>
  <si>
    <t>Do you agree with the collection of your personal identification number and its utilization?</t>
    <phoneticPr fontId="5" type="noConversion"/>
  </si>
  <si>
    <t>&lt; Provision of the personal information to a third party &gt;</t>
    <phoneticPr fontId="5" type="noConversion"/>
  </si>
  <si>
    <t>SNU R&amp;D foundation is treating the personal information in accordance with &lt;purpose of the personal information collection/utilization&gt;, and does not provide the personal information to a third party without the prior consent of the user. However, the information can be provided to a third party in case of the following.</t>
    <phoneticPr fontId="5" type="noConversion"/>
  </si>
  <si>
    <t>The user have agreed the provision of information to a third party beforehand.</t>
    <phoneticPr fontId="5" type="noConversion"/>
  </si>
  <si>
    <t>The provision is required by the legislation.</t>
    <phoneticPr fontId="5" type="noConversion"/>
  </si>
  <si>
    <t>Receiving an agreement is significantly difficult due to economical/technical reasons, during the fulfillment of a contract about the provision of services.</t>
    <phoneticPr fontId="5" type="noConversion"/>
  </si>
  <si>
    <t>The provision of information is required anonymously, during the purpose of statistics producing or academic research.</t>
    <phoneticPr fontId="5" type="noConversion"/>
  </si>
  <si>
    <t>Do you agree with the provision of your personal information to a third party?</t>
    <phoneticPr fontId="5" type="noConversion"/>
  </si>
  <si>
    <t>Affiliation</t>
    <phoneticPr fontId="5" type="noConversion"/>
  </si>
  <si>
    <t>Position</t>
    <phoneticPr fontId="5" type="noConversion"/>
  </si>
  <si>
    <t>Name</t>
    <phoneticPr fontId="5" type="noConversion"/>
  </si>
  <si>
    <t>Date of Birth
YYMMDD</t>
    <phoneticPr fontId="5" type="noConversion"/>
  </si>
  <si>
    <t>Signiture</t>
    <phoneticPr fontId="5" type="noConversion"/>
  </si>
  <si>
    <t>전 문 가</t>
    <phoneticPr fontId="5" type="noConversion"/>
  </si>
  <si>
    <t>연구책임자
(전임교원이상)</t>
    <phoneticPr fontId="5" type="noConversion"/>
  </si>
  <si>
    <t>연구원
(책임급 이하)</t>
    <phoneticPr fontId="5" type="noConversion"/>
  </si>
  <si>
    <t>대면</t>
  </si>
  <si>
    <t>실비 상한으로 해당 사항 없음</t>
  </si>
  <si>
    <t>■ 작  성  자 :</t>
    <phoneticPr fontId="5" type="noConversion"/>
  </si>
  <si>
    <t>※ 첨부서류 : 견적서</t>
    <phoneticPr fontId="5" type="noConversion"/>
  </si>
  <si>
    <t>학생인건비 통합관리제</t>
    <phoneticPr fontId="5" type="noConversion"/>
  </si>
  <si>
    <t>※ 외국인에 한하여 부득이하게 현금을 지급한 경우 제출(내국인 자문료 지급시 해당사항 없음)</t>
    <phoneticPr fontId="5" type="noConversion"/>
  </si>
  <si>
    <t>일        금             :
( A m o u n t )</t>
    <phoneticPr fontId="5" type="noConversion"/>
  </si>
  <si>
    <t>(</t>
    <phoneticPr fontId="5" type="noConversion"/>
  </si>
  <si>
    <t>\</t>
    <phoneticPr fontId="5" type="noConversion"/>
  </si>
  <si>
    <t>)</t>
    <phoneticPr fontId="5" type="noConversion"/>
  </si>
  <si>
    <r>
      <t xml:space="preserve">일        자             :
</t>
    </r>
    <r>
      <rPr>
        <sz val="8"/>
        <rFont val="맑은 고딕"/>
        <family val="3"/>
        <charset val="129"/>
      </rPr>
      <t>(Date of Consultation/Seminar)</t>
    </r>
    <phoneticPr fontId="5" type="noConversion"/>
  </si>
  <si>
    <t>활  용  내  용         :
( C o n t e n t s  o f Consultation/Seminar )</t>
    <phoneticPr fontId="5" type="noConversion"/>
  </si>
  <si>
    <t>사유
(Reason)</t>
    <phoneticPr fontId="5" type="noConversion"/>
  </si>
  <si>
    <t>위 금액을 영수함.(I received the above amount.)</t>
    <phoneticPr fontId="5" type="noConversion"/>
  </si>
  <si>
    <t>수령일 : 
(Payment Date)</t>
    <phoneticPr fontId="5" type="noConversion"/>
  </si>
  <si>
    <t>년(Y)</t>
    <phoneticPr fontId="5" type="noConversion"/>
  </si>
  <si>
    <r>
      <t>월</t>
    </r>
    <r>
      <rPr>
        <sz val="8"/>
        <rFont val="맑은 고딕"/>
        <family val="3"/>
        <charset val="129"/>
      </rPr>
      <t>(M)</t>
    </r>
    <phoneticPr fontId="5" type="noConversion"/>
  </si>
  <si>
    <t>일(D)</t>
    <phoneticPr fontId="5" type="noConversion"/>
  </si>
  <si>
    <t>성        명          :
( N  a   m   e )</t>
    <phoneticPr fontId="5" type="noConversion"/>
  </si>
  <si>
    <t>서       명  :
(Signature)</t>
    <phoneticPr fontId="5" type="noConversion"/>
  </si>
  <si>
    <t>주        소          :
( A d d r e s s )</t>
    <phoneticPr fontId="5" type="noConversion"/>
  </si>
  <si>
    <t>여 권 번 호           :
( Passport  No. )</t>
    <phoneticPr fontId="5" type="noConversion"/>
  </si>
  <si>
    <t>＊외국인의 경우 여권사본(앞장, 입국사실 사증면)</t>
    <phoneticPr fontId="5" type="noConversion"/>
  </si>
  <si>
    <t>연구책임자 계좌번호</t>
    <phoneticPr fontId="5" type="noConversion"/>
  </si>
  <si>
    <t>은행 :</t>
    <phoneticPr fontId="5" type="noConversion"/>
  </si>
  <si>
    <t>계좌번호 :</t>
    <phoneticPr fontId="5" type="noConversion"/>
  </si>
  <si>
    <t>※ 첨부 : 증빙관련 영수증 1부(해당시에 제출)</t>
    <phoneticPr fontId="5" type="noConversion"/>
  </si>
  <si>
    <t>상기와 같이 지급하였음을 확인합니다.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</si>
  <si>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</si>
  <si>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</si>
  <si>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</si>
  <si>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</si>
  <si>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전문가 수령증(Receipt)</t>
    <phoneticPr fontId="5" type="noConversion"/>
  </si>
  <si>
    <t>내자</t>
  </si>
  <si>
    <t>단가 300만원 미만</t>
  </si>
  <si>
    <t>EA(개)</t>
  </si>
  <si>
    <t>* 연구책임자, 공동연구원, 연구보조원, 학생연구원(타대학연구원 포함) *</t>
    <phoneticPr fontId="5" type="noConversion"/>
  </si>
  <si>
    <r>
      <t>국가연구개발사업은 인건비(인건비로 계상된 현물</t>
    </r>
    <r>
      <rPr>
        <sz val="10"/>
        <color indexed="8"/>
        <rFont val="MingLiU"/>
        <family val="3"/>
        <charset val="136"/>
      </rPr>
      <t>‧</t>
    </r>
    <r>
      <rPr>
        <sz val="10"/>
        <color indexed="8"/>
        <rFont val="맑은 고딕"/>
        <family val="3"/>
        <charset val="129"/>
      </rPr>
      <t>미지급인건비 및 학생인건비 포함)의 20% 범위에서 계상하고, 당초 계획대비 증액은 불가하다.</t>
    </r>
    <phoneticPr fontId="5" type="noConversion"/>
  </si>
  <si>
    <t>연구수당의 지급대상은 당초 계획서에 포함되거나 계획을 변경하여 연구과제를 참여하고 있는 연구책임자(공동연구원 포함)와 참여연구원이며, 1인이 연구수당 전액을 수령할 수 없다.</t>
    <phoneticPr fontId="5" type="noConversion"/>
  </si>
  <si>
    <t xml:space="preserve">연구수당은 반드시 서식에 따라 연구과제에 기여한 정도를 평가하고, 평가한 내역을 근거로 지급하여야 한다. 다만, 지원기관의 명확한 세부기준이 있거나 연구계획서 상에 연구수당 지급기준이 명확히 제시된 경우는 기여도 평가를 제외할 수 있다. </t>
    <phoneticPr fontId="5" type="noConversion"/>
  </si>
  <si>
    <t>과제 수행에 따른 기여 항목에 따라 평가를 할 경우 아래 방법에 따라 연구책임자가 자율적으로 평가한다.</t>
    <phoneticPr fontId="5" type="noConversion"/>
  </si>
  <si>
    <t>※</t>
    <phoneticPr fontId="5" type="noConversion"/>
  </si>
  <si>
    <t>연구수당 지급 기여도 평가 방법</t>
    <phoneticPr fontId="5" type="noConversion"/>
  </si>
  <si>
    <t>&lt;표1&gt; 연구수당 기여 구분</t>
    <phoneticPr fontId="5" type="noConversion"/>
  </si>
  <si>
    <t>구분</t>
    <phoneticPr fontId="5" type="noConversion"/>
  </si>
  <si>
    <t>평가내용</t>
    <phoneticPr fontId="5" type="noConversion"/>
  </si>
  <si>
    <t>연구과제 수행</t>
    <phoneticPr fontId="5" type="noConversion"/>
  </si>
  <si>
    <t>연구결과물</t>
    <phoneticPr fontId="5" type="noConversion"/>
  </si>
  <si>
    <t xml:space="preserve">연구 결과 발표 </t>
    <phoneticPr fontId="5" type="noConversion"/>
  </si>
  <si>
    <t>기타</t>
    <phoneticPr fontId="5" type="noConversion"/>
  </si>
  <si>
    <t xml:space="preserve">연구과제 수행으로 발생한 실험 결과, 보고서 작성기여, 과제 운영 등 </t>
    <phoneticPr fontId="5" type="noConversion"/>
  </si>
  <si>
    <t>연구과제 수행으로 발생한 각종 연구결과물 실적(논문, 특허, 전시회 등)</t>
    <phoneticPr fontId="5" type="noConversion"/>
  </si>
  <si>
    <t>연구과제 수행관련 대내외 수상실적 및 학회 발표</t>
    <phoneticPr fontId="5" type="noConversion"/>
  </si>
  <si>
    <t xml:space="preserve">기타 연구과제 수행과정의 결과 및 지원 등 </t>
    <phoneticPr fontId="5" type="noConversion"/>
  </si>
  <si>
    <t>2) 기여도 평가의 별도 기준이 없을 경우 &lt;표 2&gt;와 같이 지급할 수 있음</t>
    <phoneticPr fontId="5" type="noConversion"/>
  </si>
  <si>
    <t>※ &lt;표2&gt;의 기준액 배수는 변경 불가함</t>
    <phoneticPr fontId="5" type="noConversion"/>
  </si>
  <si>
    <t>&lt;표2&gt; 연구수당 지급 기준</t>
    <phoneticPr fontId="5" type="noConversion"/>
  </si>
  <si>
    <t>연구수당</t>
    <phoneticPr fontId="5" type="noConversion"/>
  </si>
  <si>
    <t>기준액</t>
    <phoneticPr fontId="5" type="noConversion"/>
  </si>
  <si>
    <t>연구책임자</t>
    <phoneticPr fontId="5" type="noConversion"/>
  </si>
  <si>
    <t>공동연구원</t>
    <phoneticPr fontId="5" type="noConversion"/>
  </si>
  <si>
    <t>연구(보조)원</t>
    <phoneticPr fontId="5" type="noConversion"/>
  </si>
  <si>
    <t>기준액×5*</t>
    <phoneticPr fontId="5" type="noConversion"/>
  </si>
  <si>
    <t>기준액×3*</t>
    <phoneticPr fontId="5" type="noConversion"/>
  </si>
  <si>
    <t>기준액×1*</t>
    <phoneticPr fontId="5" type="noConversion"/>
  </si>
  <si>
    <t>기준액
=</t>
    <phoneticPr fontId="5" type="noConversion"/>
  </si>
  <si>
    <t>연구수당 계상액</t>
    <phoneticPr fontId="5" type="noConversion"/>
  </si>
  <si>
    <t>(연구책임자수×5)+(공동연구원수×3)+(연구원 수×1)</t>
    <phoneticPr fontId="5" type="noConversion"/>
  </si>
  <si>
    <t xml:space="preserve"> * 기준액 배수 : 기준액에 곱하여진 5,3,1 임</t>
    <phoneticPr fontId="5" type="noConversion"/>
  </si>
  <si>
    <t>1. 계상기준</t>
    <phoneticPr fontId="5" type="noConversion"/>
  </si>
  <si>
    <t>해당과제의 연구수당 계상액 7,000,000원 총 참여연구원이 연구책임자 1명, 공동연구원2명, 연구원 3명</t>
    <phoneticPr fontId="5" type="noConversion"/>
  </si>
  <si>
    <t>기 준 액 =</t>
    <phoneticPr fontId="5" type="noConversion"/>
  </si>
  <si>
    <t>연구수당 계상액(7,000,000원)</t>
    <phoneticPr fontId="5" type="noConversion"/>
  </si>
  <si>
    <t>(연구책임자 수(1)× 5)+(공동연구원수(2)× 3)+(연구원 수(3)× 1)</t>
    <phoneticPr fontId="5" type="noConversion"/>
  </si>
  <si>
    <t>기준액이 500,000원으로 계산됨
 ․ 연구책임자 연구수당 : 500,000원× 5 = 2,500,000원
 ․ 공동연구원 연구수당 : 500,000원× 3 = 1,500,000원
 ․ 참여연구원 연구수당 : 500,000원× 1 =   500,000원</t>
    <phoneticPr fontId="5" type="noConversion"/>
  </si>
  <si>
    <t>2. 지급방법</t>
    <phoneticPr fontId="5" type="noConversion"/>
  </si>
  <si>
    <t>연구수당은 연구개시 시점 이내 일괄 지급할 수 없으며, 개시시점은 과제에 따라 다음과 같이 구분한다. 
    ­ 단년도 과제의 경우 : 3개월(다년도과제의 경우 사업 시작과제포함)
    ­ 다년도 과제의 경우 : 1개월
    ­ 1년 미만의 과제의 경우 : 총 연구기간의 1/4 경과 시점</t>
    <phoneticPr fontId="5" type="noConversion"/>
  </si>
  <si>
    <t>학협력단장은 연구수당 지급 시 소득세 공제 후 수령자 개인명의 통장으로 계좌 이체하고, 공제한 소득세는 익월 10일까지 관할세무서와 구청에 신고한다.</t>
    <phoneticPr fontId="5" type="noConversion"/>
  </si>
  <si>
    <t>연구원의 연구 참여를 장려하기 위해 학위과정에 있는 참여연구원에게 연구 장려금을 지급할 수 있으며, 등록금 납입 영수증을 첨부하여 정산한다.</t>
    <phoneticPr fontId="5" type="noConversion"/>
  </si>
  <si>
    <t>예) 회의장사용료</t>
    <phoneticPr fontId="5" type="noConversion"/>
  </si>
  <si>
    <t xml:space="preserve">1. 항공마일리지를 사용하여 항공운임을 절약(증빙자료 첨부)한 교직원에 대하여는 그 절약된 항공운임 범위에서 일비의 50퍼센트를 추가로 지급할 수 있다.
2. 숙박비는 실비 상한액에도 불구하고 실비 상한액의 80퍼센트 정액(이하 “할인정액”이라 한다)으로 지급할 수 있으며, 할인정액으로 지급한 경우에는 정산하지 않는다. 
3. 여행 중 해당국가 환율이 급등한 경우, 숙박비·식비를 사후 정산하여 차액을 지급할 수 있다.
4. USD 환율은 외환은행 현재고시율로 지급하고, 사전지급일 경우는 청구 당시의 기준으로 지급하며, 부득이하게 사후에 지급한 경우는 출장 시작 전일 기준으로 적용한다. 환산단위는 일원단위로 올림하여 10원단위로 계산한다. </t>
    <phoneticPr fontId="5" type="noConversion"/>
  </si>
  <si>
    <t>환율조회 바로가기</t>
    <phoneticPr fontId="5" type="noConversion"/>
  </si>
  <si>
    <t>광역시</t>
  </si>
  <si>
    <t>인천</t>
  </si>
  <si>
    <t>과천</t>
  </si>
  <si>
    <t>수원</t>
  </si>
  <si>
    <t>군포</t>
  </si>
  <si>
    <t>성남</t>
  </si>
  <si>
    <t>경기남부</t>
  </si>
  <si>
    <t>용인</t>
  </si>
  <si>
    <t>안산</t>
  </si>
  <si>
    <t>안양</t>
  </si>
  <si>
    <t>안성</t>
  </si>
  <si>
    <t>평택</t>
  </si>
  <si>
    <t>오산</t>
  </si>
  <si>
    <t>시흥</t>
  </si>
  <si>
    <t>경기북부</t>
  </si>
  <si>
    <t>고양</t>
  </si>
  <si>
    <t>파주</t>
  </si>
  <si>
    <t>동두천</t>
  </si>
  <si>
    <t>의정부</t>
  </si>
  <si>
    <t>남양주</t>
  </si>
  <si>
    <t>경기서부</t>
  </si>
  <si>
    <t>김포</t>
  </si>
  <si>
    <t>부천</t>
  </si>
  <si>
    <t>광명</t>
  </si>
  <si>
    <t>경기동부</t>
  </si>
  <si>
    <t>이천</t>
  </si>
  <si>
    <t>충청권</t>
  </si>
  <si>
    <t>대전</t>
  </si>
  <si>
    <t>천안</t>
  </si>
  <si>
    <t>세종</t>
  </si>
  <si>
    <t>공주</t>
  </si>
  <si>
    <t>논산</t>
  </si>
  <si>
    <t>계룡</t>
  </si>
  <si>
    <t>보령</t>
  </si>
  <si>
    <t>아산</t>
  </si>
  <si>
    <t>서산</t>
  </si>
  <si>
    <t>당진</t>
  </si>
  <si>
    <t>제천</t>
  </si>
  <si>
    <t>충주</t>
  </si>
  <si>
    <t>전라권</t>
  </si>
  <si>
    <t>남원</t>
  </si>
  <si>
    <t>김제</t>
  </si>
  <si>
    <t>정읍</t>
  </si>
  <si>
    <t>익산</t>
  </si>
  <si>
    <t>군산</t>
  </si>
  <si>
    <t>목포</t>
  </si>
  <si>
    <t>여수</t>
  </si>
  <si>
    <t>광양</t>
  </si>
  <si>
    <t>순천</t>
  </si>
  <si>
    <t>나주</t>
  </si>
  <si>
    <t>강원권</t>
  </si>
  <si>
    <t>원주</t>
  </si>
  <si>
    <t>강릉</t>
  </si>
  <si>
    <t>태백</t>
  </si>
  <si>
    <t>속초</t>
  </si>
  <si>
    <t>삼척</t>
  </si>
  <si>
    <t>춘천</t>
  </si>
  <si>
    <t>동해</t>
  </si>
  <si>
    <t>경상권</t>
  </si>
  <si>
    <t>안동</t>
  </si>
  <si>
    <t>구미</t>
  </si>
  <si>
    <t>포항</t>
  </si>
  <si>
    <t>영천</t>
  </si>
  <si>
    <t>영주</t>
  </si>
  <si>
    <t>경주</t>
  </si>
  <si>
    <t>김천</t>
  </si>
  <si>
    <t>경산</t>
  </si>
  <si>
    <t>상주</t>
  </si>
  <si>
    <t>문경</t>
  </si>
  <si>
    <t>진주</t>
  </si>
  <si>
    <t>통영</t>
  </si>
  <si>
    <t>사천</t>
  </si>
  <si>
    <t>김해</t>
  </si>
  <si>
    <t>밀양</t>
  </si>
  <si>
    <t>거제</t>
  </si>
  <si>
    <t>창원</t>
  </si>
  <si>
    <t>양산</t>
  </si>
  <si>
    <t>부산</t>
  </si>
  <si>
    <t>대구</t>
  </si>
  <si>
    <t>울산</t>
  </si>
  <si>
    <t>지역</t>
  </si>
  <si>
    <t>도시</t>
  </si>
  <si>
    <t>통상거리</t>
  </si>
  <si>
    <t>왕복</t>
  </si>
  <si>
    <t>구분</t>
    <phoneticPr fontId="5" type="noConversion"/>
  </si>
  <si>
    <t>도착</t>
    <phoneticPr fontId="5" type="noConversion"/>
  </si>
  <si>
    <t>통상거리</t>
    <phoneticPr fontId="5" type="noConversion"/>
  </si>
  <si>
    <t>왕복</t>
    <phoneticPr fontId="5" type="noConversion"/>
  </si>
  <si>
    <t>광역시</t>
    <phoneticPr fontId="5" type="noConversion"/>
  </si>
  <si>
    <t>인천</t>
    <phoneticPr fontId="5" type="noConversion"/>
  </si>
  <si>
    <t>전라권</t>
    <phoneticPr fontId="5" type="noConversion"/>
  </si>
  <si>
    <t>김제</t>
    <phoneticPr fontId="5" type="noConversion"/>
  </si>
  <si>
    <t>과천</t>
    <phoneticPr fontId="5" type="noConversion"/>
  </si>
  <si>
    <t>수원</t>
    <phoneticPr fontId="5" type="noConversion"/>
  </si>
  <si>
    <t>군포</t>
    <phoneticPr fontId="5" type="noConversion"/>
  </si>
  <si>
    <t>성남</t>
    <phoneticPr fontId="5" type="noConversion"/>
  </si>
  <si>
    <t>용인</t>
    <phoneticPr fontId="5" type="noConversion"/>
  </si>
  <si>
    <t>안산</t>
    <phoneticPr fontId="5" type="noConversion"/>
  </si>
  <si>
    <t>안양</t>
    <phoneticPr fontId="5" type="noConversion"/>
  </si>
  <si>
    <t>안성</t>
    <phoneticPr fontId="5" type="noConversion"/>
  </si>
  <si>
    <t>평택</t>
    <phoneticPr fontId="5" type="noConversion"/>
  </si>
  <si>
    <t>오산</t>
    <phoneticPr fontId="5" type="noConversion"/>
  </si>
  <si>
    <t>시흥</t>
    <phoneticPr fontId="5" type="noConversion"/>
  </si>
  <si>
    <t>고양</t>
    <phoneticPr fontId="5" type="noConversion"/>
  </si>
  <si>
    <t>파주</t>
    <phoneticPr fontId="5" type="noConversion"/>
  </si>
  <si>
    <t>동두천</t>
    <phoneticPr fontId="5" type="noConversion"/>
  </si>
  <si>
    <t>의정부</t>
    <phoneticPr fontId="5" type="noConversion"/>
  </si>
  <si>
    <t>남양주</t>
    <phoneticPr fontId="5" type="noConversion"/>
  </si>
  <si>
    <t>구리</t>
    <phoneticPr fontId="5" type="noConversion"/>
  </si>
  <si>
    <t>김포</t>
    <phoneticPr fontId="5" type="noConversion"/>
  </si>
  <si>
    <t>부천</t>
    <phoneticPr fontId="5" type="noConversion"/>
  </si>
  <si>
    <t>이천</t>
    <phoneticPr fontId="5" type="noConversion"/>
  </si>
  <si>
    <t>대전</t>
    <phoneticPr fontId="5" type="noConversion"/>
  </si>
  <si>
    <t>천안</t>
    <phoneticPr fontId="5" type="noConversion"/>
  </si>
  <si>
    <t>세종</t>
    <phoneticPr fontId="5" type="noConversion"/>
  </si>
  <si>
    <t>공주</t>
    <phoneticPr fontId="5" type="noConversion"/>
  </si>
  <si>
    <t>논산</t>
    <phoneticPr fontId="5" type="noConversion"/>
  </si>
  <si>
    <t>계룡</t>
    <phoneticPr fontId="5" type="noConversion"/>
  </si>
  <si>
    <t>보령</t>
    <phoneticPr fontId="5" type="noConversion"/>
  </si>
  <si>
    <t>아산</t>
    <phoneticPr fontId="5" type="noConversion"/>
  </si>
  <si>
    <t>서산</t>
    <phoneticPr fontId="5" type="noConversion"/>
  </si>
  <si>
    <t>당진</t>
    <phoneticPr fontId="5" type="noConversion"/>
  </si>
  <si>
    <t>제천</t>
    <phoneticPr fontId="5" type="noConversion"/>
  </si>
  <si>
    <t>청주</t>
    <phoneticPr fontId="5" type="noConversion"/>
  </si>
  <si>
    <t>충주</t>
    <phoneticPr fontId="5" type="noConversion"/>
  </si>
  <si>
    <t>전주</t>
    <phoneticPr fontId="5" type="noConversion"/>
  </si>
  <si>
    <t>남원</t>
    <phoneticPr fontId="5" type="noConversion"/>
  </si>
  <si>
    <t>경기남부</t>
    <phoneticPr fontId="5" type="noConversion"/>
  </si>
  <si>
    <t>경기북부</t>
    <phoneticPr fontId="5" type="noConversion"/>
  </si>
  <si>
    <t>경기서부</t>
    <phoneticPr fontId="5" type="noConversion"/>
  </si>
  <si>
    <t>광명</t>
    <phoneticPr fontId="5" type="noConversion"/>
  </si>
  <si>
    <t>경기동부</t>
    <phoneticPr fontId="5" type="noConversion"/>
  </si>
  <si>
    <t>충천권</t>
    <phoneticPr fontId="5" type="noConversion"/>
  </si>
  <si>
    <t>정읍</t>
    <phoneticPr fontId="5" type="noConversion"/>
  </si>
  <si>
    <t>익산</t>
    <phoneticPr fontId="5" type="noConversion"/>
  </si>
  <si>
    <t>군산</t>
    <phoneticPr fontId="5" type="noConversion"/>
  </si>
  <si>
    <t>목포</t>
    <phoneticPr fontId="5" type="noConversion"/>
  </si>
  <si>
    <t>여수</t>
    <phoneticPr fontId="5" type="noConversion"/>
  </si>
  <si>
    <t>광양</t>
    <phoneticPr fontId="5" type="noConversion"/>
  </si>
  <si>
    <t>순천</t>
    <phoneticPr fontId="5" type="noConversion"/>
  </si>
  <si>
    <t>나주</t>
    <phoneticPr fontId="5" type="noConversion"/>
  </si>
  <si>
    <t>원주</t>
    <phoneticPr fontId="5" type="noConversion"/>
  </si>
  <si>
    <t>강릉</t>
    <phoneticPr fontId="5" type="noConversion"/>
  </si>
  <si>
    <t>태백</t>
    <phoneticPr fontId="5" type="noConversion"/>
  </si>
  <si>
    <t>속초</t>
    <phoneticPr fontId="5" type="noConversion"/>
  </si>
  <si>
    <t>삼척</t>
    <phoneticPr fontId="5" type="noConversion"/>
  </si>
  <si>
    <t>춘천</t>
    <phoneticPr fontId="5" type="noConversion"/>
  </si>
  <si>
    <t>동해</t>
    <phoneticPr fontId="5" type="noConversion"/>
  </si>
  <si>
    <t>안동</t>
    <phoneticPr fontId="5" type="noConversion"/>
  </si>
  <si>
    <t>구미</t>
    <phoneticPr fontId="5" type="noConversion"/>
  </si>
  <si>
    <t>포항</t>
    <phoneticPr fontId="5" type="noConversion"/>
  </si>
  <si>
    <t>영천</t>
    <phoneticPr fontId="5" type="noConversion"/>
  </si>
  <si>
    <t>영주</t>
    <phoneticPr fontId="5" type="noConversion"/>
  </si>
  <si>
    <t>경주</t>
    <phoneticPr fontId="5" type="noConversion"/>
  </si>
  <si>
    <t>상주</t>
    <phoneticPr fontId="5" type="noConversion"/>
  </si>
  <si>
    <t>문경</t>
    <phoneticPr fontId="5" type="noConversion"/>
  </si>
  <si>
    <t>진주</t>
    <phoneticPr fontId="5" type="noConversion"/>
  </si>
  <si>
    <t>통영</t>
    <phoneticPr fontId="5" type="noConversion"/>
  </si>
  <si>
    <t>사천</t>
    <phoneticPr fontId="5" type="noConversion"/>
  </si>
  <si>
    <t>김해</t>
    <phoneticPr fontId="5" type="noConversion"/>
  </si>
  <si>
    <t>밀양</t>
    <phoneticPr fontId="5" type="noConversion"/>
  </si>
  <si>
    <t>거제</t>
    <phoneticPr fontId="5" type="noConversion"/>
  </si>
  <si>
    <t>창원</t>
    <phoneticPr fontId="5" type="noConversion"/>
  </si>
  <si>
    <t>양산</t>
    <phoneticPr fontId="5" type="noConversion"/>
  </si>
  <si>
    <t>부산</t>
    <phoneticPr fontId="5" type="noConversion"/>
  </si>
  <si>
    <t>울산</t>
    <phoneticPr fontId="5" type="noConversion"/>
  </si>
  <si>
    <t>경산</t>
    <phoneticPr fontId="5" type="noConversion"/>
  </si>
  <si>
    <t>김천</t>
    <phoneticPr fontId="5" type="noConversion"/>
  </si>
  <si>
    <t>대구</t>
    <phoneticPr fontId="5" type="noConversion"/>
  </si>
  <si>
    <t>강원권</t>
    <phoneticPr fontId="5" type="noConversion"/>
  </si>
  <si>
    <t>경상권</t>
    <phoneticPr fontId="5" type="noConversion"/>
  </si>
  <si>
    <r>
      <t>※국내 도시간</t>
    </r>
    <r>
      <rPr>
        <sz val="10"/>
        <color indexed="8"/>
        <rFont val="맑은 고딕"/>
        <family val="3"/>
        <charset val="129"/>
      </rPr>
      <t xml:space="preserve"> 통상적 거리</t>
    </r>
    <phoneticPr fontId="5" type="noConversion"/>
  </si>
  <si>
    <r>
      <t>□ 통상적</t>
    </r>
    <r>
      <rPr>
        <sz val="10"/>
        <color indexed="8"/>
        <rFont val="맑은 고딕"/>
        <family val="3"/>
        <charset val="129"/>
      </rPr>
      <t xml:space="preserve"> 거리(서울대학교 관악캠퍼스 기준)</t>
    </r>
    <phoneticPr fontId="5" type="noConversion"/>
  </si>
  <si>
    <t>□ 통상적 거리(서울대학교 연건캠퍼스 기준)</t>
    <phoneticPr fontId="5" type="noConversion"/>
  </si>
  <si>
    <t>6. 자가 운임 시 국내 도시 간 통상적 거리로 청구한 경우 거리정보내역서는 생략이 가능하다.
   - 고속도로 통행료는 영수증 제출 시 인정함
   - 군, 구, 읍 단위는 거리정보 내역서 첨부</t>
    <phoneticPr fontId="11" type="noConversion"/>
  </si>
  <si>
    <t>* 숙박비, 운임 영수증 첨부
* 자가운임 신청 시 여행거리, 유가 증빙 첨부
* 자가 운임 신청 시 국내 도시 간 통상적 거리로 청구한 경우 거리정보내역서는 생략 가능(고속도로 통행료는 영수증 제출 시 인정함, 군, 구, 읍 단위는 거리정보 내역서 첨부)</t>
    <phoneticPr fontId="5" type="noConversion"/>
  </si>
  <si>
    <t>연번</t>
    <phoneticPr fontId="5" type="noConversion"/>
  </si>
  <si>
    <t>지도교수</t>
    <phoneticPr fontId="5" type="noConversion"/>
  </si>
  <si>
    <t>소속</t>
    <phoneticPr fontId="5" type="noConversion"/>
  </si>
  <si>
    <t>성명</t>
    <phoneticPr fontId="5" type="noConversion"/>
  </si>
  <si>
    <t>영문성명</t>
    <phoneticPr fontId="5" type="noConversion"/>
  </si>
  <si>
    <t>학번</t>
    <phoneticPr fontId="5" type="noConversion"/>
  </si>
  <si>
    <t>생년월일</t>
    <phoneticPr fontId="5" type="noConversion"/>
  </si>
  <si>
    <t>주민등록뒤</t>
    <phoneticPr fontId="5" type="noConversion"/>
  </si>
  <si>
    <t>내선전화</t>
    <phoneticPr fontId="5" type="noConversion"/>
  </si>
  <si>
    <t>핸드폰</t>
    <phoneticPr fontId="5" type="noConversion"/>
  </si>
  <si>
    <t>이메일</t>
    <phoneticPr fontId="5" type="noConversion"/>
  </si>
  <si>
    <t>계좌번호</t>
    <phoneticPr fontId="5" type="noConversion"/>
  </si>
  <si>
    <t>은행</t>
    <phoneticPr fontId="5" type="noConversion"/>
  </si>
  <si>
    <t>연구원 정보</t>
    <phoneticPr fontId="5" type="noConversion"/>
  </si>
  <si>
    <t>Park Hyun A</t>
    <phoneticPr fontId="5" type="noConversion"/>
  </si>
  <si>
    <t>2014-20654</t>
    <phoneticPr fontId="5" type="noConversion"/>
  </si>
  <si>
    <t>동(연구실)</t>
    <phoneticPr fontId="5" type="noConversion"/>
  </si>
  <si>
    <t>호(연구실)</t>
    <phoneticPr fontId="5" type="noConversion"/>
  </si>
  <si>
    <t>010-000-0000</t>
    <phoneticPr fontId="5" type="noConversion"/>
  </si>
  <si>
    <t>wooma21@snu.ac.kr</t>
    <phoneticPr fontId="5" type="noConversion"/>
  </si>
  <si>
    <t>302-1111-1111-11</t>
    <phoneticPr fontId="5" type="noConversion"/>
  </si>
  <si>
    <t>박현아</t>
    <phoneticPr fontId="5" type="noConversion"/>
  </si>
  <si>
    <t>직급(과정)</t>
    <phoneticPr fontId="5" type="noConversion"/>
  </si>
  <si>
    <t>연구실명</t>
    <phoneticPr fontId="5" type="noConversion"/>
  </si>
  <si>
    <t>공학연구원</t>
    <phoneticPr fontId="5" type="noConversion"/>
  </si>
  <si>
    <t>연구책임자   :</t>
    <phoneticPr fontId="5" type="noConversion"/>
  </si>
  <si>
    <t>농협은행</t>
    <phoneticPr fontId="5" type="noConversion"/>
  </si>
  <si>
    <t>공과대학 연구비 청구 통합서식 개정내용</t>
    <phoneticPr fontId="5" type="noConversion"/>
  </si>
  <si>
    <t>구 분</t>
    <phoneticPr fontId="5" type="noConversion"/>
  </si>
  <si>
    <t>개              정</t>
    <phoneticPr fontId="5" type="noConversion"/>
  </si>
  <si>
    <t>비고</t>
    <phoneticPr fontId="5" type="noConversion"/>
  </si>
  <si>
    <t>인건비</t>
    <phoneticPr fontId="5" type="noConversion"/>
  </si>
  <si>
    <t>- 인건비 지급일자 매월 25일로 변경(2016.10.01. 시행)</t>
    <phoneticPr fontId="5" type="noConversion"/>
  </si>
  <si>
    <t>연구활동비</t>
    <phoneticPr fontId="5" type="noConversion"/>
  </si>
  <si>
    <t>- 국외출장 사후 청구일 경우 출장 당일 환율 적용</t>
    <phoneticPr fontId="5" type="noConversion"/>
  </si>
  <si>
    <t>연구과제추진비</t>
    <phoneticPr fontId="5" type="noConversion"/>
  </si>
  <si>
    <t>- 통상적 거리 계산 추가</t>
    <phoneticPr fontId="5" type="noConversion"/>
  </si>
  <si>
    <t>기
타
사
항</t>
    <phoneticPr fontId="5" type="noConversion"/>
  </si>
  <si>
    <t>■ 공과대학 연구비 청구 통합서식</t>
    <phoneticPr fontId="5" type="noConversion"/>
  </si>
  <si>
    <t xml:space="preserve"> 목      차 </t>
    <phoneticPr fontId="5" type="noConversion"/>
  </si>
  <si>
    <t>서식</t>
    <phoneticPr fontId="5" type="noConversion"/>
  </si>
  <si>
    <t>서식명</t>
    <phoneticPr fontId="5" type="noConversion"/>
  </si>
  <si>
    <t>sheet 번호</t>
    <phoneticPr fontId="5" type="noConversion"/>
  </si>
  <si>
    <t>서울대학교 연구비 비목별 증빙서류 목록</t>
    <phoneticPr fontId="5" type="noConversion"/>
  </si>
  <si>
    <t>공통</t>
    <phoneticPr fontId="5" type="noConversion"/>
  </si>
  <si>
    <t>별지 1호</t>
    <phoneticPr fontId="5" type="noConversion"/>
  </si>
  <si>
    <t>연구비 청구서</t>
    <phoneticPr fontId="5" type="noConversion"/>
  </si>
  <si>
    <t>별지 1-1호</t>
    <phoneticPr fontId="5" type="noConversion"/>
  </si>
  <si>
    <t>입금계좌내역서</t>
    <phoneticPr fontId="5" type="noConversion"/>
  </si>
  <si>
    <t>1-1</t>
    <phoneticPr fontId="5" type="noConversion"/>
  </si>
  <si>
    <t>별지 1-2호</t>
    <phoneticPr fontId="5" type="noConversion"/>
  </si>
  <si>
    <t>영수증 첨부지</t>
    <phoneticPr fontId="5" type="noConversion"/>
  </si>
  <si>
    <t>1-2</t>
    <phoneticPr fontId="5" type="noConversion"/>
  </si>
  <si>
    <t>연구계획 관련</t>
    <phoneticPr fontId="5" type="noConversion"/>
  </si>
  <si>
    <t>별지 2호</t>
    <phoneticPr fontId="5" type="noConversion"/>
  </si>
  <si>
    <t>실행예산변경신청서</t>
    <phoneticPr fontId="5" type="noConversion"/>
  </si>
  <si>
    <t>별지 2-1호</t>
    <phoneticPr fontId="5" type="noConversion"/>
  </si>
  <si>
    <t>연구사용계획 변경신청서</t>
    <phoneticPr fontId="5" type="noConversion"/>
  </si>
  <si>
    <t>2-1</t>
    <phoneticPr fontId="5" type="noConversion"/>
  </si>
  <si>
    <t>인건비 청구</t>
    <phoneticPr fontId="5" type="noConversion"/>
  </si>
  <si>
    <t>별지 3호</t>
    <phoneticPr fontId="5" type="noConversion"/>
  </si>
  <si>
    <t>연구원등록부</t>
    <phoneticPr fontId="5" type="noConversion"/>
  </si>
  <si>
    <t>3</t>
    <phoneticPr fontId="5" type="noConversion"/>
  </si>
  <si>
    <t>별지 3-1호</t>
    <phoneticPr fontId="5" type="noConversion"/>
  </si>
  <si>
    <t>연구원 변경신청서</t>
    <phoneticPr fontId="5" type="noConversion"/>
  </si>
  <si>
    <t>3-1</t>
    <phoneticPr fontId="5" type="noConversion"/>
  </si>
  <si>
    <t>별지 3-2호</t>
    <phoneticPr fontId="5" type="noConversion"/>
  </si>
  <si>
    <t>연구원 인적사항</t>
    <phoneticPr fontId="5" type="noConversion"/>
  </si>
  <si>
    <t>3-2</t>
    <phoneticPr fontId="5" type="noConversion"/>
  </si>
  <si>
    <t>별지 3-3호</t>
    <phoneticPr fontId="5" type="noConversion"/>
  </si>
  <si>
    <t>학생인건비 지급의뢰서</t>
    <phoneticPr fontId="5" type="noConversion"/>
  </si>
  <si>
    <t>3-3</t>
    <phoneticPr fontId="5" type="noConversion"/>
  </si>
  <si>
    <t>별지 3-4호</t>
    <phoneticPr fontId="5" type="noConversion"/>
  </si>
  <si>
    <t>연구과제 고용·참여계약서</t>
    <phoneticPr fontId="5" type="noConversion"/>
  </si>
  <si>
    <t>3-4</t>
    <phoneticPr fontId="5" type="noConversion"/>
  </si>
  <si>
    <t>별지 3-5호</t>
    <phoneticPr fontId="5" type="noConversion"/>
  </si>
  <si>
    <t>3-5</t>
    <phoneticPr fontId="5" type="noConversion"/>
  </si>
  <si>
    <t>별지 3-6호</t>
    <phoneticPr fontId="5" type="noConversion"/>
  </si>
  <si>
    <t>연구원 개인정보 동의에 관한 내용</t>
    <phoneticPr fontId="5" type="noConversion"/>
  </si>
  <si>
    <t>3-6</t>
    <phoneticPr fontId="5" type="noConversion"/>
  </si>
  <si>
    <t>별지 5호</t>
    <phoneticPr fontId="5" type="noConversion"/>
  </si>
  <si>
    <t>원고·강사·자문·번역·통역·속기료 지급단가
 및 연구수당 지급방법</t>
    <phoneticPr fontId="5" type="noConversion"/>
  </si>
  <si>
    <t>여비 청구</t>
    <phoneticPr fontId="5" type="noConversion"/>
  </si>
  <si>
    <t>별지 4호</t>
    <phoneticPr fontId="5" type="noConversion"/>
  </si>
  <si>
    <t>국내·외 출장 신청(명령)서</t>
    <phoneticPr fontId="5" type="noConversion"/>
  </si>
  <si>
    <t>별지 4-1호</t>
    <phoneticPr fontId="5" type="noConversion"/>
  </si>
  <si>
    <t>국내 여비 신청서</t>
    <phoneticPr fontId="5" type="noConversion"/>
  </si>
  <si>
    <t>4-1</t>
    <phoneticPr fontId="5" type="noConversion"/>
  </si>
  <si>
    <t>별지 4-2호</t>
    <phoneticPr fontId="5" type="noConversion"/>
  </si>
  <si>
    <t>별지 4-3호</t>
    <phoneticPr fontId="5" type="noConversion"/>
  </si>
  <si>
    <t>국내출장결과보고서, 국외출장귀국보고서</t>
    <phoneticPr fontId="5" type="noConversion"/>
  </si>
  <si>
    <t>4-3</t>
    <phoneticPr fontId="5" type="noConversion"/>
  </si>
  <si>
    <t>여비 관련 서류</t>
    <phoneticPr fontId="5" type="noConversion"/>
  </si>
  <si>
    <t>별지 4-4호</t>
    <phoneticPr fontId="5" type="noConversion"/>
  </si>
  <si>
    <t>국립대학법인 서울대학교 여비 규정</t>
    <phoneticPr fontId="5" type="noConversion"/>
  </si>
  <si>
    <t>4-4</t>
    <phoneticPr fontId="5" type="noConversion"/>
  </si>
  <si>
    <t>물품 구매 청구</t>
    <phoneticPr fontId="5" type="noConversion"/>
  </si>
  <si>
    <t>별지 6호</t>
    <phoneticPr fontId="5" type="noConversion"/>
  </si>
  <si>
    <t>재량구매 검사검수신청서</t>
    <phoneticPr fontId="5" type="noConversion"/>
  </si>
  <si>
    <t>별지 6-1호</t>
    <phoneticPr fontId="5" type="noConversion"/>
  </si>
  <si>
    <t>물품구매신청서(산단중앙구매)</t>
    <phoneticPr fontId="5" type="noConversion"/>
  </si>
  <si>
    <t>6-1</t>
    <phoneticPr fontId="5" type="noConversion"/>
  </si>
  <si>
    <t>용도 설명서</t>
    <phoneticPr fontId="5" type="noConversion"/>
  </si>
  <si>
    <t>구매규격서</t>
    <phoneticPr fontId="5" type="noConversion"/>
  </si>
  <si>
    <t>별지 6-2호</t>
    <phoneticPr fontId="5" type="noConversion"/>
  </si>
  <si>
    <t>개인용 컴퓨터 구매 신청서</t>
    <phoneticPr fontId="5" type="noConversion"/>
  </si>
  <si>
    <t>6-2</t>
    <phoneticPr fontId="5" type="noConversion"/>
  </si>
  <si>
    <t>별지 6-3호</t>
    <phoneticPr fontId="5" type="noConversion"/>
  </si>
  <si>
    <t>NTIS 등록용 신청서</t>
    <phoneticPr fontId="5" type="noConversion"/>
  </si>
  <si>
    <t>6-3</t>
    <phoneticPr fontId="5" type="noConversion"/>
  </si>
  <si>
    <t>연구활동비,
연구과제추진비
청구</t>
    <phoneticPr fontId="5" type="noConversion"/>
  </si>
  <si>
    <t>별지 7호</t>
    <phoneticPr fontId="5" type="noConversion"/>
  </si>
  <si>
    <t>도서관리대장</t>
    <phoneticPr fontId="5" type="noConversion"/>
  </si>
  <si>
    <t>7</t>
    <phoneticPr fontId="5" type="noConversion"/>
  </si>
  <si>
    <t>별지 8호</t>
    <phoneticPr fontId="5" type="noConversion"/>
  </si>
  <si>
    <t>회의비 집행내역서</t>
    <phoneticPr fontId="5" type="noConversion"/>
  </si>
  <si>
    <t>8</t>
    <phoneticPr fontId="5" type="noConversion"/>
  </si>
  <si>
    <t>별지 8-1호</t>
    <phoneticPr fontId="5" type="noConversion"/>
  </si>
  <si>
    <t>참석자 서명부</t>
    <phoneticPr fontId="5" type="noConversion"/>
  </si>
  <si>
    <t>8-1</t>
    <phoneticPr fontId="5" type="noConversion"/>
  </si>
  <si>
    <t>별지 8-2호</t>
    <phoneticPr fontId="5" type="noConversion"/>
  </si>
  <si>
    <t>회의비 사전 품의서</t>
    <phoneticPr fontId="5" type="noConversion"/>
  </si>
  <si>
    <t>8-2</t>
    <phoneticPr fontId="5" type="noConversion"/>
  </si>
  <si>
    <t>별지 9호</t>
    <phoneticPr fontId="5" type="noConversion"/>
  </si>
  <si>
    <t>행사 개최 경비 신청서</t>
    <phoneticPr fontId="5" type="noConversion"/>
  </si>
  <si>
    <t>9</t>
    <phoneticPr fontId="5" type="noConversion"/>
  </si>
  <si>
    <t>전문가 활용비 신청서</t>
    <phoneticPr fontId="5" type="noConversion"/>
  </si>
  <si>
    <t>10</t>
    <phoneticPr fontId="5" type="noConversion"/>
  </si>
  <si>
    <t>별지 10-1호</t>
    <phoneticPr fontId="5" type="noConversion"/>
  </si>
  <si>
    <t>전문가 수령증</t>
    <phoneticPr fontId="5" type="noConversion"/>
  </si>
  <si>
    <t>10-1</t>
    <phoneticPr fontId="5" type="noConversion"/>
  </si>
  <si>
    <t>원고료,번역료,통역료 활용신청서</t>
    <phoneticPr fontId="5" type="noConversion"/>
  </si>
  <si>
    <t>11</t>
    <phoneticPr fontId="5" type="noConversion"/>
  </si>
  <si>
    <t>별지 12호</t>
    <phoneticPr fontId="5" type="noConversion"/>
  </si>
  <si>
    <t>실험 및 조사수당 신청서</t>
    <phoneticPr fontId="5" type="noConversion"/>
  </si>
  <si>
    <t>야근/특근 식대 집행내역서</t>
    <phoneticPr fontId="5" type="noConversion"/>
  </si>
  <si>
    <t>13</t>
    <phoneticPr fontId="5" type="noConversion"/>
  </si>
  <si>
    <t>별지 14호</t>
    <phoneticPr fontId="5" type="noConversion"/>
  </si>
  <si>
    <t>연구수당 지급청구 및 기여도평가서(서식1)</t>
    <phoneticPr fontId="5" type="noConversion"/>
  </si>
  <si>
    <t>별지 14-1호</t>
    <phoneticPr fontId="5" type="noConversion"/>
  </si>
  <si>
    <t>연구수당 지급청구 및 기여도평가서(서식2)</t>
    <phoneticPr fontId="5" type="noConversion"/>
  </si>
  <si>
    <t>14-1</t>
    <phoneticPr fontId="5" type="noConversion"/>
  </si>
  <si>
    <t>기 타</t>
    <phoneticPr fontId="5" type="noConversion"/>
  </si>
  <si>
    <t>산업재산권 출원·등록비 지급 청구서</t>
    <phoneticPr fontId="5" type="noConversion"/>
  </si>
  <si>
    <t>15</t>
    <phoneticPr fontId="5" type="noConversion"/>
  </si>
  <si>
    <t>사유서</t>
    <phoneticPr fontId="5" type="noConversion"/>
  </si>
  <si>
    <t>16</t>
    <phoneticPr fontId="5" type="noConversion"/>
  </si>
  <si>
    <t>별지 17호</t>
    <phoneticPr fontId="5" type="noConversion"/>
  </si>
  <si>
    <t>외화송금신청서</t>
    <phoneticPr fontId="5" type="noConversion"/>
  </si>
  <si>
    <t>17</t>
    <phoneticPr fontId="5" type="noConversion"/>
  </si>
  <si>
    <t>■ 연구비 비목별 증빙서류 및 관련 서식</t>
    <phoneticPr fontId="5" type="noConversion"/>
  </si>
  <si>
    <t>세목</t>
    <phoneticPr fontId="5" type="noConversion"/>
  </si>
  <si>
    <t>세세목</t>
    <phoneticPr fontId="5" type="noConversion"/>
  </si>
  <si>
    <t>참고사항</t>
    <phoneticPr fontId="5" type="noConversion"/>
  </si>
  <si>
    <t>기본서류(공과대학 서식)</t>
    <phoneticPr fontId="5" type="noConversion"/>
  </si>
  <si>
    <t>연구비 증빙</t>
    <phoneticPr fontId="5" type="noConversion"/>
  </si>
  <si>
    <t>예산변경 및
연구내용 변경</t>
    <phoneticPr fontId="5" type="noConversion"/>
  </si>
  <si>
    <t>◦ [별지 2호]실행예산변경신청서
◦ [별지 2-1호]연구사용계획 변경신청서</t>
    <phoneticPr fontId="5" type="noConversion"/>
  </si>
  <si>
    <t>◦ 사전 변경 원칙</t>
    <phoneticPr fontId="5" type="noConversion"/>
  </si>
  <si>
    <t>연구원 변경</t>
    <phoneticPr fontId="5" type="noConversion"/>
  </si>
  <si>
    <t>◦ [별지 3-1호]연구원 변경신청서
◦ [별지 3-2호]연구원 인적사항-신규참여자만 제출
◦ [별지 3-5호]보안서약서(해당시)-신규참여자만 제출
◦ [별지 3-6호]연구원 개인정보 동의에 관한 내용-신규참여자만 제출</t>
    <phoneticPr fontId="5" type="noConversion"/>
  </si>
  <si>
    <t>◦ 참여연구원의 고용계약 또는 연구과제 참여계약 중 해당 사항의 계약 체결 의무화</t>
    <phoneticPr fontId="5" type="noConversion"/>
  </si>
  <si>
    <t>외화송금신청서</t>
    <phoneticPr fontId="5" type="noConversion"/>
  </si>
  <si>
    <t>◦ [별지 18호]외화송금신청서, 외화송금 의뢰 내역</t>
    <phoneticPr fontId="5" type="noConversion"/>
  </si>
  <si>
    <t>직접비</t>
    <phoneticPr fontId="5" type="noConversion"/>
  </si>
  <si>
    <t>인건비</t>
    <phoneticPr fontId="5" type="noConversion"/>
  </si>
  <si>
    <t>내부인건비</t>
    <phoneticPr fontId="5" type="noConversion"/>
  </si>
  <si>
    <t>◦ [별지 3호]연구원 등록부
◦ [별지 3-2호]연구원 인적사항
◦ [별지 3-5호]보안서약서-해당시
◦ [별지 3-6호]연구원 개인정보 동의에 관한 내용
◦ [별지 3-1호]연구과제 고용·참여계약서-해당시</t>
    <phoneticPr fontId="5" type="noConversion"/>
  </si>
  <si>
    <t xml:space="preserve">◦ 원 소속기관으로부터 인건비를 지급 받을 경우 미지급 참여율로 계상하며 아래 첨부 증빙 관리기관에 제출
   ① 타 대학 소속 학생연구원의 경우 재학증명서
   ② 외부참여연구원 소속 기관장 확인서
◦ 건강보험자격득실확인서(인건비를 최초 지급하는 시기와 연구종료 후 연구비 정산시기에 두번 제출)
◦ 근로소득자인 경우 근로계약서 및 근로소득계산표 제출
</t>
    <phoneticPr fontId="5" type="noConversion"/>
  </si>
  <si>
    <t>◦ 서울대학교 연구비 산정기준 적용
  [별지 5호, 별지 3호-별표 1 급여기준표 참조]
◦ 인건비 지급일은 매월 25일
◦ 협약 체결 지연, 연구비 입금 지연, 연구원 발령 지연, 또는 연구책임자가 해당 월의 인건비 지급을 보류하는 경우 익월 5일에 인건비 지급</t>
    <phoneticPr fontId="5" type="noConversion"/>
  </si>
  <si>
    <t>외부인건비</t>
    <phoneticPr fontId="5" type="noConversion"/>
  </si>
  <si>
    <t>학생인건비</t>
    <phoneticPr fontId="5" type="noConversion"/>
  </si>
  <si>
    <t>인건비</t>
    <phoneticPr fontId="5" type="noConversion"/>
  </si>
  <si>
    <t>◦ [별지 3-3호]학생인건비 지급의뢰서
◦ [별지 3-2호]인건비 인적사항(해당시)-신규참여자만 제출</t>
    <phoneticPr fontId="5" type="noConversion"/>
  </si>
  <si>
    <t>39동 236호 제출
※ 박현아(T.7199): 건설환경공학부, 건축학과, 에너지시스템공학부
※ 서문현(T.8352): 조선해양공학과, 화학생물공학부
※ 서유화(T.4306): 컴퓨터공학부
※ 신효은(T.8352): 재료공학부, 산업공학부
※ 신효진(T.7016): 기계항공공학부
※ 최영주(T.4307): 전기공학부, 협동과정</t>
    <phoneticPr fontId="5" type="noConversion"/>
  </si>
  <si>
    <t>연구
장비·
재료비</t>
    <phoneticPr fontId="5" type="noConversion"/>
  </si>
  <si>
    <t>연구장비 및 시설비/
시약·재료구입비/
전산처리·관리비/
시작품 등 제작경비</t>
    <phoneticPr fontId="5" type="noConversion"/>
  </si>
  <si>
    <t>1. 단가 300만원 미만(민간 2,000만원 미만)</t>
    <phoneticPr fontId="5" type="noConversion"/>
  </si>
  <si>
    <t>◦ 연구장비·재료비중 기기·장비 최종(단계) 2개월 전까지 집행 및 검수 완료
◦ 비소모품 물품에 대하여 산학협력단 검수
  (소프트웨어는 금액에 관계없이 필수)
  - 자체 검수물품은 자체물품검수확인서(검수조서) 첨부
◦ 단가 300만원 이상 2,000만원 미만인 경우 중앙구매 
  (민간연구비의 경우 2,000만원 미만의 물품은 재량구매)
   - 내자 연구물품 중앙구매 절차
     연구자 중앙구매 신청→관리기관에서 산학협력단 신청→산학협력단에서 중앙구매 완료→관리기관에서 연구자에게 안내→납품완료 후 산학협력단 검수→물품대금 지급
   - 외자 연구물품 중앙구매(수입의뢰) 절차
     연구자 중앙구매 신청→관리기관에서 산학협력단 신청→산학협력단에서 ㈜우성항운신용장 개설 요청→물품대금 청구→㈜우성항운 통관 진행→납품완료 후 산학협력단 검수→물품대금 정산
◦  1억원 이상 연구장비는 사전 산학협력단 심의에 통과된 장비에 한하여 구입 가능(사전에 연구비 담당자와 상의)
◦  물품분류번호는 조달청 목록정보시스템에서 검색하여 기재(http://www.g2b.go.kr:8097/servlet/sub02/XZMOK_SMOK_MListView)</t>
    <phoneticPr fontId="5" type="noConversion"/>
  </si>
  <si>
    <t>구매 시</t>
    <phoneticPr fontId="5" type="noConversion"/>
  </si>
  <si>
    <t>연구비 청구 시</t>
    <phoneticPr fontId="5" type="noConversion"/>
  </si>
  <si>
    <t>구매소요시일</t>
    <phoneticPr fontId="5" type="noConversion"/>
  </si>
  <si>
    <t>◦ [별지 1호]연구비 청구서
◦ [별지 1-1호]입금계좌내역서-해당시
◦ [별지 1-2호]영수증 첨부지-해당시
◦ [별지6호] 재량구매 검사검수신청서
   → 단가 100만원 이상의 경우
  *단가 100만원 이상 300만원 미만의 소모품의 경우 거래명세서에 인수일자, 인수자, 인수자연구역할, 인수자서명 기재하여 제출
◦ 연구비카드매출전표(카드)
◦ 전자세금계산서(계좌이체)
◦ 거래명세표
◦ 통장사본 및 사업자등록증(계좌이체)</t>
    <phoneticPr fontId="5" type="noConversion"/>
  </si>
  <si>
    <t>연구실 재량</t>
    <phoneticPr fontId="5" type="noConversion"/>
  </si>
  <si>
    <t>2. 단가 300만원 이상 ~ 총액 2천만원 미만</t>
    <phoneticPr fontId="5" type="noConversion"/>
  </si>
  <si>
    <t>구매 시</t>
    <phoneticPr fontId="5" type="noConversion"/>
  </si>
  <si>
    <t>연구비 청구 시</t>
    <phoneticPr fontId="5" type="noConversion"/>
  </si>
  <si>
    <t>구매소요시일</t>
    <phoneticPr fontId="5" type="noConversion"/>
  </si>
  <si>
    <t>◦ [별지6-1]물품구매신청서/용도설명서/구매규격서
◦ 견적서
◦ 구매물품명이 확인 가능한 계획서</t>
    <phoneticPr fontId="5" type="noConversion"/>
  </si>
  <si>
    <t>일주일 이상</t>
    <phoneticPr fontId="5" type="noConversion"/>
  </si>
  <si>
    <t>3. 총액 2,000만원 이상</t>
    <phoneticPr fontId="5" type="noConversion"/>
  </si>
  <si>
    <t>구매 시</t>
    <phoneticPr fontId="5" type="noConversion"/>
  </si>
  <si>
    <t>구매소요시일</t>
    <phoneticPr fontId="5" type="noConversion"/>
  </si>
  <si>
    <t>&lt;공개입찰&gt;
◦ [별지6-1]물품구매신청서/용도설명서/구매규격서
◦ 입찰공고문
◦ 제안요청서(과업지시서)
◦ 제안업체평가서
◦ 견적서
&lt;수의계약&gt;
◦ [별지6-1]물품구매신청서/용도설명서구매규격서
◦ 견적서
◦ 수의계약 사유서
◦ 독점계약서, 특허증</t>
    <phoneticPr fontId="5" type="noConversion"/>
  </si>
  <si>
    <t>◦ [별지 1호]연구비 청구서
◦ [별지 1-1호]입금계좌내역서-해당시
◦ [별지 1-2호]영수증 첨부지-해당시
◦ 연구비카드매출전표(카드)
◦ 전자세금계산서(계좌이체)
◦ 거래명세표
◦ 통장사본 및 사업자등록증(계좌이체)
◦ [별지6-3호] NTIS 등록용 신청서
◦ 취득금액 3천만원 이상 장비는 NTIS등록증</t>
    <phoneticPr fontId="5" type="noConversion"/>
  </si>
  <si>
    <t>한달 이상 소요</t>
    <phoneticPr fontId="5" type="noConversion"/>
  </si>
  <si>
    <t>◦ 공사 및 용역 : ·총액 2,000만원 이상의 경우 조달청 공개입찰을 하며, 그 외 모든 공사 및 용역에 대해 계약 체결 후 진행
◦ 외자구매시 제출 서류(미화 150$ 초과 외자 물품은 수입신고 필수)
  - 자체처리 : 수입신고필증
  - 감면의뢰 : 용도설명서, offer sheet, B/L번호가 나와있는 운송장
◦ PC(조립pc포함), 노트북, 서버 : 정품 OS 구입한 신용카드 매출전표 또는 세금계산서(리눅스 등 무료 OS의 경우 확인서로 대체 가능)
◦ 산업통상자원부 물품단가 1,000만원 이상 e-Tube등록증(http://www.etube.re.kr)</t>
    <phoneticPr fontId="5" type="noConversion"/>
  </si>
  <si>
    <t>연구활동비</t>
    <phoneticPr fontId="5" type="noConversion"/>
  </si>
  <si>
    <t>국외출장여비</t>
    <phoneticPr fontId="5" type="noConversion"/>
  </si>
  <si>
    <t xml:space="preserve">◦ [별지 1호]연구비 청구서
◦ [별지 1-1호]입금계좌내역서-해당시
◦ [별지 1호]연구비 청구서
◦ [별지 4호]국내·외 출장신청(명령)서
◦ [별지 4-2호]국외 여비신청서
◦ [별지 4-3호]국외출장귀국보고서
</t>
    <phoneticPr fontId="5" type="noConversion"/>
  </si>
  <si>
    <t>◦ 운임, 숙박비, 준비금 실비 증빙(카드매출전표, 거래명세표)
◦ E-ticket
◦ 출입국사실증명원 또는 출입국일 확인 가능한 여권사본
◦ 환율표
◦ 학회참석 : 학회등록비 영수증 또는 팜플렛(학회일정)
◦ 회의참석 : E-mail 또는 회의록
◦ 현지조사(자료수집) : 사진 또는 자료 수집 결과물
◦ 그 외 출장 목적을 증빙할 수 있는 서류</t>
    <phoneticPr fontId="5" type="noConversion"/>
  </si>
  <si>
    <t>◦ [별지 4-4호] 서울대학교 여비 규정(요약) 참고
◦ 식대, 숙박비 지원시 청구 불가
◦ 민간연구비 경우 실비로 정산할 경우 2배까지
  지급 가능
◦ 실비상한으로 숙박비 신청시 영수증 및 거래내역서 필수
◦ 전임교원일 경우 국외출장명령공문 및 귀국보고서는 학과.부에 제출한 서류로 갈음
◦ 준비금 사용항목(비자발급비-비자면제프로그램의 경우 관련 수수료, 예방접종비, 여행자보험 가입비, 풍토병 예방약 구입비)</t>
    <phoneticPr fontId="5" type="noConversion"/>
  </si>
  <si>
    <t>연구원의 국내외 교육
훈련비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</si>
  <si>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</si>
  <si>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◦ 미래창조과학부 과제일 경우 교육시간 필수</t>
    <phoneticPr fontId="5" type="noConversion"/>
  </si>
  <si>
    <t>기술정보수집비
특허정보조사비</t>
    <phoneticPr fontId="5" type="noConversion"/>
  </si>
  <si>
    <t>시험분석료</t>
    <phoneticPr fontId="5" type="noConversion"/>
  </si>
  <si>
    <t>◦ 연구비카드매출전표(카드) / 전자세금계산서(계좌이체)
◦ 거래명세표
◦ 통장사본 및 사업자등록증(계좌이체)
◦ 시험분석료 : 합리적인 분석료 단가표에 근거한 사용기록부
   (내부시험분석료일 경우 추가로 시험·분석·검사 결과서 및 합리적인 분석료 단가표에 근거한 사용기록부 제출)</t>
    <phoneticPr fontId="5" type="noConversion"/>
  </si>
  <si>
    <t>◦ 시험·분석·검사결과서는 국가연구개발사업만 해당
◦ 산업통상자원부는 내.외부 구별없이 시험분석결과서를 발행하는 기관 또는 부서를 보유하고 있는 기관에서 외부로부터 시험분석을 의뢰 받을 때 공식적으로 기관장 명의 또는 해당 시험분석 부서장 명의(예, OOO연구원장, OOO신뢰성센터장)로 시험분석결과보고서 필수 제출</t>
    <phoneticPr fontId="5" type="noConversion"/>
  </si>
  <si>
    <t>도서 등 정보자료
문헌구입비</t>
    <phoneticPr fontId="5" type="noConversion"/>
  </si>
  <si>
    <t>◦ [별지 1호]연구비 청구서
◦ [별지 1-1호]입금계좌내역서-해당시
◦ [별지 1-2호]영수증 첨부지-해당시
◦ [별지 7호]도서관리대장</t>
    <phoneticPr fontId="5" type="noConversion"/>
  </si>
  <si>
    <t>◦ 연구비카드매출전표(카드) / 전자세금계산서(계좌이체)
◦ 거래명세표
◦ 통장사본 및 사업자등록증(계좌이체)
◦ 도서 표지 사본(한국연구재단과제 미제출)</t>
    <phoneticPr fontId="5" type="noConversion"/>
  </si>
  <si>
    <t>세미나 개최비</t>
    <phoneticPr fontId="5" type="noConversion"/>
  </si>
  <si>
    <t>◦ [별지 1호]연구비 청구서
◦ [별지 1-1호]입금계좌내역서-해당시
◦ [별지 1-2호]영수증 첨부지-해당시
◦ [별지 9호]행사개최경비 신청서
◦ [별지 8-1호]참석자 서명부-해당시</t>
    <phoneticPr fontId="5" type="noConversion"/>
  </si>
  <si>
    <t>◦ 지원기관에 따라 식대 및 다과는 연구과제추진비로 사용</t>
    <phoneticPr fontId="5" type="noConversion"/>
  </si>
  <si>
    <t>학회 및 세미나
참가비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</si>
  <si>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</si>
  <si>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◦ 연구과제와 무관한 학회참석 및 종신회비 성격의 학회 등록비 불가</t>
    <phoneticPr fontId="5" type="noConversion"/>
  </si>
  <si>
    <t>전문가 활용비</t>
    <phoneticPr fontId="5" type="noConversion"/>
  </si>
  <si>
    <t xml:space="preserve">◦ [별지 1호]연구비 청구서
◦ [별지 1-1호]입금계좌내역서-해당시
◦ [별지 1-2호]영수증 첨부지-해당시
◦ [별지 10호]전문가 활용비 신청서-해당시
◦ [별지 11호]원고료, 번역료, 통역료 활용 신청서-해당시
◦ [별지 12호]전문가 활용비 수령증(현금지급 시-외국인만 해당)
◦ [별지 3-6호]연구원 개인정보 동의에 관한 내용
</t>
    <phoneticPr fontId="5" type="noConversion"/>
  </si>
  <si>
    <t>◦ 연구비카드매출전표(카드) / 전자세금계산서(계좌이체)
◦ 거래명세표
◦ 통장사본 및 사업자등록증(계좌이체)
◦ 전문가 개인 이력
◦ 외국인 전문가
   - 전문가 활용비 수령증(현금 지급 시)
   - E-ticket(운임 신청 시)
   - 팜플렛, 초청장, 개최확인 사진, 입국 확인 가능한 여권사본 중 택일</t>
    <phoneticPr fontId="5" type="noConversion"/>
  </si>
  <si>
    <t>◦ 강사료, 자문료는 지원기관 규정이 없을 경우
  산학협력단 산정기준 적용[별지 5호, 표 12 참조]
◦ 서울대학교 연구비 산정기준 적용[별지5호, 표,13,14,15  참조]
◦ 외국인 자문료, 원고료 등 지급 시 외화송금으로 진행</t>
    <phoneticPr fontId="5" type="noConversion"/>
  </si>
  <si>
    <t>실험, 조사 수당 등</t>
    <phoneticPr fontId="5" type="noConversion"/>
  </si>
  <si>
    <t>◦ [별지 1호]연구비 청구서
◦ [별지 1-1호]입금계좌내역서-해당시
◦ [별지 1-2호]영수증 첨부지-해당시
◦ [별지 12호] 실험 및 조사수당 신청서</t>
    <phoneticPr fontId="5" type="noConversion"/>
  </si>
  <si>
    <t>◦ 관련 결과물</t>
    <phoneticPr fontId="5" type="noConversion"/>
  </si>
  <si>
    <t>인쇄, 복사 인화 등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</si>
  <si>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</si>
  <si>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기술도입비</t>
    <phoneticPr fontId="5" type="noConversion"/>
  </si>
  <si>
    <t>◦ [별지 1호]연구비 청구서
◦ [별지 1-1호]입금계좌내역서-해당시
◦ [별지 1-2호]영수증 첨부지-해당시</t>
    <phoneticPr fontId="5" type="noConversion"/>
  </si>
  <si>
    <t>논문게재비
논문교정료</t>
    <phoneticPr fontId="5" type="noConversion"/>
  </si>
  <si>
    <t>◦ 연구비카드매출전표(카드) / 전자세금계산서(계좌이체)
◦ 거래명세표
◦ 논문명, 학술지명칭, 발행국가, SCI여부, 게재 연월일, 권호, 저자명, 시작 및 끝 페이지가 표시되어 있는 관련서류</t>
    <phoneticPr fontId="5" type="noConversion"/>
  </si>
  <si>
    <t>◦ 계획서에 미계상 시 지원기관 규정에 따라 승인 후 집행</t>
    <phoneticPr fontId="5" type="noConversion"/>
  </si>
  <si>
    <t>연구과제
추진비</t>
    <phoneticPr fontId="5" type="noConversion"/>
  </si>
  <si>
    <t>국내여비</t>
    <phoneticPr fontId="5" type="noConversion"/>
  </si>
  <si>
    <t>◦ [별지 1호]연구비 청구서
◦ [별지 1-1호]입금계좌내역서-해당시
◦ [별지 1-2호]영수증 첨부지-해당시
◦ [별지 4호]국내·외 출장신청(명령)서
◦ [별지 4-1호]국내 여비신청서
◦ [별지 4-3호]국내 출장 결과보고서-해당시</t>
    <phoneticPr fontId="5" type="noConversion"/>
  </si>
  <si>
    <t>◦ 운임, 숙박비 영수증(카드매출전표)
◦ 시내
   - 학회참석 : 학회프로그램(팜플렛)
   - 회의참석 : 회의안내 E-mail. 또는 회의록
   - 현지조사 : 현지영수증(교통카드 사용내역 인정)
◦ 시외 : 운임, 숙박비 영수증
   - 학회참석 : 학회프로그램(팜플렛) 및 학회참가확인서(미참가시 미제출)
   - 회의참석 : 회의안내 E-mail. 또는 회의록
   - 회의 및 초정관련 E-mail 또는 회의록, 초청증
   - 현지조사 : 사진 또는 현지영수증</t>
    <phoneticPr fontId="5" type="noConversion"/>
  </si>
  <si>
    <t>◦ 지원기관에 따라 국내 출장결과보고서 제출
◦ 서울대학교 여비 규정(요약)
   [별지 4-4호] 참고
◦ 식대, 숙박비 지원시 청구 불가
◦ 민간연구비는 실비로 정산할 경우 2배까지 지급 가능
◦ 자가 운임 시 국내 도시 간 통상적 거리로 청구한 경우 거리정보내역서는 생략이 가능(고속도로 통행료는 영수증 제출 시 인정)</t>
    <phoneticPr fontId="5" type="noConversion"/>
  </si>
  <si>
    <t>사무용품비,
연구환경유지비</t>
    <phoneticPr fontId="5" type="noConversion"/>
  </si>
  <si>
    <t>◦ [별지 1호]연구비 청구서
◦ [별지 1-1호]입금계좌내역서-해당시
◦ [별지 1-2호]영수증 첨부지-해당시
◦ 연구환경유지비에서 비소모품 구매시
   - [별지6호]재량구매 검사검수신청서-해당 시
   - [별지6-1]물품구매신청서 -해당시</t>
    <phoneticPr fontId="5" type="noConversion"/>
  </si>
  <si>
    <t>◦ 연구환경유지비
   - 계획서에 계상되어 있는 품목만 구매 가능
   - 계획서에 미계상 시 지원기관 규정에 따라 승인 후 집행</t>
    <phoneticPr fontId="5" type="noConversion"/>
  </si>
  <si>
    <t>◦ [별지 1호]연구비 청구서
◦ [별지 1-1호]입금계좌내역서-해당시
◦ [별지 1-2호]영수증 첨부지-해당시
◦ [별지 8호]회의비 집행내역서
◦ [별지 8-1호]참석자 서명부-해당시
◦ [별지 8-2]회의비 사전 품의서-해당시</t>
    <phoneticPr fontId="5" type="noConversion"/>
  </si>
  <si>
    <t>◦ 연구비카드매출전표</t>
    <phoneticPr fontId="5" type="noConversion"/>
  </si>
  <si>
    <t>◦ 지원기관 규정이 없는 경우 산학협력단 산정기준 회의비 1인당 4만원 이하로 집행
◦ 주말/휴일 회의 시 회의비 사전 품의서
  (민간연구비, 교내연구비 제외)
◦ 민간연구비 경우 실소요경비로 계상</t>
    <phoneticPr fontId="5" type="noConversion"/>
  </si>
  <si>
    <t>식대</t>
    <phoneticPr fontId="5" type="noConversion"/>
  </si>
  <si>
    <t>◦ 연구비카드매출전표
◦ 식대(야근) 집행내역서 [별지 13호]</t>
    <phoneticPr fontId="5" type="noConversion"/>
  </si>
  <si>
    <t>◦ 지원기관 규정이 없는 경우 산학협력단 산정기준 야근 식대 1인당 1만원 이하로 집행
◦ 민간연구비 경우 실소요경비로 계상</t>
    <phoneticPr fontId="5" type="noConversion"/>
  </si>
  <si>
    <t>연구수당</t>
    <phoneticPr fontId="5" type="noConversion"/>
  </si>
  <si>
    <t>◦ [별지 1호]연구비 청구서
◦ [별지 14호]연구수당기여도평가 및 지급내역서(서식1)
   또는
  [별지 14-1호]연구수당기여도평가 및 지급내역서(서식2)</t>
    <phoneticPr fontId="5" type="noConversion"/>
  </si>
  <si>
    <t>◦ 근로소득자인 경우 근로소득계산표 제출</t>
    <phoneticPr fontId="5" type="noConversion"/>
  </si>
  <si>
    <t>◦ 지원기관 규정이 없을 경우 산학협력단 산정기준 적용
  - 연구개시· 시점 이내 일괄 지급할 수 없으며, 과제에 따라 다음과 같이 개시 시점을 구분함
  - 단년도 과제일 경우 : 3개월(다년도과제의 경우 사업 시작과제 포함)
  - 다년도 과제일 경우 : 1개월
  - 1년미만의 과제일 경우 : 총 연구기간의 1/4 경과 시점
◦ 연구책임자 단독 지급 불가</t>
    <phoneticPr fontId="5" type="noConversion"/>
  </si>
  <si>
    <t>위탁연구
개발비</t>
    <phoneticPr fontId="5" type="noConversion"/>
  </si>
  <si>
    <t>위탁연구개발비</t>
    <phoneticPr fontId="5" type="noConversion"/>
  </si>
  <si>
    <t>◦ [별지 1호]연구비 청구서</t>
    <phoneticPr fontId="5" type="noConversion"/>
  </si>
  <si>
    <t>◦ 전자세금계산서-과세, 전자계산서-면세
◦ 위탁연구기관 통장사본 및 사업자등록증
◦ 협약서 또는 계획서 사본</t>
    <phoneticPr fontId="5" type="noConversion"/>
  </si>
  <si>
    <t>간접비</t>
    <phoneticPr fontId="5" type="noConversion"/>
  </si>
  <si>
    <t>◦ 간접비 회계세출 예산과목 및 SRnD 간접비/증빙서류 목록에 따름</t>
    <phoneticPr fontId="5" type="noConversion"/>
  </si>
  <si>
    <t>간접비 계상(징수)율은 매년 별도로 공문 시행 예정</t>
    <phoneticPr fontId="5" type="noConversion"/>
  </si>
  <si>
    <t>※ 위 서류 외에 과제 지원기관에서 요구하는 증빙자료가 있을 경우, 산학협력단과 공과대학에서 검토 결과 증빙 확인이 어려운 경우, 그에 따라 관련 자료를 구비하여야 함</t>
    <phoneticPr fontId="5" type="noConversion"/>
  </si>
  <si>
    <t>실행 예산 변경신청서</t>
    <phoneticPr fontId="5" type="noConversion"/>
  </si>
  <si>
    <t>* 현금 예산만 해당</t>
    <phoneticPr fontId="5" type="noConversion"/>
  </si>
  <si>
    <t>&lt;목차&gt; 바로가기</t>
    <phoneticPr fontId="5" type="noConversion"/>
  </si>
  <si>
    <t>위 사유에 의거 아래와 같이 실행예산을 변경하고자 하오니 승인하여 주시기 바랍니다.                                         (단위 원)</t>
    <phoneticPr fontId="5" type="noConversion"/>
  </si>
  <si>
    <t>예산항목</t>
    <phoneticPr fontId="5" type="noConversion"/>
  </si>
  <si>
    <t>협약금액</t>
    <phoneticPr fontId="5" type="noConversion"/>
  </si>
  <si>
    <t>이월금</t>
    <phoneticPr fontId="5" type="noConversion"/>
  </si>
  <si>
    <t>예금
이자</t>
    <phoneticPr fontId="5" type="noConversion"/>
  </si>
  <si>
    <r>
      <t>변경 예산</t>
    </r>
    <r>
      <rPr>
        <b/>
        <vertAlign val="superscript"/>
        <sz val="9"/>
        <rFont val="맑은 고딕"/>
        <family val="3"/>
        <charset val="129"/>
      </rPr>
      <t>1)</t>
    </r>
    <phoneticPr fontId="5" type="noConversion"/>
  </si>
  <si>
    <r>
      <t>최초대비
비율</t>
    </r>
    <r>
      <rPr>
        <b/>
        <vertAlign val="superscript"/>
        <sz val="9"/>
        <rFont val="맑은 고딕"/>
        <family val="3"/>
        <charset val="129"/>
      </rPr>
      <t>1)</t>
    </r>
    <phoneticPr fontId="5" type="noConversion"/>
  </si>
  <si>
    <t>변경전</t>
    <phoneticPr fontId="5" type="noConversion"/>
  </si>
  <si>
    <t>금회변경
(증   감)</t>
    <phoneticPr fontId="5" type="noConversion"/>
  </si>
  <si>
    <r>
      <t xml:space="preserve">변경후
</t>
    </r>
    <r>
      <rPr>
        <b/>
        <sz val="7"/>
        <rFont val="맑은 고딕"/>
        <family val="3"/>
        <charset val="129"/>
      </rPr>
      <t>(이자, 이월금 포함)</t>
    </r>
    <phoneticPr fontId="5" type="noConversion"/>
  </si>
  <si>
    <t>지급인건비</t>
    <phoneticPr fontId="5" type="noConversion"/>
  </si>
  <si>
    <t>학생인건비</t>
    <phoneticPr fontId="5" type="noConversion"/>
  </si>
  <si>
    <t>연구장비·재료비</t>
    <phoneticPr fontId="5" type="noConversion"/>
  </si>
  <si>
    <t>연구활동비</t>
    <phoneticPr fontId="5" type="noConversion"/>
  </si>
  <si>
    <t>연구과제추진비</t>
    <phoneticPr fontId="5" type="noConversion"/>
  </si>
  <si>
    <t>연구수당</t>
    <phoneticPr fontId="5" type="noConversion"/>
  </si>
  <si>
    <t>간접비</t>
    <phoneticPr fontId="5" type="noConversion"/>
  </si>
  <si>
    <t>협동연구비</t>
    <phoneticPr fontId="5" type="noConversion"/>
  </si>
  <si>
    <t>합계</t>
    <phoneticPr fontId="5" type="noConversion"/>
  </si>
  <si>
    <r>
      <rPr>
        <vertAlign val="superscript"/>
        <sz val="8"/>
        <rFont val="맑은 고딕"/>
        <family val="3"/>
        <charset val="129"/>
      </rPr>
      <t xml:space="preserve">1) </t>
    </r>
    <r>
      <rPr>
        <sz val="8"/>
        <rFont val="맑은 고딕"/>
        <family val="3"/>
        <charset val="129"/>
      </rPr>
      <t>전년도이월금, 이자발생액 해당사항 없음</t>
    </r>
    <phoneticPr fontId="5" type="noConversion"/>
  </si>
  <si>
    <t>※ 비목에 맞게 붉은 테두리 부분만 기재</t>
    <phoneticPr fontId="5" type="noConversion"/>
  </si>
  <si>
    <t>※ 변경 전 예산액은 현재 변경되기 전 예산액 기재(이자, 이월금 제외)</t>
    <phoneticPr fontId="5" type="noConversion"/>
  </si>
  <si>
    <t>연구책임자 :</t>
    <phoneticPr fontId="5" type="noConversion"/>
  </si>
  <si>
    <t>(인)</t>
    <phoneticPr fontId="5" type="noConversion"/>
  </si>
  <si>
    <t>연구비 지출관</t>
    <phoneticPr fontId="5" type="noConversion"/>
  </si>
  <si>
    <t>귀하</t>
    <phoneticPr fontId="5" type="noConversion"/>
  </si>
  <si>
    <t>위와 같이 매월 25일에 지급하여 주시기 바랍니다.</t>
    <phoneticPr fontId="5" type="noConversion"/>
  </si>
  <si>
    <t>SRnD과제번호</t>
  </si>
  <si>
    <r>
      <rPr>
        <sz val="10"/>
        <color theme="1"/>
        <rFont val="돋움"/>
        <family val="3"/>
        <charset val="129"/>
      </rP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돋움"/>
        <family val="3"/>
        <charset val="129"/>
      </rPr>
      <t>2017년 최저임금표(기관부담금, 퇴직(적립)금 제외)</t>
    </r>
    <phoneticPr fontId="5" type="noConversion"/>
  </si>
  <si>
    <t>시 외</t>
  </si>
  <si>
    <t>연건</t>
    <phoneticPr fontId="5" type="noConversion"/>
  </si>
  <si>
    <t>일비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</si>
  <si>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</si>
  <si>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</si>
  <si>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</si>
  <si>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일</t>
    <phoneticPr fontId="5" type="noConversion"/>
  </si>
  <si>
    <t>=</t>
    <phoneticPr fontId="5" type="noConversion"/>
  </si>
  <si>
    <t>숙박비</t>
    <phoneticPr fontId="5" type="noConversion"/>
  </si>
  <si>
    <t>일</t>
    <phoneticPr fontId="5" type="noConversion"/>
  </si>
  <si>
    <t>=</t>
    <phoneticPr fontId="5" type="noConversion"/>
  </si>
  <si>
    <t>식대</t>
    <phoneticPr fontId="5" type="noConversion"/>
  </si>
  <si>
    <t>일</t>
    <phoneticPr fontId="5" type="noConversion"/>
  </si>
  <si>
    <t>=</t>
    <phoneticPr fontId="5" type="noConversion"/>
  </si>
  <si>
    <t>운임</t>
    <phoneticPr fontId="5" type="noConversion"/>
  </si>
  <si>
    <t>+</t>
    <phoneticPr fontId="5" type="noConversion"/>
  </si>
  <si>
    <t>=</t>
    <phoneticPr fontId="5" type="noConversion"/>
  </si>
  <si>
    <t>일비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</si>
  <si>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</si>
  <si>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</si>
  <si>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</si>
  <si>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일</t>
    <phoneticPr fontId="5" type="noConversion"/>
  </si>
  <si>
    <t>=</t>
    <phoneticPr fontId="5" type="noConversion"/>
  </si>
  <si>
    <t>숙박비</t>
    <phoneticPr fontId="5" type="noConversion"/>
  </si>
  <si>
    <t>일</t>
    <phoneticPr fontId="5" type="noConversion"/>
  </si>
  <si>
    <t>=</t>
    <phoneticPr fontId="5" type="noConversion"/>
  </si>
  <si>
    <t>식대</t>
    <phoneticPr fontId="5" type="noConversion"/>
  </si>
  <si>
    <t>원</t>
    <phoneticPr fontId="5" type="noConversion"/>
  </si>
  <si>
    <t>×</t>
    <phoneticPr fontId="5" type="noConversion"/>
  </si>
  <si>
    <t>+</t>
    <phoneticPr fontId="5" type="noConversion"/>
  </si>
  <si>
    <t>자가운전 정산내역</t>
    <phoneticPr fontId="5" type="noConversion"/>
  </si>
  <si>
    <t>휘발유
(출장당일적용)</t>
    <phoneticPr fontId="5" type="noConversion"/>
  </si>
  <si>
    <t>출장거리
(왕복㎞)</t>
    <phoneticPr fontId="5" type="noConversion"/>
  </si>
  <si>
    <t>=</t>
    <phoneticPr fontId="5" type="noConversion"/>
  </si>
  <si>
    <t>+왕복고속도로통행료</t>
    <phoneticPr fontId="5" type="noConversion"/>
  </si>
  <si>
    <t>주차료</t>
    <phoneticPr fontId="5" type="noConversion"/>
  </si>
  <si>
    <t>출장지</t>
    <phoneticPr fontId="5" type="noConversion"/>
  </si>
  <si>
    <t>장소 및 기관</t>
    <phoneticPr fontId="5" type="noConversion"/>
  </si>
  <si>
    <t>시내·외 구분</t>
    <phoneticPr fontId="5" type="noConversion"/>
  </si>
  <si>
    <t>출장시간</t>
    <phoneticPr fontId="5" type="noConversion"/>
  </si>
  <si>
    <t>~</t>
    <phoneticPr fontId="5" type="noConversion"/>
  </si>
  <si>
    <t>(</t>
    <phoneticPr fontId="5" type="noConversion"/>
  </si>
  <si>
    <t>총</t>
    <phoneticPr fontId="5" type="noConversion"/>
  </si>
  <si>
    <t>시간</t>
    <phoneticPr fontId="5" type="noConversion"/>
  </si>
  <si>
    <t>)</t>
    <phoneticPr fontId="5" type="noConversion"/>
  </si>
  <si>
    <t>합계</t>
    <phoneticPr fontId="5" type="noConversion"/>
  </si>
  <si>
    <t>연구비(법인)카드지급액
(카드사용분)</t>
    <phoneticPr fontId="5" type="noConversion"/>
  </si>
  <si>
    <t>*재량구매 산단 검수 시 제출*</t>
    <phoneticPr fontId="5" type="noConversion"/>
  </si>
  <si>
    <t>연구실</t>
    <phoneticPr fontId="5" type="noConversion"/>
  </si>
  <si>
    <t>납품일자</t>
    <phoneticPr fontId="5" type="noConversion"/>
  </si>
  <si>
    <t>모   델   명</t>
    <phoneticPr fontId="5" type="noConversion"/>
  </si>
  <si>
    <t>물품수량</t>
    <phoneticPr fontId="5" type="noConversion"/>
  </si>
  <si>
    <t>구 매 단 가
(부가세포함)</t>
    <phoneticPr fontId="5" type="noConversion"/>
  </si>
  <si>
    <t>목록정보시스템 사이트</t>
    <phoneticPr fontId="5" type="noConversion"/>
  </si>
  <si>
    <t>※ 첨부서류 : 거래명세표 1부</t>
    <phoneticPr fontId="5" type="noConversion"/>
  </si>
  <si>
    <t>재량구매 검사 검수를 신청합니다.</t>
    <phoneticPr fontId="5" type="noConversion"/>
  </si>
  <si>
    <t>연구비 지출관</t>
    <phoneticPr fontId="5" type="noConversion"/>
  </si>
  <si>
    <t>귀하</t>
    <phoneticPr fontId="5" type="noConversion"/>
  </si>
  <si>
    <t>재량구매 검사검수신청서</t>
    <phoneticPr fontId="5" type="noConversion"/>
  </si>
  <si>
    <r>
      <t xml:space="preserve">※  재량구매 시 산단 검수를 해야하는 물품을 작성하여 제출(소모품 단가 300만원 이상, 비소모품, 민간연구비의 경우
</t>
    </r>
    <r>
      <rPr>
        <b/>
        <sz val="10"/>
        <color rgb="FFFF0000"/>
        <rFont val="맑은 고딕"/>
        <family val="3"/>
        <charset val="129"/>
      </rPr>
      <t xml:space="preserve">    </t>
    </r>
    <r>
      <rPr>
        <b/>
        <u/>
        <sz val="10"/>
        <color rgb="FFFF0000"/>
        <rFont val="맑은 고딕"/>
        <family val="3"/>
        <charset val="129"/>
      </rPr>
      <t>단가 2,000만원 미만 필수)</t>
    </r>
    <phoneticPr fontId="5" type="noConversion"/>
  </si>
  <si>
    <t>&lt;목차&gt; 바로가기</t>
    <phoneticPr fontId="5" type="noConversion"/>
  </si>
  <si>
    <t>물 품 명 (국문)</t>
    <phoneticPr fontId="5" type="noConversion"/>
  </si>
  <si>
    <t>물 품 명 (영문)</t>
    <phoneticPr fontId="5" type="noConversion"/>
  </si>
  <si>
    <t>사용목적(용도)</t>
    <phoneticPr fontId="5" type="noConversion"/>
  </si>
  <si>
    <t>내·외자/구매금액</t>
    <phoneticPr fontId="5" type="noConversion"/>
  </si>
  <si>
    <t>사전검사자명</t>
    <phoneticPr fontId="5" type="noConversion"/>
  </si>
  <si>
    <t>사전검사자
연   락   처</t>
    <phoneticPr fontId="5" type="noConversion"/>
  </si>
  <si>
    <t>납품업체</t>
    <phoneticPr fontId="5" type="noConversion"/>
  </si>
  <si>
    <t>업체명</t>
    <phoneticPr fontId="5" type="noConversion"/>
  </si>
  <si>
    <t>사업자등록번호</t>
    <phoneticPr fontId="5" type="noConversion"/>
  </si>
  <si>
    <t>품목분류
(목록정보시스템 사이트 참고하여 기재)</t>
    <phoneticPr fontId="5" type="noConversion"/>
  </si>
  <si>
    <t>물품분류번호
(세무품명번호)</t>
    <phoneticPr fontId="5" type="noConversion"/>
  </si>
  <si>
    <t>물품분류명
(세부품명)</t>
    <phoneticPr fontId="5" type="noConversion"/>
  </si>
  <si>
    <t>상기의 물품을</t>
    <phoneticPr fontId="5" type="noConversion"/>
  </si>
  <si>
    <t>품목분류
(목록정보시스템 사이트 참고하여 기재)</t>
    <phoneticPr fontId="5" type="noConversion"/>
  </si>
  <si>
    <t>물품분류번호
(세무품명번호)</t>
    <phoneticPr fontId="5" type="noConversion"/>
  </si>
  <si>
    <t>물품분류명
(세부품명)</t>
    <phoneticPr fontId="5" type="noConversion"/>
  </si>
  <si>
    <t>회의비 집행내역서</t>
    <phoneticPr fontId="5" type="noConversion"/>
  </si>
  <si>
    <t>연구책임자
소속</t>
    <phoneticPr fontId="5" type="noConversion"/>
  </si>
  <si>
    <t>연구책임자
성명</t>
    <phoneticPr fontId="5" type="noConversion"/>
  </si>
  <si>
    <t>금      액</t>
    <phoneticPr fontId="5" type="noConversion"/>
  </si>
  <si>
    <t>회의일자</t>
    <phoneticPr fontId="5" type="noConversion"/>
  </si>
  <si>
    <t>회의시간</t>
    <phoneticPr fontId="5" type="noConversion"/>
  </si>
  <si>
    <t>회의장소</t>
    <phoneticPr fontId="5" type="noConversion"/>
  </si>
  <si>
    <t>예) 서울대학교 39동 236호</t>
    <phoneticPr fontId="5" type="noConversion"/>
  </si>
  <si>
    <t>회의목적</t>
    <phoneticPr fontId="5" type="noConversion"/>
  </si>
  <si>
    <t>회의내용</t>
    <phoneticPr fontId="5" type="noConversion"/>
  </si>
  <si>
    <r>
      <t>연구비 지원기관의 규정이 없는 경우, 회의비를</t>
    </r>
    <r>
      <rPr>
        <b/>
        <sz val="8"/>
        <color indexed="10"/>
        <rFont val="맑은 고딕"/>
        <family val="3"/>
        <charset val="129"/>
      </rPr>
      <t xml:space="preserve"> 1인당 4만원의 상한선</t>
    </r>
    <r>
      <rPr>
        <sz val="8"/>
        <rFont val="맑은 고딕"/>
        <family val="3"/>
        <charset val="129"/>
      </rPr>
      <t xml:space="preserve">에 의해 집행하며, </t>
    </r>
    <r>
      <rPr>
        <b/>
        <sz val="8"/>
        <color rgb="FFFF0000"/>
        <rFont val="맑은 고딕"/>
        <family val="3"/>
        <charset val="129"/>
      </rPr>
      <t>청탁금지법에 적용되는 외부참석자가 참석한 회의비 지급단가는 1인당 3만원의 상한선에 의해 집행</t>
    </r>
    <r>
      <rPr>
        <sz val="8"/>
        <rFont val="맑은 고딕"/>
        <family val="3"/>
        <charset val="129"/>
      </rPr>
      <t>. 지원기관 지침에 의거 해당시 참석자 서명부 제출[별지 10-1호], 다과비는 회의비 식대 전에만 청구 가능</t>
    </r>
    <phoneticPr fontId="5" type="noConversion"/>
  </si>
  <si>
    <t>영수증 붙이는 곳</t>
    <phoneticPr fontId="5" type="noConversion"/>
  </si>
  <si>
    <t>연구비 지출관</t>
    <phoneticPr fontId="5" type="noConversion"/>
  </si>
  <si>
    <t>귀하</t>
    <phoneticPr fontId="5" type="noConversion"/>
  </si>
  <si>
    <t>참석자 서명부</t>
    <phoneticPr fontId="5" type="noConversion"/>
  </si>
  <si>
    <t>*지원기관 요청시</t>
    <phoneticPr fontId="5" type="noConversion"/>
  </si>
  <si>
    <t>연번</t>
    <phoneticPr fontId="5" type="noConversion"/>
  </si>
  <si>
    <t>소    속</t>
    <phoneticPr fontId="5" type="noConversion"/>
  </si>
  <si>
    <t>직    급</t>
    <phoneticPr fontId="5" type="noConversion"/>
  </si>
  <si>
    <t>성    명</t>
    <phoneticPr fontId="5" type="noConversion"/>
  </si>
  <si>
    <t>서    명</t>
    <phoneticPr fontId="5" type="noConversion"/>
  </si>
  <si>
    <t>비    고</t>
    <phoneticPr fontId="5" type="noConversion"/>
  </si>
  <si>
    <t>19</t>
    <phoneticPr fontId="5" type="noConversion"/>
  </si>
  <si>
    <t>연구비 지출관</t>
    <phoneticPr fontId="5" type="noConversion"/>
  </si>
  <si>
    <t>귀하</t>
    <phoneticPr fontId="5" type="noConversion"/>
  </si>
  <si>
    <t>행사일자</t>
    <phoneticPr fontId="5" type="noConversion"/>
  </si>
  <si>
    <t>시간</t>
    <phoneticPr fontId="5" type="noConversion"/>
  </si>
  <si>
    <t>~</t>
    <phoneticPr fontId="5" type="noConversion"/>
  </si>
  <si>
    <t>행사장소</t>
    <phoneticPr fontId="5" type="noConversion"/>
  </si>
  <si>
    <t>행사목적</t>
    <phoneticPr fontId="5" type="noConversion"/>
  </si>
  <si>
    <t>전 문 가</t>
    <phoneticPr fontId="5" type="noConversion"/>
  </si>
  <si>
    <t>성   명</t>
    <phoneticPr fontId="5" type="noConversion"/>
  </si>
  <si>
    <t>연락처</t>
    <phoneticPr fontId="5" type="noConversion"/>
  </si>
  <si>
    <t>소   속</t>
    <phoneticPr fontId="5" type="noConversion"/>
  </si>
  <si>
    <t>직급(직위)</t>
    <phoneticPr fontId="5" type="noConversion"/>
  </si>
  <si>
    <t>-</t>
    <phoneticPr fontId="5" type="noConversion"/>
  </si>
  <si>
    <t>산출내역</t>
    <phoneticPr fontId="5" type="noConversion"/>
  </si>
  <si>
    <t xml:space="preserve"> 자문가(전문가) 활용시간</t>
    <phoneticPr fontId="5" type="noConversion"/>
  </si>
  <si>
    <t>~</t>
    <phoneticPr fontId="5" type="noConversion"/>
  </si>
  <si>
    <t>=</t>
    <phoneticPr fontId="5" type="noConversion"/>
  </si>
  <si>
    <t>총</t>
    <phoneticPr fontId="5" type="noConversion"/>
  </si>
  <si>
    <t>시간</t>
    <phoneticPr fontId="5" type="noConversion"/>
  </si>
  <si>
    <t>세미나 강사료 활용횟수</t>
    <phoneticPr fontId="5" type="noConversion"/>
  </si>
  <si>
    <t>=</t>
    <phoneticPr fontId="5" type="noConversion"/>
  </si>
  <si>
    <t>총</t>
    <phoneticPr fontId="5" type="noConversion"/>
  </si>
  <si>
    <t>회</t>
    <phoneticPr fontId="5" type="noConversion"/>
  </si>
  <si>
    <t>지급내역</t>
    <phoneticPr fontId="5" type="noConversion"/>
  </si>
  <si>
    <t>전문가(자문가)활용 수당</t>
    <phoneticPr fontId="5" type="noConversion"/>
  </si>
  <si>
    <t>세미나 강사료</t>
    <phoneticPr fontId="5" type="noConversion"/>
  </si>
  <si>
    <t>기타(항공료, 숙박료 등)</t>
    <phoneticPr fontId="5" type="noConversion"/>
  </si>
  <si>
    <t>계좌정보</t>
    <phoneticPr fontId="5" type="noConversion"/>
  </si>
  <si>
    <t>은행 :</t>
    <phoneticPr fontId="5" type="noConversion"/>
  </si>
  <si>
    <t>계좌번호 :</t>
    <phoneticPr fontId="5" type="noConversion"/>
  </si>
  <si>
    <t>활용내역</t>
    <phoneticPr fontId="5" type="noConversion"/>
  </si>
  <si>
    <t>※ 연구과제와의 직접적인 관련이 있는 내용을 구체적으로 상세히 기재
* 1회당 자문, 강연 지급액을 기재하는 것이 원칙임 
  단 부득이하게 1회 이상의 비용을 청구할 경우 산출내역 및 활용내역을 아래와 같이 구체적으로 기재 요망 
  예) ▶ 산출내역(자문료) 
           &lt;1 회&gt; 2016.06.07(화요일) 13:00~17:00(4시간)
                     4시간 x 150,000원(연구책임급) = 600,000원
           &lt;2 회&gt; 2016.06.08(수요일) 13:00~17:00(4시간)
                     4시간 x 150,000원(연구책임급) = 600,000원
           &lt;합계&gt; 1,200,000원
  예) ▶ 산출내역(강사료) 
           &lt;1 회&gt; 2016.06.09(목요일) 1회 x 800,000원(연구책임급) = 800,000원
           &lt;2 회&gt; 2016.06.10(금요일) 1회 x 800,000원(연구책임급) = 800,000원
           &lt;합계&gt; 1,600,000원
&lt;총합계&gt; 2,800,000원
       ▶ 활용내역(자문료)-구체적으로 상세히 기재
           &lt;1 회&gt; 
           &lt;2 회&gt; 
       ▶ 활용내역(강사료)-구체적으로 상세히 기재
           &lt;1 회&gt; 
           &lt;2 회&gt; </t>
    <phoneticPr fontId="5" type="noConversion"/>
  </si>
  <si>
    <t>증감사유 :</t>
    <phoneticPr fontId="5" type="noConversion"/>
  </si>
  <si>
    <t>증감 사유는 구체적으로 기재 요망</t>
    <phoneticPr fontId="5" type="noConversion"/>
  </si>
  <si>
    <t>■ 담  당  자 :</t>
    <phoneticPr fontId="5" type="noConversion"/>
  </si>
  <si>
    <t>※ 변경 시점부터 지급기간 변경하여 새로 작성하여 제출</t>
    <phoneticPr fontId="5" type="noConversion"/>
  </si>
  <si>
    <t>※ 공학연구원 39동 236호로 제출 요망</t>
    <phoneticPr fontId="5" type="noConversion"/>
  </si>
  <si>
    <t>■ 과제번호 : 통합관리</t>
    <phoneticPr fontId="5" type="noConversion"/>
  </si>
  <si>
    <t>&lt;목차&gt; 바로가기</t>
    <phoneticPr fontId="5" type="noConversion"/>
  </si>
  <si>
    <t>관리기관장을 “갑”으로 하며 해당과제 연구책임자</t>
    <phoneticPr fontId="5" type="noConversion"/>
  </si>
  <si>
    <t>관리기관장을 “갑”으로 하고</t>
    <phoneticPr fontId="5" type="noConversion"/>
  </si>
  <si>
    <t>을 “을”로 하고 참여연구원</t>
    <phoneticPr fontId="5" type="noConversion"/>
  </si>
  <si>
    <r>
      <rPr>
        <b/>
        <sz val="10"/>
        <rFont val="돋움"/>
        <family val="3"/>
        <charset val="129"/>
      </rPr>
      <t>제2조 (직급 및 참여과제)</t>
    </r>
    <r>
      <rPr>
        <sz val="10"/>
        <rFont val="돋움"/>
        <family val="3"/>
        <charset val="129"/>
      </rPr>
      <t xml:space="preserve"> "을"의 직급은</t>
    </r>
    <phoneticPr fontId="5" type="noConversion"/>
  </si>
  <si>
    <r>
      <rPr>
        <b/>
        <sz val="10"/>
        <rFont val="돋움"/>
        <family val="3"/>
        <charset val="129"/>
      </rPr>
      <t>제2조 (직급 및 참여과제)</t>
    </r>
    <r>
      <rPr>
        <sz val="10"/>
        <rFont val="돋움"/>
        <family val="3"/>
        <charset val="129"/>
      </rPr>
      <t xml:space="preserve"> "병"의 직급은</t>
    </r>
    <phoneticPr fontId="5" type="noConversion"/>
  </si>
  <si>
    <r>
      <rPr>
        <b/>
        <sz val="10"/>
        <rFont val="돋움"/>
        <family val="3"/>
        <charset val="129"/>
      </rPr>
      <t>제3조 (계약기간)</t>
    </r>
    <r>
      <rPr>
        <sz val="10"/>
        <rFont val="돋움"/>
        <family val="3"/>
        <charset val="129"/>
      </rPr>
      <t xml:space="preserve"> "을"의 연구과제 참여 기간은</t>
    </r>
    <phoneticPr fontId="5" type="noConversion"/>
  </si>
  <si>
    <t>일 부터</t>
    <phoneticPr fontId="5" type="noConversion"/>
  </si>
  <si>
    <t>일까지로</t>
    <phoneticPr fontId="5" type="noConversion"/>
  </si>
  <si>
    <r>
      <rPr>
        <b/>
        <sz val="10"/>
        <rFont val="돋움"/>
        <family val="3"/>
        <charset val="129"/>
      </rPr>
      <t>제3조 (참여과제)</t>
    </r>
    <r>
      <rPr>
        <sz val="10"/>
        <rFont val="돋움"/>
        <family val="3"/>
        <charset val="129"/>
      </rPr>
      <t xml:space="preserve"> "병"은 아래 과제에 참여한다.</t>
    </r>
    <phoneticPr fontId="5" type="noConversion"/>
  </si>
  <si>
    <r>
      <rPr>
        <b/>
        <sz val="10"/>
        <rFont val="돋움"/>
        <family val="3"/>
        <charset val="129"/>
      </rPr>
      <t>제4조 (계약기간)</t>
    </r>
    <r>
      <rPr>
        <sz val="10"/>
        <rFont val="돋움"/>
        <family val="3"/>
        <charset val="129"/>
      </rPr>
      <t xml:space="preserve"> "병"의 연구과제 참여 기간은</t>
    </r>
    <phoneticPr fontId="5" type="noConversion"/>
  </si>
  <si>
    <t>일 부터</t>
    <phoneticPr fontId="5" type="noConversion"/>
  </si>
  <si>
    <t>일까지로</t>
    <phoneticPr fontId="5" type="noConversion"/>
  </si>
  <si>
    <r>
      <t xml:space="preserve">제6조 (계약해지) </t>
    </r>
    <r>
      <rPr>
        <sz val="10"/>
        <rFont val="돋움"/>
        <family val="3"/>
        <charset val="129"/>
      </rPr>
      <t>“을”이 다음 각 호의 1에 해당할 경우 “갑”은 “을”과의 참여계약을 해지할 수 있다.</t>
    </r>
    <phoneticPr fontId="5" type="noConversion"/>
  </si>
  <si>
    <r>
      <t xml:space="preserve">제7조 (계약해지) </t>
    </r>
    <r>
      <rPr>
        <sz val="10"/>
        <rFont val="돋움"/>
        <family val="3"/>
        <charset val="129"/>
      </rPr>
      <t>“병”이 다음 각 호의 1에 해당할 경우 “갑”은 “병”과의 참여계약을 해지할 수 있다.</t>
    </r>
    <phoneticPr fontId="5" type="noConversion"/>
  </si>
  <si>
    <r>
      <t xml:space="preserve">제7조 (용어의 해석) </t>
    </r>
    <r>
      <rPr>
        <sz val="10"/>
        <rFont val="돋움"/>
        <family val="3"/>
        <charset val="129"/>
      </rPr>
      <t>본 계약서 문구 해석상의 의문이 있을 때에는 “갑”과 “을”의 합의에 따르되, 합의가 되지 않을
                              경우 “갑”이 정하는 바에 따른다.</t>
    </r>
    <phoneticPr fontId="5" type="noConversion"/>
  </si>
  <si>
    <t>내부참석자</t>
    <phoneticPr fontId="5" type="noConversion"/>
  </si>
  <si>
    <t>외부참석자
(외부기관)</t>
    <phoneticPr fontId="5" type="noConversion"/>
  </si>
  <si>
    <r>
      <t xml:space="preserve">* 구체적으로 기재(정부과제는 지원기관 관련 규정에 의거하여 외부기관 1명 이상 참여, </t>
    </r>
    <r>
      <rPr>
        <b/>
        <u/>
        <sz val="9"/>
        <rFont val="맑은 고딕"/>
        <family val="3"/>
        <charset val="129"/>
      </rPr>
      <t>외부인은 소속 및 직급 기재</t>
    </r>
    <r>
      <rPr>
        <sz val="9"/>
        <rFont val="맑은 고딕"/>
        <family val="3"/>
        <charset val="129"/>
      </rPr>
      <t>)</t>
    </r>
    <phoneticPr fontId="5" type="noConversion"/>
  </si>
  <si>
    <t>연락처</t>
    <phoneticPr fontId="5" type="noConversion"/>
  </si>
  <si>
    <t>직   위</t>
    <phoneticPr fontId="5" type="noConversion"/>
  </si>
  <si>
    <t>지급내역</t>
    <phoneticPr fontId="5" type="noConversion"/>
  </si>
  <si>
    <t>지급액</t>
    <phoneticPr fontId="5" type="noConversion"/>
  </si>
  <si>
    <t>분량</t>
    <phoneticPr fontId="5" type="noConversion"/>
  </si>
  <si>
    <t>합계</t>
    <phoneticPr fontId="5" type="noConversion"/>
  </si>
  <si>
    <t>연구책임자
(전임교원이상)</t>
    <phoneticPr fontId="5" type="noConversion"/>
  </si>
  <si>
    <t>계좌정보</t>
    <phoneticPr fontId="5" type="noConversion"/>
  </si>
  <si>
    <t>은행 :</t>
    <phoneticPr fontId="5" type="noConversion"/>
  </si>
  <si>
    <t>계좌번호 :</t>
    <phoneticPr fontId="5" type="noConversion"/>
  </si>
  <si>
    <t>&lt;목차&gt; 바로가기</t>
    <phoneticPr fontId="5" type="noConversion"/>
  </si>
  <si>
    <t>&lt;표10&gt;, &lt;표11&gt;, &lt;표12&gt;, &lt;표13&gt;의  지급기준에도 불구하고, 외국인, 장애인, 국내에 소속이 없는 한국인을 초빙 할 경우, 관련 사실 확인 후 기준 액의 2배까지 지급할 수 있다.(지원기관 별도의 제한 지침이 있는 경우 그 지침에 따른다.)</t>
    <phoneticPr fontId="5" type="noConversion"/>
  </si>
  <si>
    <t>&lt;표10&gt; 원고료·강사료·자문료 정액표</t>
    <phoneticPr fontId="5" type="noConversion"/>
  </si>
  <si>
    <t>구분</t>
    <phoneticPr fontId="5" type="noConversion"/>
  </si>
  <si>
    <t>원고료
(A4 1장당)</t>
    <phoneticPr fontId="5" type="noConversion"/>
  </si>
  <si>
    <t>세미나 강사료
(1회당)</t>
    <phoneticPr fontId="5" type="noConversion"/>
  </si>
  <si>
    <t>자문료 
(시간당)</t>
    <phoneticPr fontId="5" type="noConversion"/>
  </si>
  <si>
    <t>50,000원
이      하</t>
    <phoneticPr fontId="5" type="noConversion"/>
  </si>
  <si>
    <t>800,000원
이      하</t>
    <phoneticPr fontId="5" type="noConversion"/>
  </si>
  <si>
    <t>150,000원
이      하</t>
    <phoneticPr fontId="5" type="noConversion"/>
  </si>
  <si>
    <t>연구원
(책임급 이하)</t>
    <phoneticPr fontId="5" type="noConversion"/>
  </si>
  <si>
    <t>50,000원
이      하</t>
    <phoneticPr fontId="5" type="noConversion"/>
  </si>
  <si>
    <t>600,000원
이      하</t>
    <phoneticPr fontId="5" type="noConversion"/>
  </si>
  <si>
    <t>100,000원
이      하</t>
    <phoneticPr fontId="5" type="noConversion"/>
  </si>
  <si>
    <t>&lt;표11&gt; 번역료 정액표</t>
    <phoneticPr fontId="5" type="noConversion"/>
  </si>
  <si>
    <t>(단위:원)</t>
    <phoneticPr fontId="5" type="noConversion"/>
  </si>
  <si>
    <t>구분</t>
    <phoneticPr fontId="5" type="noConversion"/>
  </si>
  <si>
    <t>외국어→한국어</t>
    <phoneticPr fontId="5" type="noConversion"/>
  </si>
  <si>
    <t>한국어→외국어</t>
    <phoneticPr fontId="5" type="noConversion"/>
  </si>
  <si>
    <t>비           고</t>
    <phoneticPr fontId="5" type="noConversion"/>
  </si>
  <si>
    <t>번역료</t>
    <phoneticPr fontId="5" type="noConversion"/>
  </si>
  <si>
    <t>30,000이하</t>
    <phoneticPr fontId="5" type="noConversion"/>
  </si>
  <si>
    <t>50,000이하</t>
    <phoneticPr fontId="5" type="noConversion"/>
  </si>
  <si>
    <t xml:space="preserve">번역료는 번역결과물(Output)를 기준으로 산정
한국어, 일어, 중국어 띄어쓰기 포함 800자, 그 외 외국어 230word 기준                       
외국어→외국어의 번역일 경우 최대 해당 외국어→한국어와 한국어→외국어의 단가를 합한 금액 이하로 책정                       
영어, 일어, 중국어, 불어, 독어, 스페인어, 러시아어를 제외한 특수어는 별도의 기준적용 가능 </t>
    <phoneticPr fontId="5" type="noConversion"/>
  </si>
  <si>
    <t>언어구분</t>
    <phoneticPr fontId="5" type="noConversion"/>
  </si>
  <si>
    <t>3시간</t>
    <phoneticPr fontId="5" type="noConversion"/>
  </si>
  <si>
    <t>6시간</t>
    <phoneticPr fontId="5" type="noConversion"/>
  </si>
  <si>
    <t>규정외 시간</t>
    <phoneticPr fontId="5" type="noConversion"/>
  </si>
  <si>
    <t>순차통역</t>
    <phoneticPr fontId="5" type="noConversion"/>
  </si>
  <si>
    <t>일어</t>
    <phoneticPr fontId="5" type="noConversion"/>
  </si>
  <si>
    <t>시간당 100,000</t>
    <phoneticPr fontId="5" type="noConversion"/>
  </si>
  <si>
    <t>일어</t>
    <phoneticPr fontId="5" type="noConversion"/>
  </si>
  <si>
    <t>독어, 중국어 등</t>
    <phoneticPr fontId="5" type="noConversion"/>
  </si>
  <si>
    <t>동시통역</t>
    <phoneticPr fontId="5" type="noConversion"/>
  </si>
  <si>
    <t>일어</t>
    <phoneticPr fontId="5" type="noConversion"/>
  </si>
  <si>
    <t>독어, 중국어 등</t>
    <phoneticPr fontId="5" type="noConversion"/>
  </si>
  <si>
    <t>&lt;표14&gt; 속기료 정액표</t>
    <phoneticPr fontId="5" type="noConversion"/>
  </si>
  <si>
    <t>(단위:원)</t>
    <phoneticPr fontId="5" type="noConversion"/>
  </si>
  <si>
    <t>구           분</t>
    <phoneticPr fontId="5" type="noConversion"/>
  </si>
  <si>
    <t>단           가</t>
    <phoneticPr fontId="5" type="noConversion"/>
  </si>
  <si>
    <t>속기기본</t>
    <phoneticPr fontId="5" type="noConversion"/>
  </si>
  <si>
    <t>시간당 300,000</t>
    <phoneticPr fontId="5" type="noConversion"/>
  </si>
  <si>
    <t>1급 속기사 기준</t>
    <phoneticPr fontId="5" type="noConversion"/>
  </si>
  <si>
    <t>녹음재생</t>
    <phoneticPr fontId="5" type="noConversion"/>
  </si>
  <si>
    <t>시간당 350,000</t>
    <phoneticPr fontId="5" type="noConversion"/>
  </si>
  <si>
    <t>전문분야</t>
    <phoneticPr fontId="5" type="noConversion"/>
  </si>
  <si>
    <t>외국어</t>
    <phoneticPr fontId="5" type="noConversion"/>
  </si>
  <si>
    <t>시간당 400,000</t>
    <phoneticPr fontId="5" type="noConversion"/>
  </si>
  <si>
    <t>요점</t>
    <phoneticPr fontId="5" type="noConversion"/>
  </si>
  <si>
    <t>시간당 200,000</t>
    <phoneticPr fontId="5" type="noConversion"/>
  </si>
  <si>
    <t>피험자3</t>
    <phoneticPr fontId="5" type="noConversion"/>
  </si>
  <si>
    <t>피험자4</t>
    <phoneticPr fontId="5" type="noConversion"/>
  </si>
  <si>
    <t>피험자5</t>
    <phoneticPr fontId="5" type="noConversion"/>
  </si>
  <si>
    <t>실험 및 조사수당 서명서</t>
    <phoneticPr fontId="5" type="noConversion"/>
  </si>
  <si>
    <t>*지원기관 요청시</t>
    <phoneticPr fontId="5" type="noConversion"/>
  </si>
  <si>
    <t>연번</t>
    <phoneticPr fontId="5" type="noConversion"/>
  </si>
  <si>
    <t>소     속</t>
    <phoneticPr fontId="5" type="noConversion"/>
  </si>
  <si>
    <t>성     명</t>
    <phoneticPr fontId="5" type="noConversion"/>
  </si>
  <si>
    <t>서     명</t>
    <phoneticPr fontId="5" type="noConversion"/>
  </si>
  <si>
    <t>비고</t>
    <phoneticPr fontId="5" type="noConversion"/>
  </si>
  <si>
    <t>연구비 지출관</t>
    <phoneticPr fontId="5" type="noConversion"/>
  </si>
  <si>
    <t>귀하</t>
    <phoneticPr fontId="5" type="noConversion"/>
  </si>
  <si>
    <t>연구비 지출관 귀하</t>
    <phoneticPr fontId="112" type="noConversion"/>
  </si>
  <si>
    <t>(인)</t>
    <phoneticPr fontId="112" type="noConversion"/>
  </si>
  <si>
    <t xml:space="preserve">연구책임자 : </t>
    <phoneticPr fontId="112" type="noConversion"/>
  </si>
  <si>
    <t>위와 같이 소명하오니 선처하여 주시기 바라며, 추후 문제 발생 시 해결을 위해 책임을 다하겠습니다.</t>
    <phoneticPr fontId="112" type="noConversion"/>
  </si>
  <si>
    <t>상세히 기재</t>
    <phoneticPr fontId="112" type="noConversion"/>
  </si>
  <si>
    <t>개인카드·개인거래·현금사용</t>
  </si>
  <si>
    <t>재료비 및 전산처리관리비</t>
  </si>
  <si>
    <t>&lt;목차&gt; 바로가기</t>
    <phoneticPr fontId="5" type="noConversion"/>
  </si>
  <si>
    <t>사유내용</t>
    <phoneticPr fontId="5" type="noConversion"/>
  </si>
  <si>
    <t>사용금액</t>
    <phoneticPr fontId="5" type="noConversion"/>
  </si>
  <si>
    <t>사용일자</t>
    <phoneticPr fontId="112" type="noConversion"/>
  </si>
  <si>
    <t>사용 내역</t>
    <phoneticPr fontId="5" type="noConversion"/>
  </si>
  <si>
    <t>사용비목</t>
    <phoneticPr fontId="5" type="noConversion"/>
  </si>
  <si>
    <t>연번</t>
    <phoneticPr fontId="112" type="noConversion"/>
  </si>
  <si>
    <t>□ 내        용 :</t>
    <phoneticPr fontId="112" type="noConversion"/>
  </si>
  <si>
    <t xml:space="preserve">    5. 연구책임자 :</t>
    <phoneticPr fontId="112" type="noConversion"/>
  </si>
  <si>
    <t xml:space="preserve">    4. 연 구 기 간 :</t>
    <phoneticPr fontId="112" type="noConversion"/>
  </si>
  <si>
    <t xml:space="preserve">    3. 연구과제명 :</t>
    <phoneticPr fontId="112" type="noConversion"/>
  </si>
  <si>
    <t xml:space="preserve">    2. 지 원 사 업 :</t>
    <phoneticPr fontId="112" type="noConversion"/>
  </si>
  <si>
    <t xml:space="preserve">    1. 지 원 기 관 :</t>
    <phoneticPr fontId="112" type="noConversion"/>
  </si>
  <si>
    <t>□ 과제 현황</t>
    <phoneticPr fontId="112" type="noConversion"/>
  </si>
  <si>
    <t>사      유      서</t>
    <phoneticPr fontId="5" type="noConversion"/>
  </si>
  <si>
    <r>
      <t>외화송금신청서(APPLICATION FOR REMITTANCE)</t>
    </r>
    <r>
      <rPr>
        <sz val="9"/>
        <color rgb="FF000000"/>
        <rFont val="굴림체"/>
        <family val="3"/>
        <charset val="129"/>
      </rPr>
      <t xml:space="preserve"> </t>
    </r>
  </si>
  <si>
    <t>외화송금 의뢰 내역</t>
    <phoneticPr fontId="5" type="noConversion"/>
  </si>
  <si>
    <t>실명확인</t>
    <phoneticPr fontId="112" type="noConversion"/>
  </si>
  <si>
    <t>담당(실명확인)</t>
    <phoneticPr fontId="112" type="noConversion"/>
  </si>
  <si>
    <t>책임자</t>
    <phoneticPr fontId="112" type="noConversion"/>
  </si>
  <si>
    <t>비목</t>
    <phoneticPr fontId="5" type="noConversion"/>
  </si>
  <si>
    <t>세부비목</t>
    <phoneticPr fontId="5" type="noConversion"/>
  </si>
  <si>
    <t>내역(사유)</t>
    <phoneticPr fontId="5" type="noConversion"/>
  </si>
  <si>
    <t>송금액</t>
    <phoneticPr fontId="5" type="noConversion"/>
  </si>
  <si>
    <t>국가</t>
    <phoneticPr fontId="5" type="noConversion"/>
  </si>
  <si>
    <t>받는사람
(수취인)</t>
    <phoneticPr fontId="5" type="noConversion"/>
  </si>
  <si>
    <t>비고</t>
    <phoneticPr fontId="5" type="noConversion"/>
  </si>
  <si>
    <t>연구활동비</t>
    <phoneticPr fontId="5" type="noConversion"/>
  </si>
  <si>
    <t>자문료</t>
    <phoneticPr fontId="5" type="noConversion"/>
  </si>
  <si>
    <t>자문료 및 항공료</t>
    <phoneticPr fontId="5" type="noConversion"/>
  </si>
  <si>
    <t>2020유로</t>
    <phoneticPr fontId="5" type="noConversion"/>
  </si>
  <si>
    <t>스위스</t>
    <phoneticPr fontId="5" type="noConversion"/>
  </si>
  <si>
    <t>abcdefg</t>
    <phoneticPr fontId="5" type="noConversion"/>
  </si>
  <si>
    <t>&lt;목차&gt; 바로가기</t>
    <phoneticPr fontId="5" type="noConversion"/>
  </si>
  <si>
    <t>성 명</t>
  </si>
  <si>
    <t>한글(Korean)</t>
  </si>
  <si>
    <t>서울대학교 산학협력단</t>
    <phoneticPr fontId="112" type="noConversion"/>
  </si>
  <si>
    <t>(Applicant)</t>
  </si>
  <si>
    <t>영문(English)</t>
  </si>
  <si>
    <t>SNU R&amp;DB Foundation</t>
    <phoneticPr fontId="112" type="noConversion"/>
  </si>
  <si>
    <t>내국인(사업자)</t>
  </si>
  <si>
    <t>주민등록번호</t>
  </si>
  <si>
    <t>□□□□□□-□⊠⊠⊠⊠⊠⊠</t>
  </si>
  <si>
    <t>사업자번호</t>
  </si>
  <si>
    <t>119-82-03684</t>
    <phoneticPr fontId="112" type="noConversion"/>
  </si>
  <si>
    <t>※ 추가 첨부 서류 : 1) 외화송금신청서
                          2) 내역에 따른 증빙서류(invoice, 여권사본 등 관련 증빙 영수증)</t>
    <phoneticPr fontId="5" type="noConversion"/>
  </si>
  <si>
    <t>해외동포/외국인(Foreigner)</t>
  </si>
  <si>
    <t>여권번호(Passport No.)</t>
  </si>
  <si>
    <t>주 소</t>
  </si>
  <si>
    <t>서울특별시 관악구 관악로1</t>
    <phoneticPr fontId="112" type="noConversion"/>
  </si>
  <si>
    <t xml:space="preserve">(Address) </t>
  </si>
  <si>
    <t>Tel No. :</t>
    <phoneticPr fontId="112" type="noConversion"/>
  </si>
  <si>
    <t>휴대폰(Mobile phone)</t>
    <phoneticPr fontId="112" type="noConversion"/>
  </si>
  <si>
    <t>송 금 방 법 (Send by)</t>
  </si>
  <si>
    <r>
      <t xml:space="preserve">해외송금        </t>
    </r>
    <r>
      <rPr>
        <sz val="9"/>
        <color rgb="FF000000"/>
        <rFont val="굴림체"/>
        <family val="3"/>
        <charset val="129"/>
      </rPr>
      <t>전신송금(T/T)     실시간(해외)송금      송금수표(D/D)      현지통화송금</t>
    </r>
    <phoneticPr fontId="112" type="noConversion"/>
  </si>
  <si>
    <r>
      <t xml:space="preserve">국내송금        </t>
    </r>
    <r>
      <rPr>
        <sz val="9"/>
        <color rgb="FF000000"/>
        <rFont val="굴림체"/>
        <family val="3"/>
        <charset val="129"/>
      </rPr>
      <t>실시간(국내)송금        KEB송금</t>
    </r>
    <phoneticPr fontId="112" type="noConversion"/>
  </si>
  <si>
    <t>송 금 액 (Amount)</t>
  </si>
  <si>
    <t xml:space="preserve">외화: </t>
    <phoneticPr fontId="112" type="noConversion"/>
  </si>
  <si>
    <t xml:space="preserve">원화: </t>
    <phoneticPr fontId="112" type="noConversion"/>
  </si>
  <si>
    <t>(  현지통화/   위안화:          )</t>
    <phoneticPr fontId="112" type="noConversion"/>
  </si>
  <si>
    <t>중계은행수수료(Charge) 부담</t>
  </si>
  <si>
    <t xml:space="preserve">    받으실 분(Beneficiary)        보내시는 분(Applicant) </t>
    <phoneticPr fontId="112" type="noConversion"/>
  </si>
  <si>
    <t>받으실분</t>
  </si>
  <si>
    <t>성 명 (Beneficiary)</t>
  </si>
  <si>
    <t>국적(Nationality)</t>
    <phoneticPr fontId="112" type="noConversion"/>
  </si>
  <si>
    <t>(Address)</t>
  </si>
  <si>
    <t>Tel No. :</t>
    <phoneticPr fontId="112" type="noConversion"/>
  </si>
  <si>
    <t xml:space="preserve">E-mail : </t>
  </si>
  <si>
    <t>거 래 은 행
(Beneficiary's Bank)</t>
    <phoneticPr fontId="112" type="noConversion"/>
  </si>
  <si>
    <t>은 행 명
(Bank Name)</t>
    <phoneticPr fontId="112" type="noConversion"/>
  </si>
  <si>
    <t>국가별 은행코드(ABA No등) :</t>
  </si>
  <si>
    <t>SWIFT BIC :</t>
  </si>
  <si>
    <t>은행주소
(Bank Address)</t>
    <phoneticPr fontId="112" type="noConversion"/>
  </si>
  <si>
    <r>
      <t>지점명(Branch):</t>
    </r>
    <r>
      <rPr>
        <b/>
        <sz val="9"/>
        <color rgb="FF000000"/>
        <rFont val="맑은 고딕"/>
        <family val="3"/>
        <charset val="129"/>
        <scheme val="minor"/>
      </rPr>
      <t/>
    </r>
    <phoneticPr fontId="112" type="noConversion"/>
  </si>
  <si>
    <t>국가명(Country):</t>
    <phoneticPr fontId="112" type="noConversion"/>
  </si>
  <si>
    <t>계좌번호(A/C No.)</t>
  </si>
  <si>
    <t>기 타 사 항
(필요한 경우에만 기재)</t>
    <phoneticPr fontId="112" type="noConversion"/>
  </si>
  <si>
    <t>중계은행
(Intermediary Bank)</t>
    <phoneticPr fontId="112" type="noConversion"/>
  </si>
  <si>
    <t>수취인 ID 또는 기타</t>
  </si>
  <si>
    <t>지급사유</t>
  </si>
  <si>
    <t>지정항목</t>
  </si>
  <si>
    <t>지정일자</t>
  </si>
  <si>
    <t>지정확인번호</t>
  </si>
  <si>
    <t>신고(수리)번호</t>
  </si>
  <si>
    <t>수입대금 
송금 시 기재</t>
    <phoneticPr fontId="112" type="noConversion"/>
  </si>
  <si>
    <t>품목(H.S. Code)</t>
  </si>
  <si>
    <t>가격조건</t>
  </si>
  <si>
    <t>L/C 또는 계약서 No.</t>
  </si>
  <si>
    <t>수입용도</t>
  </si>
  <si>
    <t>수입신고번호
(사후송금방식)</t>
    <phoneticPr fontId="112" type="noConversion"/>
  </si>
  <si>
    <t xml:space="preserve">E-mail service </t>
    <phoneticPr fontId="112" type="noConversion"/>
  </si>
  <si>
    <t>▣받으실 분께 무료로 제공됩니다.
▣농협은행은 이 서비스로 제공된 내용의 보안,전송,누설등에 대한 책임을 지지 않습니다.</t>
    <phoneticPr fontId="112" type="noConversion"/>
  </si>
  <si>
    <t>▣ 본인은 귀행 영업점에 비치된 외환거래 기본약관을 열람하고 그 내용에 따를 것을 확약하며 위와 같이 지급신청합니다.</t>
    <phoneticPr fontId="112" type="noConversion"/>
  </si>
  <si>
    <t>▣ 당해 송금과 관련하여 해외은행앞으로 위에 기재하신 정보가 제공됨에 동의합니다.</t>
    <phoneticPr fontId="112" type="noConversion"/>
  </si>
  <si>
    <t>□ 귀행을 거주자의 지급증빙서류 미제출 지급(연간 미화 5만불 이내 자본거래 신고예외 포함)을 위한 거래외국환은행으로 지정하고자 합니다.</t>
    <phoneticPr fontId="112" type="noConversion"/>
  </si>
  <si>
    <t>신청인(Applicant) :</t>
    <phoneticPr fontId="112" type="noConversion"/>
  </si>
  <si>
    <t>(인 또는 서명)</t>
    <phoneticPr fontId="112" type="noConversion"/>
  </si>
  <si>
    <r>
      <t xml:space="preserve">위 사실을 확인함 </t>
    </r>
    <r>
      <rPr>
        <sz val="10"/>
        <color rgb="FF0000FF"/>
        <rFont val="맑은 고딕"/>
        <family val="3"/>
        <charset val="129"/>
        <scheme val="minor"/>
      </rPr>
      <t/>
    </r>
    <phoneticPr fontId="112" type="noConversion"/>
  </si>
  <si>
    <t>농협은행</t>
    <phoneticPr fontId="112" type="noConversion"/>
  </si>
  <si>
    <t>지점장  (인)</t>
    <phoneticPr fontId="112" type="noConversion"/>
  </si>
  <si>
    <t xml:space="preserve">※ 본 신청서는 대외지급수단의 휴대반출에 따른 근거서류로 활용할 수 없습니다. </t>
  </si>
  <si>
    <t>3080107 (2014.12.12 개정)</t>
    <phoneticPr fontId="112" type="noConversion"/>
  </si>
  <si>
    <t>가</t>
  </si>
  <si>
    <t>캐나다</t>
  </si>
  <si>
    <t>※ 별첨 : 도서 앞 표지(한국연구재단 과제 미제출), 도서목록 표시된 영수증 각 1부.</t>
    <phoneticPr fontId="5" type="noConversion"/>
  </si>
  <si>
    <t>비치장소 기재할 성명 기재해주세요
↓</t>
    <phoneticPr fontId="5" type="noConversion"/>
  </si>
  <si>
    <r>
      <t xml:space="preserve">* 서울대 소속 과제 </t>
    </r>
    <r>
      <rPr>
        <b/>
        <u/>
        <sz val="9"/>
        <rFont val="맑은 고딕"/>
        <family val="3"/>
        <charset val="129"/>
      </rPr>
      <t>비참여연구원 참석시 생년월일 기재</t>
    </r>
    <r>
      <rPr>
        <sz val="9"/>
        <rFont val="맑은 고딕"/>
        <family val="3"/>
        <charset val="129"/>
      </rPr>
      <t>(예. 성명 생년월일)</t>
    </r>
    <phoneticPr fontId="5" type="noConversion"/>
  </si>
  <si>
    <t>월 기준시간 (주5일,1일 8시간 주 40시간 기준)
= [(주 40시간 + 유급주휴 8시간) / 7(일) x 365 ] / 12(월)  
= 209 시간
최저시급6,470 x 209시간 = 1,352,230원 (최저월급)
최저월급 1,352,230 x 12개월 = 16,226,760원 (최저연봉)</t>
    <phoneticPr fontId="112" type="noConversion"/>
  </si>
  <si>
    <t>* 기타소득자 해당(원소속에서 인건비를 지급 받고 있는 경우)</t>
    <phoneticPr fontId="5" type="noConversion"/>
  </si>
  <si>
    <t>* 미래창조과학부 &lt;이지바로&gt; 연동 과제의 경우 과학기술인번호 대신 연구자등록번호(KRI연구자등록번호)로 기재</t>
    <phoneticPr fontId="5" type="noConversion"/>
  </si>
  <si>
    <t>서울대학교 산학협력단</t>
    <phoneticPr fontId="5" type="noConversion"/>
  </si>
  <si>
    <t>공동책임자 :</t>
    <phoneticPr fontId="5" type="noConversion"/>
  </si>
  <si>
    <t>공동책임자</t>
    <phoneticPr fontId="5" type="noConversion"/>
  </si>
  <si>
    <t>공동책임자</t>
    <phoneticPr fontId="5" type="noConversion"/>
  </si>
  <si>
    <t>서울대학교      관악캠퍼스</t>
  </si>
  <si>
    <r>
      <t xml:space="preserve">공동책임자 </t>
    </r>
    <r>
      <rPr>
        <b/>
        <sz val="12"/>
        <rFont val="맑은 고딕"/>
        <family val="3"/>
        <charset val="129"/>
      </rPr>
      <t>:</t>
    </r>
    <phoneticPr fontId="5" type="noConversion"/>
  </si>
  <si>
    <t>공동책임자</t>
    <phoneticPr fontId="5" type="noConversion"/>
  </si>
  <si>
    <t>공동책임자   :</t>
    <phoneticPr fontId="5" type="noConversion"/>
  </si>
  <si>
    <t>주민등록번호
(외국인 여권번호)</t>
    <phoneticPr fontId="5" type="noConversion"/>
  </si>
  <si>
    <r>
      <t xml:space="preserve">주민등록번호
</t>
    </r>
    <r>
      <rPr>
        <sz val="8"/>
        <rFont val="맑은 고딕"/>
        <family val="3"/>
        <charset val="129"/>
      </rPr>
      <t>(외국인여권번호)</t>
    </r>
    <phoneticPr fontId="5" type="noConversion"/>
  </si>
  <si>
    <t>주민등록번호
(외국인 여권번호)</t>
    <phoneticPr fontId="5" type="noConversion"/>
  </si>
  <si>
    <t>주민등록번호
(외국인 여권번호)</t>
    <phoneticPr fontId="5" type="noConversion"/>
  </si>
  <si>
    <t>공동책임자 :</t>
    <phoneticPr fontId="5" type="noConversion"/>
  </si>
  <si>
    <t>실비상한</t>
  </si>
  <si>
    <t>* 환율표 제출(현재고시율)
* 사전 청구일 경우 연구비 청구서, 여비신청서 제출일 환율(동일 날짜로 제출 요청)
* 사후 청구일 경우 출장 당일 환율 적용
* 출입국사실증명원 또는 출입국일 확인 가능한 여권사본</t>
    <phoneticPr fontId="5" type="noConversion"/>
  </si>
  <si>
    <t>KRI번호
(연구자등록번호)</t>
    <phoneticPr fontId="5" type="noConversion"/>
  </si>
  <si>
    <t>KRI번호</t>
    <phoneticPr fontId="5" type="noConversion"/>
  </si>
  <si>
    <t>17.7.19. 개정</t>
    <phoneticPr fontId="5" type="noConversion"/>
  </si>
  <si>
    <t>- 물품분류번호는 조달청 목록정보시스템에서 검색 변경</t>
    <phoneticPr fontId="5" type="noConversion"/>
  </si>
  <si>
    <t>1. 서울대학교 연구비 관리지침(2017. 7. 12. 시행)
2. 서울대학교 산학협력연구 연구비 산정기준 (2017.01.01. 시행)
개정에 따른 연구비 청구 서식 변경</t>
    <phoneticPr fontId="5" type="noConversion"/>
  </si>
  <si>
    <t>도착도시</t>
    <phoneticPr fontId="5" type="noConversion"/>
  </si>
  <si>
    <t>박현아</t>
    <phoneticPr fontId="5" type="noConversion"/>
  </si>
  <si>
    <t>박현아</t>
    <phoneticPr fontId="5" type="noConversion"/>
  </si>
  <si>
    <t>- [연구원 정보] 탭에 기본정보 입력 시 각 탭 해당 정보 내용 자동 연결
- 기타 수식 수정</t>
    <phoneticPr fontId="5" type="noConversion"/>
  </si>
  <si>
    <t>~</t>
    <phoneticPr fontId="5" type="noConversion"/>
  </si>
  <si>
    <t>(</t>
    <phoneticPr fontId="5" type="noConversion"/>
  </si>
  <si>
    <t>)회</t>
    <phoneticPr fontId="5" type="noConversion"/>
  </si>
  <si>
    <t>~</t>
    <phoneticPr fontId="5" type="noConversion"/>
  </si>
  <si>
    <t>(</t>
    <phoneticPr fontId="5" type="noConversion"/>
  </si>
  <si>
    <t>)회</t>
    <phoneticPr fontId="5" type="noConversion"/>
  </si>
  <si>
    <t>~</t>
    <phoneticPr fontId="5" type="noConversion"/>
  </si>
  <si>
    <t>학회참석을 위한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</si>
</sst>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&quot;₩&quot;#,##0;[Red]&quot;₩&quot;#,##0"/>
    <numFmt numFmtId="178" formatCode="yyyy&quot;년&quot;\ m&quot;월&quot;\ d&quot;일&quot;;@"/>
    <numFmt numFmtId="179" formatCode="[$-F800]dddd\,\ mmmm\ dd\,\ yyyy"/>
    <numFmt numFmtId="180" formatCode="#,##0_ "/>
    <numFmt numFmtId="181" formatCode="#,##0&quot;원&quot;"/>
    <numFmt numFmtId="182" formatCode="#,##0_ &quot;원&quot;"/>
    <numFmt numFmtId="183" formatCode="#,##0&quot;장&quot;"/>
    <numFmt numFmtId="184" formatCode="yyyy&quot;.&quot;\ mm&quot;.&quot;\ dd&quot;.&quot;;@"/>
    <numFmt numFmtId="185" formatCode="0_);[Red]\(0\)"/>
    <numFmt numFmtId="186" formatCode="#,##0.00_);\(#,##0.00\)"/>
    <numFmt numFmtId="187" formatCode="?&quot;원&quot;"/>
    <numFmt numFmtId="188" formatCode="#,##0\ &quot;원&quot;"/>
    <numFmt numFmtId="189" formatCode="#,##0_);\(#,##0\)"/>
    <numFmt numFmtId="190" formatCode="#,##0_);[Red]\(#,##0\)"/>
    <numFmt numFmtId="191" formatCode="#,##0&quot;명&quot;"/>
    <numFmt numFmtId="192" formatCode="#,###&quot;원&quot;"/>
    <numFmt numFmtId="193" formatCode="_ * #,##0_ ;_ * \-#,##0_ ;_ * &quot;-&quot;_ ;_ @_ "/>
    <numFmt numFmtId="194" formatCode="_ * #,##0.00_ ;_ * \-#,##0.00_ ;_ * &quot;-&quot;??_ ;_ @_ "/>
    <numFmt numFmtId="195" formatCode="\~\ \ mm&quot;月&quot;dd&quot;日&quot;"/>
    <numFmt numFmtId="196" formatCode="m\/dd\ \ \ \ \ \ "/>
    <numFmt numFmtId="197" formatCode="\(General&quot;개&quot;&quot;월&quot;\)"/>
    <numFmt numFmtId="198" formatCode="[$-412]AM/PM\ h&quot;시&quot;\ mm&quot;분&quot;;@"/>
    <numFmt numFmtId="199" formatCode="[$-409]mmmm&quot;-&quot;dd&quot;-&quot;yyyy;@"/>
    <numFmt numFmtId="200" formatCode="#,##0_ &quot;회&quot;"/>
    <numFmt numFmtId="201" formatCode="yyyy&quot;년&quot;\ mm&quot;월&quot;\ dd&quot;일&quot;&quot;(&quot;aaa&quot;)&quot;"/>
    <numFmt numFmtId="202" formatCode="yyyy&quot;년&quot;\ m&quot;월&quot;\ d&quot;일&quot;&quot;(&quot;aaa&quot;)&quot;"/>
    <numFmt numFmtId="203" formatCode="hh&quot;시&quot;\ mm&quot;분&quot;"/>
    <numFmt numFmtId="204" formatCode="#,##0&quot;일(회)&quot;"/>
    <numFmt numFmtId="205" formatCode="h&quot;시간&quot;\ mm&quot;분&quot;;@"/>
    <numFmt numFmtId="206" formatCode="[$-412]AM/PM\ h:mm;@"/>
    <numFmt numFmtId="207" formatCode="yyyy&quot;/&quot;mm&quot;/&quot;dd;@"/>
    <numFmt numFmtId="208" formatCode="hh"/>
    <numFmt numFmtId="209" formatCode="\(hh&quot;시&quot;\ mm&quot;분&quot;\)"/>
    <numFmt numFmtId="210" formatCode="yy&quot;년&quot;m&quot;월&quot;d&quot;일&quot;;@"/>
    <numFmt numFmtId="211" formatCode="h"/>
  </numFmts>
  <fonts count="1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나눔명조"/>
      <family val="1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u/>
      <sz val="18"/>
      <name val="맑은 고딕"/>
      <family val="3"/>
      <charset val="129"/>
    </font>
    <font>
      <b/>
      <sz val="9"/>
      <name val="맑은 고딕"/>
      <family val="3"/>
      <charset val="129"/>
    </font>
    <font>
      <sz val="20"/>
      <name val="맑은 고딕"/>
      <family val="3"/>
      <charset val="129"/>
    </font>
    <font>
      <sz val="10"/>
      <color indexed="4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20"/>
      <name val="맑은 고딕"/>
      <family val="3"/>
      <charset val="129"/>
    </font>
    <font>
      <sz val="11"/>
      <name val="맑은 고딕"/>
      <family val="3"/>
      <charset val="129"/>
    </font>
    <font>
      <b/>
      <u/>
      <sz val="20"/>
      <name val="맑은 고딕"/>
      <family val="3"/>
      <charset val="129"/>
    </font>
    <font>
      <sz val="12"/>
      <name val="맑은 고딕"/>
      <family val="3"/>
      <charset val="129"/>
    </font>
    <font>
      <u/>
      <sz val="10"/>
      <color indexed="12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0"/>
      <color indexed="8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9"/>
      <color indexed="48"/>
      <name val="맑은 고딕"/>
      <family val="3"/>
      <charset val="129"/>
    </font>
    <font>
      <u/>
      <sz val="9"/>
      <name val="맑은 고딕"/>
      <family val="3"/>
      <charset val="129"/>
    </font>
    <font>
      <b/>
      <u val="double"/>
      <sz val="20"/>
      <name val="맑은 고딕"/>
      <family val="3"/>
      <charset val="129"/>
    </font>
    <font>
      <sz val="9"/>
      <name val="돋움"/>
      <family val="3"/>
      <charset val="129"/>
    </font>
    <font>
      <vertAlign val="superscript"/>
      <sz val="10"/>
      <name val="맑은 고딕"/>
      <family val="3"/>
      <charset val="129"/>
    </font>
    <font>
      <sz val="9"/>
      <name val="궁서체"/>
      <family val="1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b/>
      <sz val="15"/>
      <name val="맑은 고딕"/>
      <family val="3"/>
      <charset val="129"/>
    </font>
    <font>
      <sz val="15"/>
      <name val="맑은 고딕"/>
      <family val="3"/>
      <charset val="129"/>
    </font>
    <font>
      <sz val="11"/>
      <color indexed="6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9"/>
      <color indexed="12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u val="double"/>
      <sz val="16"/>
      <name val="맑은 고딕"/>
      <family val="3"/>
      <charset val="129"/>
    </font>
    <font>
      <sz val="9"/>
      <color indexed="10"/>
      <name val="맑은 고딕"/>
      <family val="3"/>
      <charset val="129"/>
    </font>
    <font>
      <u/>
      <sz val="11"/>
      <color indexed="12"/>
      <name val="휴먼매직체"/>
      <family val="1"/>
      <charset val="129"/>
    </font>
    <font>
      <b/>
      <sz val="8"/>
      <color indexed="1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7.5"/>
      <name val="맑은 고딕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8"/>
      <name val="맑은 고딕"/>
      <family val="3"/>
      <charset val="129"/>
    </font>
    <font>
      <u/>
      <sz val="9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8"/>
      <color indexed="30"/>
      <name val="맑은 고딕"/>
      <family val="3"/>
      <charset val="129"/>
    </font>
    <font>
      <sz val="9"/>
      <color indexed="10"/>
      <name val="맑은 고딕"/>
      <family val="3"/>
      <charset val="129"/>
    </font>
    <font>
      <u/>
      <sz val="11"/>
      <color indexed="36"/>
      <name val="굴림체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8"/>
      <color indexed="30"/>
      <name val="맑은 고딕"/>
      <family val="3"/>
      <charset val="129"/>
    </font>
    <font>
      <sz val="10"/>
      <color indexed="8"/>
      <name val="Arial"/>
      <family val="2"/>
    </font>
    <font>
      <b/>
      <sz val="11"/>
      <color indexed="10"/>
      <name val="맑은 고딕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u/>
      <sz val="14"/>
      <name val="휴먼매직체"/>
      <family val="1"/>
      <charset val="129"/>
    </font>
    <font>
      <u/>
      <sz val="8"/>
      <name val="맑은 고딕"/>
      <family val="3"/>
      <charset val="129"/>
    </font>
    <font>
      <b/>
      <sz val="10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u/>
      <sz val="10"/>
      <color indexed="12"/>
      <name val="맑은 고딕"/>
      <family val="3"/>
      <charset val="129"/>
      <scheme val="major"/>
    </font>
    <font>
      <b/>
      <u/>
      <sz val="10"/>
      <color rgb="FFFF0000"/>
      <name val="맑은 고딕"/>
      <family val="3"/>
      <charset val="129"/>
    </font>
    <font>
      <sz val="9"/>
      <color rgb="FF000000"/>
      <name val="굴림"/>
      <family val="3"/>
      <charset val="129"/>
    </font>
    <font>
      <sz val="10"/>
      <name val="맑은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 val="double"/>
      <sz val="2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u/>
      <sz val="14"/>
      <name val="휴먼매직체"/>
      <family val="1"/>
      <charset val="129"/>
    </font>
    <font>
      <sz val="11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7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9"/>
      <name val="맑은 고딕"/>
      <family val="3"/>
      <charset val="129"/>
      <scheme val="major"/>
    </font>
    <font>
      <sz val="20"/>
      <name val="210 만복이 R"/>
      <family val="1"/>
      <charset val="129"/>
    </font>
    <font>
      <sz val="10"/>
      <name val="210 만복이 R"/>
      <family val="1"/>
      <charset val="129"/>
    </font>
    <font>
      <b/>
      <u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u/>
      <sz val="13"/>
      <color theme="0"/>
      <name val="바탕체"/>
      <family val="1"/>
      <charset val="129"/>
    </font>
    <font>
      <sz val="14"/>
      <name val="휴먼매직체"/>
      <family val="1"/>
      <charset val="129"/>
    </font>
    <font>
      <sz val="11"/>
      <name val="휴먼매직체"/>
      <family val="1"/>
      <charset val="129"/>
    </font>
    <font>
      <u/>
      <sz val="11"/>
      <name val="휴먼매직체"/>
      <family val="1"/>
      <charset val="129"/>
    </font>
    <font>
      <b/>
      <sz val="14"/>
      <name val="휴먼매직체"/>
      <family val="1"/>
      <charset val="129"/>
    </font>
    <font>
      <b/>
      <sz val="16"/>
      <name val="맑은 고딕"/>
      <family val="3"/>
      <charset val="129"/>
      <scheme val="major"/>
    </font>
    <font>
      <b/>
      <u/>
      <sz val="16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10"/>
      <color indexed="8"/>
      <name val="MingLiU"/>
      <family val="3"/>
      <charset val="136"/>
    </font>
    <font>
      <sz val="9"/>
      <color indexed="81"/>
      <name val="Tahoma"/>
      <family val="2"/>
    </font>
    <font>
      <sz val="8"/>
      <color indexed="81"/>
      <name val="돋움"/>
      <family val="3"/>
      <charset val="129"/>
    </font>
    <font>
      <sz val="8"/>
      <color indexed="81"/>
      <name val="Tahoma"/>
      <family val="2"/>
    </font>
    <font>
      <b/>
      <u/>
      <sz val="8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11"/>
      <color theme="0"/>
      <name val="돋움"/>
      <family val="3"/>
      <charset val="129"/>
    </font>
    <font>
      <sz val="9"/>
      <color indexed="62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b/>
      <vertAlign val="superscript"/>
      <sz val="9"/>
      <name val="맑은 고딕"/>
      <family val="3"/>
      <charset val="129"/>
    </font>
    <font>
      <b/>
      <sz val="7"/>
      <name val="맑은 고딕"/>
      <family val="3"/>
      <charset val="129"/>
    </font>
    <font>
      <vertAlign val="superscript"/>
      <sz val="8"/>
      <name val="맑은 고딕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u/>
      <sz val="11"/>
      <color theme="0"/>
      <name val="돋움"/>
      <family val="3"/>
      <charset val="129"/>
    </font>
    <font>
      <b/>
      <sz val="8"/>
      <color rgb="FFFF0000"/>
      <name val="맑은 고딕"/>
      <family val="3"/>
      <charset val="129"/>
    </font>
    <font>
      <u/>
      <sz val="10"/>
      <name val="돋움"/>
      <family val="3"/>
      <charset val="129"/>
    </font>
    <font>
      <b/>
      <u/>
      <sz val="11"/>
      <name val="돋움"/>
      <family val="3"/>
      <charset val="129"/>
    </font>
    <font>
      <sz val="8"/>
      <color indexed="8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u val="double"/>
      <sz val="20"/>
      <color theme="1"/>
      <name val="맑은 고딕"/>
      <family val="3"/>
      <charset val="129"/>
      <scheme val="minor"/>
    </font>
    <font>
      <b/>
      <u/>
      <sz val="15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7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3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15"/>
      <color rgb="FF000000"/>
      <name val="굴림체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0"/>
      <color rgb="FF0000FF"/>
      <name val="맑은 고딕"/>
      <family val="3"/>
      <charset val="129"/>
      <scheme val="minor"/>
    </font>
    <font>
      <sz val="7.5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E"/>
        <bgColor indexed="64"/>
      </patternFill>
    </fill>
  </fills>
  <borders count="3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1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10"/>
      </right>
      <top/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hair">
        <color indexed="64"/>
      </top>
      <bottom style="medium">
        <color indexed="10"/>
      </bottom>
      <diagonal/>
    </border>
    <border>
      <left/>
      <right/>
      <top style="hair">
        <color indexed="64"/>
      </top>
      <bottom style="medium">
        <color indexed="10"/>
      </bottom>
      <diagonal/>
    </border>
    <border>
      <left/>
      <right style="medium">
        <color indexed="10"/>
      </right>
      <top style="hair">
        <color indexed="64"/>
      </top>
      <bottom style="medium">
        <color indexed="10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/>
      <bottom style="hair">
        <color indexed="64"/>
      </bottom>
      <diagonal/>
    </border>
    <border>
      <left/>
      <right style="medium">
        <color indexed="10"/>
      </right>
      <top/>
      <bottom style="hair">
        <color indexed="64"/>
      </bottom>
      <diagonal/>
    </border>
    <border>
      <left style="medium">
        <color indexed="10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/>
      <top style="hair">
        <color indexed="64"/>
      </top>
      <bottom style="medium">
        <color indexed="10"/>
      </bottom>
      <diagonal/>
    </border>
    <border>
      <left/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medium">
        <color indexed="1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/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5">
    <xf numFmtId="0" fontId="0" fillId="0" borderId="0">
      <alignment vertical="center"/>
    </xf>
    <xf numFmtId="193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68" fillId="0" borderId="0"/>
    <xf numFmtId="0" fontId="6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0" fontId="67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4" fillId="0" borderId="0"/>
    <xf numFmtId="0" fontId="4" fillId="0" borderId="0"/>
    <xf numFmtId="0" fontId="82" fillId="0" borderId="0"/>
    <xf numFmtId="0" fontId="8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0" fillId="0" borderId="0" applyNumberFormat="0" applyFill="0" applyBorder="0" applyAlignment="0" applyProtection="0">
      <alignment vertical="center"/>
    </xf>
  </cellStyleXfs>
  <cellXfs count="3639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49" fontId="18" fillId="0" borderId="0" xfId="0" applyNumberFormat="1" applyFo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20" fillId="0" borderId="0" xfId="0" applyFo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3" xfId="0" applyFont="1" applyFill="1" applyBorder="1">
      <alignment vertical="center"/>
    </xf>
    <xf numFmtId="0" fontId="21" fillId="0" borderId="0" xfId="0" applyFont="1" applyAlignment="1">
      <alignment horizontal="right" vertical="top"/>
    </xf>
    <xf numFmtId="49" fontId="21" fillId="0" borderId="8" xfId="0" applyNumberFormat="1" applyFont="1" applyBorder="1" applyAlignment="1">
      <alignment horizontal="right" vertical="center"/>
    </xf>
    <xf numFmtId="49" fontId="21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 indent="5"/>
    </xf>
    <xf numFmtId="0" fontId="34" fillId="0" borderId="0" xfId="0" applyFont="1" applyBorder="1" applyAlignment="1">
      <alignment horizontal="center" vertical="center"/>
    </xf>
    <xf numFmtId="55" fontId="10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55" fontId="12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>
      <alignment vertical="center"/>
    </xf>
    <xf numFmtId="0" fontId="18" fillId="0" borderId="0" xfId="0" applyFont="1" applyAlignment="1">
      <alignment horizontal="right" vertical="center"/>
    </xf>
    <xf numFmtId="177" fontId="10" fillId="0" borderId="6" xfId="0" applyNumberFormat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9" fillId="0" borderId="3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8" fillId="0" borderId="13" xfId="0" applyFont="1" applyBorder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8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>
      <alignment vertical="center"/>
    </xf>
    <xf numFmtId="49" fontId="26" fillId="0" borderId="19" xfId="22" applyNumberFormat="1" applyFont="1" applyBorder="1" applyAlignment="1" applyProtection="1">
      <alignment horizontal="center" vertical="center"/>
    </xf>
    <xf numFmtId="49" fontId="10" fillId="0" borderId="22" xfId="0" applyNumberFormat="1" applyFont="1" applyBorder="1" applyAlignment="1">
      <alignment horizontal="distributed" vertical="center" indent="3"/>
    </xf>
    <xf numFmtId="49" fontId="10" fillId="0" borderId="23" xfId="0" applyNumberFormat="1" applyFont="1" applyBorder="1" applyAlignment="1">
      <alignment horizontal="distributed" vertical="center" indent="3"/>
    </xf>
    <xf numFmtId="49" fontId="41" fillId="0" borderId="0" xfId="0" applyNumberFormat="1" applyFont="1">
      <alignment vertical="center"/>
    </xf>
    <xf numFmtId="49" fontId="4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2" fillId="0" borderId="29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31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2" fillId="0" borderId="3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0" fontId="12" fillId="0" borderId="32" xfId="0" applyFont="1" applyFill="1" applyBorder="1" applyAlignment="1">
      <alignment vertical="center"/>
    </xf>
    <xf numFmtId="187" fontId="12" fillId="0" borderId="35" xfId="0" applyNumberFormat="1" applyFont="1" applyBorder="1" applyAlignment="1">
      <alignment horizontal="right" vertical="center" shrinkToFit="1"/>
    </xf>
    <xf numFmtId="187" fontId="12" fillId="0" borderId="6" xfId="0" applyNumberFormat="1" applyFont="1" applyBorder="1" applyAlignment="1">
      <alignment horizontal="right" vertical="center" shrinkToFit="1"/>
    </xf>
    <xf numFmtId="187" fontId="12" fillId="0" borderId="36" xfId="0" applyNumberFormat="1" applyFont="1" applyBorder="1" applyAlignment="1">
      <alignment horizontal="right" vertical="center" shrinkToFit="1"/>
    </xf>
    <xf numFmtId="176" fontId="12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33" xfId="0" applyFont="1" applyFill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distributed" vertical="center" indent="1"/>
    </xf>
    <xf numFmtId="0" fontId="10" fillId="0" borderId="0" xfId="0" quotePrefix="1" applyFont="1" applyAlignment="1">
      <alignment vertical="center"/>
    </xf>
    <xf numFmtId="0" fontId="13" fillId="0" borderId="11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49" fontId="21" fillId="0" borderId="37" xfId="0" applyNumberFormat="1" applyFont="1" applyBorder="1" applyAlignment="1">
      <alignment horizontal="right" vertical="center"/>
    </xf>
    <xf numFmtId="49" fontId="38" fillId="0" borderId="0" xfId="0" applyNumberFormat="1" applyFont="1">
      <alignment vertical="center"/>
    </xf>
    <xf numFmtId="49" fontId="58" fillId="0" borderId="0" xfId="0" applyNumberFormat="1" applyFont="1">
      <alignment vertical="center"/>
    </xf>
    <xf numFmtId="49" fontId="59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16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top" shrinkToFit="1"/>
    </xf>
    <xf numFmtId="49" fontId="12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38" fillId="0" borderId="0" xfId="0" applyNumberFormat="1" applyFont="1" applyBorder="1">
      <alignment vertical="center"/>
    </xf>
    <xf numFmtId="49" fontId="38" fillId="0" borderId="11" xfId="0" applyNumberFormat="1" applyFont="1" applyBorder="1">
      <alignment vertical="center"/>
    </xf>
    <xf numFmtId="49" fontId="38" fillId="0" borderId="10" xfId="0" applyNumberFormat="1" applyFont="1" applyBorder="1">
      <alignment vertical="center"/>
    </xf>
    <xf numFmtId="0" fontId="38" fillId="0" borderId="0" xfId="0" applyFont="1" applyBorder="1">
      <alignment vertical="center"/>
    </xf>
    <xf numFmtId="0" fontId="38" fillId="0" borderId="11" xfId="0" applyFont="1" applyBorder="1">
      <alignment vertical="center"/>
    </xf>
    <xf numFmtId="0" fontId="38" fillId="0" borderId="10" xfId="0" applyFont="1" applyBorder="1">
      <alignment vertical="center"/>
    </xf>
    <xf numFmtId="55" fontId="38" fillId="0" borderId="0" xfId="0" applyNumberFormat="1" applyFont="1" applyBorder="1">
      <alignment vertical="center"/>
    </xf>
    <xf numFmtId="176" fontId="38" fillId="0" borderId="0" xfId="0" applyNumberFormat="1" applyFont="1" applyBorder="1">
      <alignment vertical="center"/>
    </xf>
    <xf numFmtId="41" fontId="40" fillId="0" borderId="0" xfId="8" applyFont="1" applyBorder="1" applyAlignment="1">
      <alignment horizontal="left" vertical="center"/>
    </xf>
    <xf numFmtId="49" fontId="58" fillId="0" borderId="10" xfId="0" applyNumberFormat="1" applyFont="1" applyBorder="1">
      <alignment vertical="center"/>
    </xf>
    <xf numFmtId="49" fontId="58" fillId="0" borderId="0" xfId="0" applyNumberFormat="1" applyFont="1" applyBorder="1">
      <alignment vertical="center"/>
    </xf>
    <xf numFmtId="49" fontId="58" fillId="0" borderId="11" xfId="0" applyNumberFormat="1" applyFont="1" applyBorder="1">
      <alignment vertical="center"/>
    </xf>
    <xf numFmtId="49" fontId="59" fillId="0" borderId="10" xfId="0" applyNumberFormat="1" applyFont="1" applyBorder="1">
      <alignment vertical="center"/>
    </xf>
    <xf numFmtId="49" fontId="59" fillId="0" borderId="0" xfId="0" applyNumberFormat="1" applyFont="1" applyBorder="1">
      <alignment vertical="center"/>
    </xf>
    <xf numFmtId="49" fontId="59" fillId="0" borderId="11" xfId="0" applyNumberFormat="1" applyFont="1" applyBorder="1">
      <alignment vertical="center"/>
    </xf>
    <xf numFmtId="49" fontId="59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89" fillId="0" borderId="0" xfId="18">
      <alignment vertical="center"/>
    </xf>
    <xf numFmtId="0" fontId="10" fillId="0" borderId="0" xfId="0" applyFont="1" applyFill="1" applyBorder="1">
      <alignment vertical="center"/>
    </xf>
    <xf numFmtId="0" fontId="71" fillId="0" borderId="0" xfId="0" applyFont="1">
      <alignment vertical="center"/>
    </xf>
    <xf numFmtId="0" fontId="74" fillId="0" borderId="0" xfId="18" applyFont="1" applyAlignment="1">
      <alignment vertical="center"/>
    </xf>
    <xf numFmtId="0" fontId="75" fillId="0" borderId="0" xfId="18" applyFont="1" applyAlignment="1">
      <alignment vertical="center"/>
    </xf>
    <xf numFmtId="0" fontId="76" fillId="0" borderId="0" xfId="18" applyFont="1" applyAlignment="1">
      <alignment vertical="center"/>
    </xf>
    <xf numFmtId="0" fontId="77" fillId="0" borderId="0" xfId="18" applyFont="1">
      <alignment vertical="center"/>
    </xf>
    <xf numFmtId="0" fontId="77" fillId="0" borderId="0" xfId="18" quotePrefix="1" applyFont="1">
      <alignment vertical="center"/>
    </xf>
    <xf numFmtId="0" fontId="79" fillId="0" borderId="0" xfId="18" applyFont="1" applyBorder="1" applyAlignment="1">
      <alignment horizontal="left" vertical="center" indent="1"/>
    </xf>
    <xf numFmtId="0" fontId="79" fillId="0" borderId="0" xfId="18" applyFont="1" applyBorder="1">
      <alignment vertical="center"/>
    </xf>
    <xf numFmtId="0" fontId="79" fillId="4" borderId="41" xfId="18" applyFont="1" applyFill="1" applyBorder="1" applyAlignment="1">
      <alignment horizontal="center" vertical="center"/>
    </xf>
    <xf numFmtId="0" fontId="89" fillId="0" borderId="0" xfId="18" applyFill="1">
      <alignment vertical="center"/>
    </xf>
    <xf numFmtId="0" fontId="78" fillId="0" borderId="42" xfId="18" applyFont="1" applyFill="1" applyBorder="1" applyAlignment="1">
      <alignment horizontal="center" vertical="center"/>
    </xf>
    <xf numFmtId="0" fontId="78" fillId="0" borderId="0" xfId="18" applyFont="1" applyFill="1" applyBorder="1" applyAlignment="1">
      <alignment horizontal="center" vertical="center"/>
    </xf>
    <xf numFmtId="0" fontId="79" fillId="0" borderId="0" xfId="18" applyFont="1" applyFill="1" applyBorder="1" applyAlignment="1">
      <alignment horizontal="center" vertical="center"/>
    </xf>
    <xf numFmtId="0" fontId="79" fillId="0" borderId="0" xfId="18" applyFont="1" applyFill="1" applyBorder="1" applyAlignment="1">
      <alignment horizontal="left" vertical="center" wrapText="1"/>
    </xf>
    <xf numFmtId="0" fontId="79" fillId="0" borderId="0" xfId="18" applyFont="1" applyFill="1" applyBorder="1" applyAlignment="1">
      <alignment horizontal="left" vertical="center"/>
    </xf>
    <xf numFmtId="0" fontId="79" fillId="0" borderId="43" xfId="18" applyFont="1" applyFill="1" applyBorder="1" applyAlignment="1">
      <alignment horizontal="center" vertical="center"/>
    </xf>
    <xf numFmtId="0" fontId="79" fillId="0" borderId="0" xfId="18" applyFont="1">
      <alignment vertical="center"/>
    </xf>
    <xf numFmtId="0" fontId="79" fillId="0" borderId="44" xfId="18" applyFont="1" applyFill="1" applyBorder="1" applyAlignment="1">
      <alignment horizontal="left" vertical="center" indent="1"/>
    </xf>
    <xf numFmtId="0" fontId="79" fillId="0" borderId="45" xfId="18" applyFont="1" applyFill="1" applyBorder="1">
      <alignment vertical="center"/>
    </xf>
    <xf numFmtId="0" fontId="79" fillId="0" borderId="46" xfId="18" applyFont="1" applyBorder="1">
      <alignment vertical="center"/>
    </xf>
    <xf numFmtId="0" fontId="78" fillId="0" borderId="0" xfId="18" applyFont="1" applyBorder="1" applyAlignment="1">
      <alignment horizontal="left" vertical="center" indent="1"/>
    </xf>
    <xf numFmtId="41" fontId="79" fillId="0" borderId="0" xfId="13" applyFont="1" applyBorder="1">
      <alignment vertical="center"/>
    </xf>
    <xf numFmtId="41" fontId="79" fillId="0" borderId="0" xfId="13" applyFont="1">
      <alignment vertical="center"/>
    </xf>
    <xf numFmtId="0" fontId="70" fillId="0" borderId="0" xfId="18" applyFont="1">
      <alignment vertical="center"/>
    </xf>
    <xf numFmtId="0" fontId="79" fillId="0" borderId="0" xfId="18" applyFont="1" applyAlignment="1">
      <alignment vertical="center"/>
    </xf>
    <xf numFmtId="0" fontId="11" fillId="0" borderId="0" xfId="0" applyFont="1">
      <alignment vertical="center"/>
    </xf>
    <xf numFmtId="0" fontId="12" fillId="0" borderId="3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181" fontId="12" fillId="0" borderId="50" xfId="0" applyNumberFormat="1" applyFont="1" applyBorder="1" applyAlignment="1">
      <alignment vertical="center"/>
    </xf>
    <xf numFmtId="0" fontId="60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0" fillId="5" borderId="51" xfId="0" applyFont="1" applyFill="1" applyBorder="1">
      <alignment vertical="center"/>
    </xf>
    <xf numFmtId="0" fontId="80" fillId="5" borderId="52" xfId="0" applyFont="1" applyFill="1" applyBorder="1" applyAlignment="1">
      <alignment horizontal="center" vertical="center"/>
    </xf>
    <xf numFmtId="0" fontId="80" fillId="5" borderId="53" xfId="0" applyFont="1" applyFill="1" applyBorder="1" applyAlignment="1">
      <alignment horizontal="center" vertical="center"/>
    </xf>
    <xf numFmtId="0" fontId="0" fillId="5" borderId="51" xfId="0" applyFill="1" applyBorder="1">
      <alignment vertical="center"/>
    </xf>
    <xf numFmtId="0" fontId="80" fillId="5" borderId="54" xfId="0" applyFont="1" applyFill="1" applyBorder="1" applyAlignment="1">
      <alignment horizontal="center" vertical="center"/>
    </xf>
    <xf numFmtId="0" fontId="0" fillId="5" borderId="55" xfId="0" applyFill="1" applyBorder="1">
      <alignment vertical="center"/>
    </xf>
    <xf numFmtId="0" fontId="10" fillId="5" borderId="56" xfId="0" applyFont="1" applyFill="1" applyBorder="1">
      <alignment vertical="center"/>
    </xf>
    <xf numFmtId="0" fontId="80" fillId="5" borderId="57" xfId="0" applyFont="1" applyFill="1" applyBorder="1" applyAlignment="1">
      <alignment horizontal="center" vertical="center"/>
    </xf>
    <xf numFmtId="0" fontId="80" fillId="5" borderId="9" xfId="0" applyFont="1" applyFill="1" applyBorder="1" applyAlignment="1">
      <alignment horizontal="center" vertical="center"/>
    </xf>
    <xf numFmtId="0" fontId="80" fillId="5" borderId="56" xfId="0" applyFont="1" applyFill="1" applyBorder="1" applyAlignment="1">
      <alignment horizontal="center" vertical="center"/>
    </xf>
    <xf numFmtId="0" fontId="80" fillId="5" borderId="58" xfId="0" applyFont="1" applyFill="1" applyBorder="1" applyAlignment="1">
      <alignment horizontal="center" vertical="center"/>
    </xf>
    <xf numFmtId="0" fontId="80" fillId="5" borderId="59" xfId="0" applyFont="1" applyFill="1" applyBorder="1" applyAlignment="1">
      <alignment horizontal="center" vertical="center"/>
    </xf>
    <xf numFmtId="0" fontId="10" fillId="5" borderId="60" xfId="0" applyFont="1" applyFill="1" applyBorder="1">
      <alignment vertical="center"/>
    </xf>
    <xf numFmtId="0" fontId="80" fillId="0" borderId="61" xfId="0" applyFont="1" applyFill="1" applyBorder="1" applyAlignment="1">
      <alignment horizontal="center" vertical="center" wrapText="1"/>
    </xf>
    <xf numFmtId="0" fontId="80" fillId="0" borderId="61" xfId="0" applyFont="1" applyBorder="1">
      <alignment vertical="center"/>
    </xf>
    <xf numFmtId="0" fontId="80" fillId="0" borderId="62" xfId="0" applyFont="1" applyBorder="1">
      <alignment vertical="center"/>
    </xf>
    <xf numFmtId="0" fontId="80" fillId="0" borderId="63" xfId="0" applyFont="1" applyBorder="1">
      <alignment vertical="center"/>
    </xf>
    <xf numFmtId="0" fontId="10" fillId="5" borderId="64" xfId="0" applyFont="1" applyFill="1" applyBorder="1">
      <alignment vertical="center"/>
    </xf>
    <xf numFmtId="0" fontId="80" fillId="0" borderId="57" xfId="0" applyFont="1" applyFill="1" applyBorder="1" applyAlignment="1">
      <alignment horizontal="center" vertical="center" wrapText="1"/>
    </xf>
    <xf numFmtId="0" fontId="80" fillId="0" borderId="57" xfId="0" applyFont="1" applyBorder="1">
      <alignment vertical="center"/>
    </xf>
    <xf numFmtId="0" fontId="80" fillId="0" borderId="9" xfId="0" applyFont="1" applyBorder="1">
      <alignment vertical="center"/>
    </xf>
    <xf numFmtId="0" fontId="12" fillId="5" borderId="56" xfId="0" applyFont="1" applyFill="1" applyBorder="1" applyAlignment="1">
      <alignment vertical="center" wrapText="1" shrinkToFit="1"/>
    </xf>
    <xf numFmtId="0" fontId="80" fillId="0" borderId="58" xfId="0" applyFont="1" applyBorder="1">
      <alignment vertical="center"/>
    </xf>
    <xf numFmtId="0" fontId="10" fillId="5" borderId="59" xfId="0" applyFont="1" applyFill="1" applyBorder="1">
      <alignment vertical="center"/>
    </xf>
    <xf numFmtId="0" fontId="12" fillId="5" borderId="56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0" fillId="5" borderId="59" xfId="0" applyFill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10" fillId="5" borderId="65" xfId="0" applyFont="1" applyFill="1" applyBorder="1">
      <alignment vertical="center"/>
    </xf>
    <xf numFmtId="0" fontId="80" fillId="0" borderId="66" xfId="0" applyFont="1" applyBorder="1">
      <alignment vertical="center"/>
    </xf>
    <xf numFmtId="0" fontId="80" fillId="0" borderId="67" xfId="0" applyFont="1" applyBorder="1">
      <alignment vertical="center"/>
    </xf>
    <xf numFmtId="0" fontId="80" fillId="0" borderId="68" xfId="0" applyFont="1" applyBorder="1">
      <alignment vertical="center"/>
    </xf>
    <xf numFmtId="0" fontId="0" fillId="5" borderId="69" xfId="0" applyFill="1" applyBorder="1">
      <alignment vertical="center"/>
    </xf>
    <xf numFmtId="0" fontId="0" fillId="0" borderId="66" xfId="0" applyBorder="1">
      <alignment vertical="center"/>
    </xf>
    <xf numFmtId="0" fontId="0" fillId="0" borderId="68" xfId="0" applyBorder="1">
      <alignment vertical="center"/>
    </xf>
    <xf numFmtId="0" fontId="80" fillId="0" borderId="0" xfId="0" applyFont="1" applyBorder="1">
      <alignment vertical="center"/>
    </xf>
    <xf numFmtId="0" fontId="0" fillId="0" borderId="0" xfId="0" applyBorder="1">
      <alignment vertical="center"/>
    </xf>
    <xf numFmtId="0" fontId="80" fillId="0" borderId="0" xfId="0" applyFont="1">
      <alignment vertical="center"/>
    </xf>
    <xf numFmtId="0" fontId="0" fillId="0" borderId="40" xfId="0" applyBorder="1" applyAlignment="1">
      <alignment horizontal="center" vertical="center"/>
    </xf>
    <xf numFmtId="0" fontId="0" fillId="6" borderId="40" xfId="0" applyFill="1" applyBorder="1" applyAlignment="1">
      <alignment horizontal="right" vertical="center"/>
    </xf>
    <xf numFmtId="0" fontId="0" fillId="0" borderId="0" xfId="0" quotePrefix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55" fontId="12" fillId="0" borderId="0" xfId="0" applyNumberFormat="1" applyFont="1" applyBorder="1" applyAlignment="1">
      <alignment horizontal="center" vertical="center"/>
    </xf>
    <xf numFmtId="0" fontId="11" fillId="0" borderId="0" xfId="0" quotePrefix="1" applyFont="1">
      <alignment vertical="center"/>
    </xf>
    <xf numFmtId="49" fontId="38" fillId="0" borderId="71" xfId="0" applyNumberFormat="1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60" fillId="0" borderId="3" xfId="0" applyFont="1" applyBorder="1" applyAlignment="1">
      <alignment vertical="center"/>
    </xf>
    <xf numFmtId="0" fontId="15" fillId="0" borderId="0" xfId="0" applyFont="1" applyAlignment="1"/>
    <xf numFmtId="0" fontId="12" fillId="0" borderId="0" xfId="0" applyFont="1" applyAlignment="1">
      <alignment shrinkToFit="1"/>
    </xf>
    <xf numFmtId="0" fontId="15" fillId="0" borderId="0" xfId="0" applyFont="1" applyAlignment="1">
      <alignment shrinkToFit="1"/>
    </xf>
    <xf numFmtId="49" fontId="10" fillId="8" borderId="76" xfId="0" applyNumberFormat="1" applyFont="1" applyFill="1" applyBorder="1" applyAlignment="1">
      <alignment horizontal="distributed" vertical="center" indent="2"/>
    </xf>
    <xf numFmtId="49" fontId="10" fillId="8" borderId="77" xfId="0" applyNumberFormat="1" applyFont="1" applyFill="1" applyBorder="1" applyAlignment="1">
      <alignment horizontal="distributed" vertical="center" indent="5"/>
    </xf>
    <xf numFmtId="49" fontId="10" fillId="8" borderId="7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0" fillId="0" borderId="0" xfId="0" applyFont="1" applyBorder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51" fillId="0" borderId="0" xfId="22" applyFont="1" applyFill="1" applyBorder="1" applyAlignment="1" applyProtection="1">
      <alignment horizontal="left" vertical="center"/>
    </xf>
    <xf numFmtId="0" fontId="96" fillId="0" borderId="0" xfId="0" applyFont="1">
      <alignment vertical="center"/>
    </xf>
    <xf numFmtId="0" fontId="96" fillId="0" borderId="40" xfId="0" applyFont="1" applyBorder="1" applyAlignment="1">
      <alignment horizontal="center" vertical="center"/>
    </xf>
    <xf numFmtId="41" fontId="96" fillId="0" borderId="40" xfId="23" applyFont="1" applyBorder="1" applyAlignment="1">
      <alignment horizontal="center" vertical="center"/>
    </xf>
    <xf numFmtId="0" fontId="96" fillId="0" borderId="40" xfId="0" applyFont="1" applyBorder="1">
      <alignment vertical="center"/>
    </xf>
    <xf numFmtId="0" fontId="11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57" xfId="0" applyFont="1" applyBorder="1">
      <alignment vertical="center"/>
    </xf>
    <xf numFmtId="0" fontId="11" fillId="0" borderId="57" xfId="0" applyFont="1" applyFill="1" applyBorder="1">
      <alignment vertical="center"/>
    </xf>
    <xf numFmtId="0" fontId="11" fillId="0" borderId="61" xfId="0" applyFont="1" applyBorder="1">
      <alignment vertical="center"/>
    </xf>
    <xf numFmtId="0" fontId="11" fillId="0" borderId="66" xfId="0" applyFont="1" applyBorder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49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>
      <alignment vertical="center"/>
    </xf>
    <xf numFmtId="49" fontId="40" fillId="0" borderId="0" xfId="0" applyNumberFormat="1" applyFont="1">
      <alignment vertical="center"/>
    </xf>
    <xf numFmtId="0" fontId="6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78" fillId="3" borderId="40" xfId="18" applyFont="1" applyFill="1" applyBorder="1" applyAlignment="1">
      <alignment horizontal="center" vertical="center"/>
    </xf>
    <xf numFmtId="0" fontId="10" fillId="0" borderId="34" xfId="0" applyFont="1" applyBorder="1">
      <alignment vertical="center"/>
    </xf>
    <xf numFmtId="0" fontId="12" fillId="0" borderId="0" xfId="0" applyFont="1" applyAlignment="1">
      <alignment vertical="center" wrapText="1"/>
    </xf>
    <xf numFmtId="0" fontId="29" fillId="0" borderId="0" xfId="18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>
      <alignment vertical="center"/>
    </xf>
    <xf numFmtId="49" fontId="90" fillId="0" borderId="23" xfId="0" applyNumberFormat="1" applyFont="1" applyBorder="1" applyAlignment="1">
      <alignment horizontal="distributed" vertical="center" indent="3"/>
    </xf>
    <xf numFmtId="49" fontId="93" fillId="0" borderId="19" xfId="22" applyNumberFormat="1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8" xfId="0" applyFont="1" applyBorder="1">
      <alignment vertical="center"/>
    </xf>
    <xf numFmtId="0" fontId="35" fillId="0" borderId="209" xfId="0" applyFont="1" applyBorder="1">
      <alignment vertical="center"/>
    </xf>
    <xf numFmtId="0" fontId="35" fillId="0" borderId="2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98" fillId="0" borderId="0" xfId="0" applyFont="1">
      <alignment vertical="center"/>
    </xf>
    <xf numFmtId="0" fontId="99" fillId="0" borderId="0" xfId="0" applyFont="1">
      <alignment vertical="center"/>
    </xf>
    <xf numFmtId="49" fontId="99" fillId="0" borderId="0" xfId="0" applyNumberFormat="1" applyFont="1">
      <alignment vertical="center"/>
    </xf>
    <xf numFmtId="49" fontId="101" fillId="0" borderId="42" xfId="0" applyNumberFormat="1" applyFont="1" applyBorder="1">
      <alignment vertical="center"/>
    </xf>
    <xf numFmtId="49" fontId="101" fillId="0" borderId="0" xfId="0" applyNumberFormat="1" applyFont="1" applyBorder="1">
      <alignment vertical="center"/>
    </xf>
    <xf numFmtId="49" fontId="100" fillId="0" borderId="0" xfId="0" applyNumberFormat="1" applyFont="1" applyBorder="1" applyAlignment="1">
      <alignment horizontal="center" vertical="center"/>
    </xf>
    <xf numFmtId="49" fontId="100" fillId="0" borderId="43" xfId="0" applyNumberFormat="1" applyFont="1" applyBorder="1">
      <alignment vertical="center"/>
    </xf>
    <xf numFmtId="49" fontId="99" fillId="0" borderId="42" xfId="0" applyNumberFormat="1" applyFont="1" applyBorder="1">
      <alignment vertical="center"/>
    </xf>
    <xf numFmtId="49" fontId="99" fillId="0" borderId="0" xfId="0" applyNumberFormat="1" applyFont="1" applyBorder="1">
      <alignment vertical="center"/>
    </xf>
    <xf numFmtId="49" fontId="99" fillId="0" borderId="43" xfId="0" applyNumberFormat="1" applyFont="1" applyBorder="1">
      <alignment vertical="center"/>
    </xf>
    <xf numFmtId="49" fontId="100" fillId="0" borderId="44" xfId="0" applyNumberFormat="1" applyFont="1" applyBorder="1">
      <alignment vertical="center"/>
    </xf>
    <xf numFmtId="49" fontId="99" fillId="0" borderId="45" xfId="0" applyNumberFormat="1" applyFont="1" applyBorder="1">
      <alignment vertical="center"/>
    </xf>
    <xf numFmtId="49" fontId="99" fillId="0" borderId="46" xfId="0" applyNumberFormat="1" applyFont="1" applyBorder="1">
      <alignment vertical="center"/>
    </xf>
    <xf numFmtId="49" fontId="102" fillId="0" borderId="211" xfId="0" applyNumberFormat="1" applyFont="1" applyBorder="1" applyAlignment="1">
      <alignment horizontal="center" vertical="center"/>
    </xf>
    <xf numFmtId="49" fontId="102" fillId="0" borderId="127" xfId="0" applyNumberFormat="1" applyFont="1" applyBorder="1" applyAlignment="1">
      <alignment horizontal="center" vertical="center"/>
    </xf>
    <xf numFmtId="49" fontId="102" fillId="0" borderId="120" xfId="0" applyNumberFormat="1" applyFont="1" applyBorder="1" applyAlignment="1">
      <alignment horizontal="center" vertical="center"/>
    </xf>
    <xf numFmtId="49" fontId="102" fillId="0" borderId="40" xfId="0" applyNumberFormat="1" applyFont="1" applyBorder="1" applyAlignment="1">
      <alignment horizontal="center" vertical="center"/>
    </xf>
    <xf numFmtId="49" fontId="98" fillId="0" borderId="121" xfId="0" applyNumberFormat="1" applyFont="1" applyBorder="1" applyAlignment="1">
      <alignment horizontal="left" vertical="center" indent="1"/>
    </xf>
    <xf numFmtId="3" fontId="98" fillId="0" borderId="40" xfId="0" applyNumberFormat="1" applyFont="1" applyBorder="1" applyAlignment="1">
      <alignment horizontal="left" vertical="center" indent="1"/>
    </xf>
    <xf numFmtId="0" fontId="104" fillId="0" borderId="0" xfId="0" applyFont="1">
      <alignment vertical="center"/>
    </xf>
    <xf numFmtId="0" fontId="104" fillId="0" borderId="42" xfId="0" applyFont="1" applyBorder="1">
      <alignment vertical="center"/>
    </xf>
    <xf numFmtId="0" fontId="104" fillId="0" borderId="43" xfId="0" applyFont="1" applyBorder="1">
      <alignment vertical="center"/>
    </xf>
    <xf numFmtId="0" fontId="104" fillId="0" borderId="42" xfId="0" applyFont="1" applyBorder="1" applyAlignment="1">
      <alignment vertical="center" wrapText="1"/>
    </xf>
    <xf numFmtId="0" fontId="104" fillId="0" borderId="43" xfId="0" applyFont="1" applyBorder="1" applyAlignment="1">
      <alignment vertical="center"/>
    </xf>
    <xf numFmtId="0" fontId="104" fillId="0" borderId="44" xfId="0" applyFont="1" applyBorder="1">
      <alignment vertical="center"/>
    </xf>
    <xf numFmtId="0" fontId="104" fillId="0" borderId="45" xfId="0" applyFont="1" applyBorder="1">
      <alignment vertical="center"/>
    </xf>
    <xf numFmtId="0" fontId="104" fillId="0" borderId="46" xfId="0" applyFont="1" applyBorder="1">
      <alignment vertical="center"/>
    </xf>
    <xf numFmtId="0" fontId="104" fillId="0" borderId="174" xfId="0" applyFont="1" applyBorder="1">
      <alignment vertical="center"/>
    </xf>
    <xf numFmtId="0" fontId="105" fillId="0" borderId="0" xfId="0" applyFont="1">
      <alignment vertical="center"/>
    </xf>
    <xf numFmtId="0" fontId="106" fillId="0" borderId="0" xfId="0" applyFont="1">
      <alignment vertical="center"/>
    </xf>
    <xf numFmtId="0" fontId="99" fillId="0" borderId="120" xfId="0" applyFont="1" applyBorder="1" applyAlignment="1">
      <alignment horizontal="center" vertical="center"/>
    </xf>
    <xf numFmtId="178" fontId="99" fillId="0" borderId="31" xfId="0" applyNumberFormat="1" applyFont="1" applyBorder="1">
      <alignment vertical="center"/>
    </xf>
    <xf numFmtId="0" fontId="99" fillId="0" borderId="33" xfId="0" applyFont="1" applyBorder="1">
      <alignment vertical="center"/>
    </xf>
    <xf numFmtId="178" fontId="99" fillId="0" borderId="33" xfId="0" applyNumberFormat="1" applyFont="1" applyBorder="1" applyAlignment="1">
      <alignment horizontal="left" vertical="center"/>
    </xf>
    <xf numFmtId="197" fontId="99" fillId="0" borderId="33" xfId="0" applyNumberFormat="1" applyFont="1" applyBorder="1" applyAlignment="1">
      <alignment horizontal="left" vertical="center"/>
    </xf>
    <xf numFmtId="0" fontId="99" fillId="0" borderId="121" xfId="0" applyFont="1" applyBorder="1">
      <alignment vertical="center"/>
    </xf>
    <xf numFmtId="0" fontId="99" fillId="0" borderId="40" xfId="0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 wrapText="1"/>
    </xf>
    <xf numFmtId="197" fontId="99" fillId="0" borderId="72" xfId="0" applyNumberFormat="1" applyFont="1" applyBorder="1" applyAlignment="1">
      <alignment horizontal="left" vertical="center"/>
    </xf>
    <xf numFmtId="0" fontId="99" fillId="0" borderId="211" xfId="0" applyFont="1" applyBorder="1" applyAlignment="1">
      <alignment horizontal="center" vertical="center" wrapText="1"/>
    </xf>
    <xf numFmtId="49" fontId="99" fillId="0" borderId="121" xfId="0" applyNumberFormat="1" applyFont="1" applyBorder="1" applyAlignment="1">
      <alignment horizontal="center" vertical="center" wrapText="1"/>
    </xf>
    <xf numFmtId="49" fontId="99" fillId="0" borderId="121" xfId="0" applyNumberFormat="1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0" xfId="0">
      <alignment vertical="center"/>
    </xf>
    <xf numFmtId="0" fontId="108" fillId="0" borderId="0" xfId="22" applyFont="1" applyFill="1" applyBorder="1" applyAlignment="1" applyProtection="1">
      <alignment vertical="center"/>
    </xf>
    <xf numFmtId="49" fontId="26" fillId="0" borderId="11" xfId="22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110" fillId="0" borderId="0" xfId="0" applyFont="1" applyBorder="1" applyAlignment="1">
      <alignment vertical="center" wrapText="1"/>
    </xf>
    <xf numFmtId="0" fontId="104" fillId="0" borderId="43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Alignment="1">
      <alignment vertical="center"/>
    </xf>
    <xf numFmtId="0" fontId="12" fillId="0" borderId="231" xfId="0" applyFont="1" applyBorder="1" applyAlignment="1">
      <alignment vertical="center"/>
    </xf>
    <xf numFmtId="0" fontId="12" fillId="0" borderId="232" xfId="0" applyFont="1" applyFill="1" applyBorder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2" fillId="0" borderId="34" xfId="0" applyFont="1" applyBorder="1">
      <alignment vertical="center"/>
    </xf>
    <xf numFmtId="0" fontId="102" fillId="0" borderId="78" xfId="0" applyFont="1" applyBorder="1">
      <alignment vertical="center"/>
    </xf>
    <xf numFmtId="0" fontId="102" fillId="0" borderId="29" xfId="0" applyFont="1" applyBorder="1" applyAlignment="1">
      <alignment horizontal="left" vertical="center" indent="1"/>
    </xf>
    <xf numFmtId="0" fontId="102" fillId="0" borderId="34" xfId="0" applyFont="1" applyBorder="1" applyAlignment="1">
      <alignment horizontal="left" vertical="center" indent="1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256" xfId="0" applyNumberFormat="1" applyFont="1" applyFill="1" applyBorder="1" applyAlignment="1">
      <alignment horizontal="left" vertical="center" wrapText="1" indent="1"/>
    </xf>
    <xf numFmtId="49" fontId="48" fillId="0" borderId="258" xfId="0" applyNumberFormat="1" applyFont="1" applyFill="1" applyBorder="1" applyAlignment="1">
      <alignment horizontal="left" vertical="center" wrapText="1" indent="1"/>
    </xf>
    <xf numFmtId="49" fontId="48" fillId="0" borderId="260" xfId="0" applyNumberFormat="1" applyFont="1" applyFill="1" applyBorder="1" applyAlignment="1">
      <alignment horizontal="left" vertical="center" wrapText="1" indent="1"/>
    </xf>
    <xf numFmtId="3" fontId="48" fillId="0" borderId="84" xfId="0" applyNumberFormat="1" applyFont="1" applyBorder="1" applyAlignment="1">
      <alignment vertical="center" wrapText="1"/>
    </xf>
    <xf numFmtId="3" fontId="48" fillId="0" borderId="85" xfId="0" applyNumberFormat="1" applyFont="1" applyBorder="1" applyAlignment="1">
      <alignment vertical="center" wrapText="1"/>
    </xf>
    <xf numFmtId="49" fontId="48" fillId="0" borderId="270" xfId="0" applyNumberFormat="1" applyFont="1" applyBorder="1" applyAlignment="1">
      <alignment horizontal="left" vertical="center" wrapText="1" indent="1"/>
    </xf>
    <xf numFmtId="49" fontId="48" fillId="0" borderId="272" xfId="0" applyNumberFormat="1" applyFont="1" applyBorder="1" applyAlignment="1">
      <alignment horizontal="left" vertical="center" wrapText="1" indent="1"/>
    </xf>
    <xf numFmtId="49" fontId="48" fillId="0" borderId="276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99" fillId="8" borderId="40" xfId="0" applyFont="1" applyFill="1" applyBorder="1" applyAlignment="1">
      <alignment horizontal="left" vertical="center" indent="1"/>
    </xf>
    <xf numFmtId="0" fontId="10" fillId="0" borderId="232" xfId="0" applyFont="1" applyBorder="1">
      <alignment vertical="center"/>
    </xf>
    <xf numFmtId="49" fontId="10" fillId="0" borderId="0" xfId="0" applyNumberFormat="1" applyFont="1" applyBorder="1" applyAlignment="1">
      <alignment vertical="center"/>
    </xf>
    <xf numFmtId="0" fontId="99" fillId="0" borderId="280" xfId="0" applyFont="1" applyBorder="1" applyAlignment="1">
      <alignment horizontal="left" vertical="center" indent="1"/>
    </xf>
    <xf numFmtId="0" fontId="99" fillId="0" borderId="287" xfId="0" applyFont="1" applyBorder="1" applyAlignment="1">
      <alignment horizontal="left" vertical="center" indent="1"/>
    </xf>
    <xf numFmtId="49" fontId="99" fillId="0" borderId="280" xfId="0" applyNumberFormat="1" applyFont="1" applyBorder="1" applyAlignment="1">
      <alignment horizontal="left" vertical="center" wrapText="1" indent="1"/>
    </xf>
    <xf numFmtId="49" fontId="99" fillId="0" borderId="287" xfId="0" applyNumberFormat="1" applyFont="1" applyBorder="1" applyAlignment="1">
      <alignment horizontal="left" vertical="center" wrapText="1" indent="1"/>
    </xf>
    <xf numFmtId="0" fontId="120" fillId="10" borderId="0" xfId="22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49" fontId="40" fillId="0" borderId="10" xfId="0" applyNumberFormat="1" applyFont="1" applyBorder="1">
      <alignment vertical="center"/>
    </xf>
    <xf numFmtId="49" fontId="40" fillId="0" borderId="0" xfId="0" applyNumberFormat="1" applyFont="1" applyBorder="1">
      <alignment vertical="center"/>
    </xf>
    <xf numFmtId="49" fontId="40" fillId="0" borderId="11" xfId="0" applyNumberFormat="1" applyFont="1" applyBorder="1">
      <alignment vertical="center"/>
    </xf>
    <xf numFmtId="49" fontId="38" fillId="0" borderId="234" xfId="0" applyNumberFormat="1" applyFont="1" applyBorder="1">
      <alignment vertical="center"/>
    </xf>
    <xf numFmtId="49" fontId="38" fillId="0" borderId="232" xfId="0" applyNumberFormat="1" applyFont="1" applyBorder="1">
      <alignment vertical="center"/>
    </xf>
    <xf numFmtId="49" fontId="38" fillId="0" borderId="235" xfId="0" applyNumberFormat="1" applyFont="1" applyBorder="1">
      <alignment vertical="center"/>
    </xf>
    <xf numFmtId="0" fontId="120" fillId="10" borderId="0" xfId="22" applyFont="1" applyFill="1" applyBorder="1" applyAlignment="1" applyProtection="1">
      <alignment horizontal="center" vertical="center"/>
    </xf>
    <xf numFmtId="0" fontId="122" fillId="0" borderId="0" xfId="22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123" fillId="0" borderId="0" xfId="22" applyFont="1" applyFill="1" applyBorder="1" applyAlignment="1" applyProtection="1">
      <alignment horizontal="left" vertical="center"/>
    </xf>
    <xf numFmtId="0" fontId="86" fillId="0" borderId="0" xfId="22" applyFont="1" applyFill="1" applyBorder="1" applyAlignment="1" applyProtection="1">
      <alignment vertical="center"/>
    </xf>
    <xf numFmtId="0" fontId="124" fillId="0" borderId="0" xfId="22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202" fontId="12" fillId="0" borderId="289" xfId="0" applyNumberFormat="1" applyFont="1" applyBorder="1" applyAlignment="1">
      <alignment horizontal="center" vertical="center" shrinkToFit="1"/>
    </xf>
    <xf numFmtId="203" fontId="12" fillId="0" borderId="289" xfId="0" applyNumberFormat="1" applyFont="1" applyBorder="1" applyAlignment="1">
      <alignment horizontal="center" vertical="center"/>
    </xf>
    <xf numFmtId="0" fontId="12" fillId="0" borderId="294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121" fillId="0" borderId="0" xfId="22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9" fillId="0" borderId="3" xfId="0" applyFont="1" applyBorder="1" applyAlignment="1">
      <alignment horizontal="left" vertical="center"/>
    </xf>
    <xf numFmtId="49" fontId="44" fillId="0" borderId="0" xfId="0" applyNumberFormat="1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2" fillId="0" borderId="301" xfId="0" quotePrefix="1" applyNumberFormat="1" applyFont="1" applyBorder="1" applyAlignment="1">
      <alignment horizontal="center" vertical="center" wrapText="1"/>
    </xf>
    <xf numFmtId="0" fontId="98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04" fillId="0" borderId="0" xfId="0" applyFont="1" applyBorder="1">
      <alignment vertical="center"/>
    </xf>
    <xf numFmtId="178" fontId="100" fillId="0" borderId="42" xfId="0" applyNumberFormat="1" applyFont="1" applyBorder="1" applyAlignment="1">
      <alignment horizontal="center" vertical="center"/>
    </xf>
    <xf numFmtId="178" fontId="100" fillId="0" borderId="0" xfId="0" applyNumberFormat="1" applyFont="1" applyBorder="1" applyAlignment="1">
      <alignment horizontal="center" vertical="center"/>
    </xf>
    <xf numFmtId="178" fontId="100" fillId="0" borderId="43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vertical="top" wrapText="1"/>
    </xf>
    <xf numFmtId="0" fontId="104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vertical="center"/>
    </xf>
    <xf numFmtId="0" fontId="15" fillId="0" borderId="232" xfId="0" applyFont="1" applyBorder="1" applyAlignment="1"/>
    <xf numFmtId="0" fontId="106" fillId="0" borderId="0" xfId="0" applyFont="1" applyBorder="1" applyAlignment="1">
      <alignment vertical="top" wrapText="1"/>
    </xf>
    <xf numFmtId="0" fontId="106" fillId="0" borderId="43" xfId="0" applyFont="1" applyBorder="1" applyAlignment="1">
      <alignment vertical="top" wrapText="1"/>
    </xf>
    <xf numFmtId="0" fontId="100" fillId="0" borderId="43" xfId="0" applyFont="1" applyBorder="1" applyAlignment="1">
      <alignment vertical="center"/>
    </xf>
    <xf numFmtId="0" fontId="106" fillId="0" borderId="0" xfId="0" applyFont="1" applyBorder="1" applyAlignment="1">
      <alignment vertical="center" wrapText="1"/>
    </xf>
    <xf numFmtId="178" fontId="100" fillId="0" borderId="42" xfId="0" applyNumberFormat="1" applyFont="1" applyBorder="1" applyAlignment="1">
      <alignment vertical="center"/>
    </xf>
    <xf numFmtId="178" fontId="100" fillId="0" borderId="0" xfId="0" applyNumberFormat="1" applyFont="1" applyBorder="1" applyAlignment="1">
      <alignment vertical="center"/>
    </xf>
    <xf numFmtId="178" fontId="100" fillId="0" borderId="43" xfId="0" applyNumberFormat="1" applyFont="1" applyBorder="1" applyAlignment="1">
      <alignment vertical="center"/>
    </xf>
    <xf numFmtId="199" fontId="100" fillId="0" borderId="42" xfId="0" applyNumberFormat="1" applyFont="1" applyBorder="1" applyAlignment="1">
      <alignment vertical="center"/>
    </xf>
    <xf numFmtId="199" fontId="100" fillId="0" borderId="0" xfId="0" applyNumberFormat="1" applyFont="1" applyBorder="1" applyAlignment="1">
      <alignment vertical="center"/>
    </xf>
    <xf numFmtId="199" fontId="100" fillId="0" borderId="43" xfId="0" applyNumberFormat="1" applyFont="1" applyBorder="1" applyAlignment="1">
      <alignment vertical="center"/>
    </xf>
    <xf numFmtId="0" fontId="12" fillId="0" borderId="279" xfId="0" applyFont="1" applyBorder="1" applyAlignment="1">
      <alignment vertical="center"/>
    </xf>
    <xf numFmtId="0" fontId="12" fillId="0" borderId="279" xfId="0" applyFont="1" applyBorder="1" applyAlignment="1">
      <alignment horizontal="center" vertical="center"/>
    </xf>
    <xf numFmtId="0" fontId="61" fillId="0" borderId="286" xfId="22" applyFont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0" fontId="12" fillId="0" borderId="301" xfId="0" applyFont="1" applyBorder="1" applyAlignment="1">
      <alignment vertical="center"/>
    </xf>
    <xf numFmtId="0" fontId="12" fillId="0" borderId="302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235" xfId="0" applyFont="1" applyBorder="1" applyAlignment="1">
      <alignment vertical="center"/>
    </xf>
    <xf numFmtId="0" fontId="10" fillId="0" borderId="235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81" fontId="12" fillId="0" borderId="286" xfId="0" applyNumberFormat="1" applyFont="1" applyBorder="1" applyAlignment="1">
      <alignment vertical="center"/>
    </xf>
    <xf numFmtId="49" fontId="38" fillId="0" borderId="29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79" fillId="0" borderId="0" xfId="18" applyFont="1" applyFill="1" applyBorder="1" applyAlignment="1">
      <alignment horizontal="left" vertical="center" indent="1"/>
    </xf>
    <xf numFmtId="0" fontId="79" fillId="0" borderId="0" xfId="18" applyFont="1" applyFill="1" applyBorder="1">
      <alignment vertical="center"/>
    </xf>
    <xf numFmtId="0" fontId="21" fillId="0" borderId="303" xfId="18" applyFont="1" applyFill="1" applyBorder="1" applyAlignment="1">
      <alignment horizontal="center" vertical="center"/>
    </xf>
    <xf numFmtId="0" fontId="79" fillId="0" borderId="40" xfId="18" applyFont="1" applyFill="1" applyBorder="1" applyAlignment="1">
      <alignment horizontal="center" vertical="center"/>
    </xf>
    <xf numFmtId="0" fontId="79" fillId="0" borderId="129" xfId="18" applyFont="1" applyFill="1" applyBorder="1" applyAlignment="1">
      <alignment horizontal="center" vertical="center"/>
    </xf>
    <xf numFmtId="0" fontId="21" fillId="0" borderId="0" xfId="18" applyFont="1" applyFill="1" applyBorder="1" applyAlignment="1">
      <alignment vertical="center"/>
    </xf>
    <xf numFmtId="0" fontId="90" fillId="0" borderId="0" xfId="0" applyFont="1">
      <alignment vertical="center"/>
    </xf>
    <xf numFmtId="0" fontId="90" fillId="0" borderId="0" xfId="0" applyFont="1" applyAlignment="1">
      <alignment horizontal="center" vertical="center"/>
    </xf>
    <xf numFmtId="0" fontId="114" fillId="0" borderId="280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/>
    </xf>
    <xf numFmtId="0" fontId="114" fillId="0" borderId="308" xfId="0" applyFont="1" applyBorder="1" applyAlignment="1">
      <alignment horizontal="center" vertical="center"/>
    </xf>
    <xf numFmtId="0" fontId="114" fillId="0" borderId="287" xfId="0" applyFont="1" applyBorder="1" applyAlignment="1">
      <alignment horizontal="center" vertical="center"/>
    </xf>
    <xf numFmtId="0" fontId="114" fillId="0" borderId="306" xfId="0" applyFont="1" applyBorder="1" applyAlignment="1">
      <alignment horizontal="center" vertical="center" wrapText="1"/>
    </xf>
    <xf numFmtId="0" fontId="61" fillId="0" borderId="306" xfId="22" applyFont="1" applyBorder="1" applyAlignment="1" applyProtection="1">
      <alignment horizontal="center" vertical="center" wrapText="1"/>
    </xf>
    <xf numFmtId="0" fontId="114" fillId="0" borderId="309" xfId="0" applyFont="1" applyBorder="1" applyAlignment="1">
      <alignment horizontal="center" vertical="center" wrapText="1"/>
    </xf>
    <xf numFmtId="0" fontId="114" fillId="0" borderId="310" xfId="0" applyFont="1" applyBorder="1" applyAlignment="1">
      <alignment horizontal="center" vertical="center" wrapText="1"/>
    </xf>
    <xf numFmtId="0" fontId="114" fillId="0" borderId="288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shrinkToFit="1"/>
    </xf>
    <xf numFmtId="49" fontId="10" fillId="8" borderId="23" xfId="0" applyNumberFormat="1" applyFont="1" applyFill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48" fillId="0" borderId="268" xfId="0" applyNumberFormat="1" applyFont="1" applyBorder="1" applyAlignment="1">
      <alignment horizontal="center" vertical="center" wrapText="1"/>
    </xf>
    <xf numFmtId="49" fontId="48" fillId="0" borderId="263" xfId="0" applyNumberFormat="1" applyFont="1" applyBorder="1" applyAlignment="1">
      <alignment horizontal="left" vertical="center" wrapText="1" indent="1"/>
    </xf>
    <xf numFmtId="3" fontId="48" fillId="0" borderId="40" xfId="0" applyNumberFormat="1" applyFont="1" applyBorder="1" applyAlignment="1">
      <alignment horizontal="center" vertical="center" wrapText="1"/>
    </xf>
    <xf numFmtId="49" fontId="48" fillId="0" borderId="262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0" fillId="0" borderId="40" xfId="0" applyFont="1" applyBorder="1" applyAlignment="1">
      <alignment horizontal="center" vertical="center" wrapText="1"/>
    </xf>
    <xf numFmtId="0" fontId="12" fillId="0" borderId="231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1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2" fillId="0" borderId="232" xfId="0" applyFont="1" applyBorder="1" applyAlignment="1">
      <alignment vertical="center"/>
    </xf>
    <xf numFmtId="0" fontId="12" fillId="0" borderId="300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8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 wrapText="1"/>
    </xf>
    <xf numFmtId="0" fontId="123" fillId="0" borderId="0" xfId="22" applyFont="1" applyFill="1" applyBorder="1" applyAlignment="1" applyProtection="1">
      <alignment horizontal="left" vertical="center"/>
    </xf>
    <xf numFmtId="49" fontId="10" fillId="0" borderId="306" xfId="0" quotePrefix="1" applyNumberFormat="1" applyFont="1" applyBorder="1" applyAlignment="1">
      <alignment horizontal="left" vertical="center" wrapText="1" indent="1"/>
    </xf>
    <xf numFmtId="49" fontId="10" fillId="0" borderId="306" xfId="0" applyNumberFormat="1" applyFont="1" applyBorder="1" applyAlignment="1">
      <alignment horizontal="left" vertical="center" wrapText="1" indent="1"/>
    </xf>
    <xf numFmtId="49" fontId="10" fillId="0" borderId="232" xfId="0" applyNumberFormat="1" applyFont="1" applyBorder="1" applyAlignment="1">
      <alignment horizontal="center" vertical="center"/>
    </xf>
    <xf numFmtId="49" fontId="10" fillId="0" borderId="232" xfId="0" applyNumberFormat="1" applyFont="1" applyBorder="1">
      <alignment vertical="center"/>
    </xf>
    <xf numFmtId="49" fontId="10" fillId="0" borderId="244" xfId="0" applyNumberFormat="1" applyFont="1" applyBorder="1" applyAlignment="1">
      <alignment horizontal="distributed" vertical="center" indent="2"/>
    </xf>
    <xf numFmtId="49" fontId="10" fillId="0" borderId="308" xfId="0" applyNumberFormat="1" applyFont="1" applyBorder="1" applyAlignment="1">
      <alignment horizontal="distributed" vertical="center" indent="2"/>
    </xf>
    <xf numFmtId="49" fontId="10" fillId="0" borderId="306" xfId="0" applyNumberFormat="1" applyFont="1" applyBorder="1" applyAlignment="1">
      <alignment horizontal="distributed" vertical="center" indent="3"/>
    </xf>
    <xf numFmtId="49" fontId="26" fillId="0" borderId="309" xfId="22" applyNumberFormat="1" applyFont="1" applyBorder="1" applyAlignment="1" applyProtection="1">
      <alignment horizontal="center" vertical="center"/>
    </xf>
    <xf numFmtId="49" fontId="10" fillId="0" borderId="240" xfId="0" applyNumberFormat="1" applyFont="1" applyBorder="1" applyAlignment="1">
      <alignment horizontal="distributed" vertical="center" indent="2"/>
    </xf>
    <xf numFmtId="49" fontId="10" fillId="0" borderId="233" xfId="0" applyNumberFormat="1" applyFont="1" applyBorder="1" applyAlignment="1">
      <alignment horizontal="distributed" vertical="center" indent="3"/>
    </xf>
    <xf numFmtId="49" fontId="26" fillId="0" borderId="222" xfId="22" applyNumberFormat="1" applyFont="1" applyBorder="1" applyAlignment="1" applyProtection="1">
      <alignment horizontal="center" vertical="center"/>
    </xf>
    <xf numFmtId="49" fontId="10" fillId="0" borderId="280" xfId="0" applyNumberFormat="1" applyFont="1" applyBorder="1" applyAlignment="1">
      <alignment horizontal="distributed" vertical="center" indent="2"/>
    </xf>
    <xf numFmtId="49" fontId="10" fillId="0" borderId="233" xfId="0" applyNumberFormat="1" applyFont="1" applyBorder="1" applyAlignment="1">
      <alignment horizontal="distributed" vertical="center" wrapText="1" indent="3"/>
    </xf>
    <xf numFmtId="49" fontId="90" fillId="0" borderId="233" xfId="0" applyNumberFormat="1" applyFont="1" applyBorder="1" applyAlignment="1">
      <alignment horizontal="distributed" vertical="center" indent="3"/>
    </xf>
    <xf numFmtId="49" fontId="93" fillId="0" borderId="222" xfId="22" applyNumberFormat="1" applyFont="1" applyBorder="1" applyAlignment="1" applyProtection="1">
      <alignment horizontal="center" vertical="center"/>
    </xf>
    <xf numFmtId="49" fontId="90" fillId="0" borderId="306" xfId="0" applyNumberFormat="1" applyFont="1" applyBorder="1" applyAlignment="1">
      <alignment horizontal="distributed" vertical="center" indent="3"/>
    </xf>
    <xf numFmtId="49" fontId="93" fillId="0" borderId="309" xfId="22" applyNumberFormat="1" applyFont="1" applyBorder="1" applyAlignment="1" applyProtection="1">
      <alignment horizontal="center" vertical="center"/>
    </xf>
    <xf numFmtId="0" fontId="93" fillId="0" borderId="309" xfId="22" applyNumberFormat="1" applyFont="1" applyBorder="1" applyAlignment="1" applyProtection="1">
      <alignment horizontal="center" vertical="center"/>
    </xf>
    <xf numFmtId="49" fontId="93" fillId="0" borderId="11" xfId="22" applyNumberFormat="1" applyFont="1" applyBorder="1" applyAlignment="1" applyProtection="1">
      <alignment horizontal="center" vertical="center"/>
    </xf>
    <xf numFmtId="49" fontId="48" fillId="0" borderId="328" xfId="0" applyNumberFormat="1" applyFont="1" applyBorder="1" applyAlignment="1">
      <alignment horizontal="center" vertical="center" wrapText="1"/>
    </xf>
    <xf numFmtId="49" fontId="48" fillId="0" borderId="330" xfId="0" applyNumberFormat="1" applyFont="1" applyBorder="1" applyAlignment="1">
      <alignment horizontal="center" vertical="center" wrapText="1"/>
    </xf>
    <xf numFmtId="49" fontId="64" fillId="0" borderId="334" xfId="0" applyNumberFormat="1" applyFont="1" applyBorder="1" applyAlignment="1">
      <alignment horizontal="left" vertical="center" wrapText="1" indent="1" shrinkToFit="1"/>
    </xf>
    <xf numFmtId="49" fontId="48" fillId="0" borderId="329" xfId="0" applyNumberFormat="1" applyFont="1" applyBorder="1" applyAlignment="1">
      <alignment horizontal="left" vertical="center" wrapText="1" indent="1"/>
    </xf>
    <xf numFmtId="49" fontId="48" fillId="0" borderId="334" xfId="0" applyNumberFormat="1" applyFont="1" applyBorder="1" applyAlignment="1">
      <alignment horizontal="left" vertical="center" wrapText="1" indent="1"/>
    </xf>
    <xf numFmtId="49" fontId="118" fillId="0" borderId="329" xfId="0" applyNumberFormat="1" applyFont="1" applyBorder="1" applyAlignment="1">
      <alignment horizontal="left" vertical="center" wrapText="1" indent="1"/>
    </xf>
    <xf numFmtId="41" fontId="16" fillId="0" borderId="0" xfId="23" applyFont="1" applyFill="1" applyBorder="1" applyAlignment="1">
      <alignment vertical="center"/>
    </xf>
    <xf numFmtId="41" fontId="12" fillId="0" borderId="0" xfId="23" applyFont="1">
      <alignment vertical="center"/>
    </xf>
    <xf numFmtId="41" fontId="120" fillId="10" borderId="0" xfId="23" applyFont="1" applyFill="1" applyBorder="1" applyAlignment="1" applyProtection="1">
      <alignment vertical="center"/>
    </xf>
    <xf numFmtId="41" fontId="12" fillId="0" borderId="0" xfId="23" applyFont="1" applyAlignment="1">
      <alignment vertical="center"/>
    </xf>
    <xf numFmtId="0" fontId="12" fillId="0" borderId="234" xfId="0" applyFont="1" applyFill="1" applyBorder="1">
      <alignment vertical="center"/>
    </xf>
    <xf numFmtId="41" fontId="12" fillId="0" borderId="0" xfId="23" applyFont="1" applyAlignment="1">
      <alignment vertical="center" shrinkToFit="1"/>
    </xf>
    <xf numFmtId="41" fontId="15" fillId="0" borderId="0" xfId="23" applyFont="1" applyAlignment="1">
      <alignment vertical="center" shrinkToFit="1"/>
    </xf>
    <xf numFmtId="10" fontId="15" fillId="0" borderId="0" xfId="24" applyNumberFormat="1" applyFont="1" applyAlignment="1">
      <alignment vertical="center" shrinkToFit="1"/>
    </xf>
    <xf numFmtId="41" fontId="11" fillId="0" borderId="0" xfId="23" applyFont="1" applyAlignment="1">
      <alignment vertical="center"/>
    </xf>
    <xf numFmtId="41" fontId="10" fillId="0" borderId="0" xfId="23" applyFont="1" applyAlignment="1">
      <alignment vertical="center"/>
    </xf>
    <xf numFmtId="41" fontId="10" fillId="0" borderId="0" xfId="23" applyFont="1">
      <alignment vertical="center"/>
    </xf>
    <xf numFmtId="0" fontId="141" fillId="0" borderId="40" xfId="0" applyFont="1" applyBorder="1" applyAlignment="1">
      <alignment horizontal="center" vertical="center" wrapText="1"/>
    </xf>
    <xf numFmtId="0" fontId="12" fillId="0" borderId="353" xfId="0" applyFont="1" applyBorder="1" applyAlignment="1">
      <alignment vertical="center"/>
    </xf>
    <xf numFmtId="0" fontId="12" fillId="0" borderId="353" xfId="0" applyFont="1" applyBorder="1" applyAlignment="1">
      <alignment horizontal="right" vertical="center"/>
    </xf>
    <xf numFmtId="0" fontId="12" fillId="0" borderId="353" xfId="0" applyFont="1" applyBorder="1" applyAlignment="1">
      <alignment horizontal="left" vertical="center"/>
    </xf>
    <xf numFmtId="0" fontId="12" fillId="0" borderId="355" xfId="0" applyFont="1" applyBorder="1" applyAlignment="1">
      <alignment vertical="center"/>
    </xf>
    <xf numFmtId="0" fontId="38" fillId="12" borderId="40" xfId="0" applyFont="1" applyFill="1" applyBorder="1">
      <alignment vertical="center"/>
    </xf>
    <xf numFmtId="0" fontId="38" fillId="0" borderId="40" xfId="0" applyFont="1" applyBorder="1">
      <alignment vertical="center"/>
    </xf>
    <xf numFmtId="0" fontId="142" fillId="0" borderId="40" xfId="0" applyFont="1" applyBorder="1" applyAlignment="1">
      <alignment horizontal="center" vertical="center" wrapText="1"/>
    </xf>
    <xf numFmtId="0" fontId="12" fillId="0" borderId="301" xfId="0" applyFont="1" applyFill="1" applyBorder="1" applyAlignment="1">
      <alignment horizontal="center" vertical="center"/>
    </xf>
    <xf numFmtId="0" fontId="12" fillId="0" borderId="301" xfId="0" applyFont="1" applyBorder="1">
      <alignment vertical="center"/>
    </xf>
    <xf numFmtId="0" fontId="12" fillId="0" borderId="353" xfId="0" applyFont="1" applyFill="1" applyBorder="1" applyAlignment="1">
      <alignment horizontal="center" vertical="center"/>
    </xf>
    <xf numFmtId="0" fontId="12" fillId="0" borderId="353" xfId="0" applyFont="1" applyBorder="1">
      <alignment vertical="center"/>
    </xf>
    <xf numFmtId="0" fontId="12" fillId="0" borderId="289" xfId="0" applyFont="1" applyBorder="1">
      <alignment vertical="center"/>
    </xf>
    <xf numFmtId="0" fontId="12" fillId="0" borderId="343" xfId="0" applyFont="1" applyBorder="1">
      <alignment vertical="center"/>
    </xf>
    <xf numFmtId="0" fontId="12" fillId="0" borderId="358" xfId="0" applyFont="1" applyFill="1" applyBorder="1" applyAlignment="1">
      <alignment horizontal="center" vertical="center"/>
    </xf>
    <xf numFmtId="0" fontId="12" fillId="0" borderId="358" xfId="0" applyFont="1" applyBorder="1">
      <alignment vertical="center"/>
    </xf>
    <xf numFmtId="49" fontId="12" fillId="0" borderId="338" xfId="0" applyNumberFormat="1" applyFont="1" applyBorder="1" applyAlignment="1">
      <alignment horizontal="center" vertical="center" wrapText="1"/>
    </xf>
    <xf numFmtId="0" fontId="12" fillId="0" borderId="232" xfId="0" applyFont="1" applyBorder="1">
      <alignment vertical="center"/>
    </xf>
    <xf numFmtId="203" fontId="12" fillId="0" borderId="353" xfId="0" applyNumberFormat="1" applyFont="1" applyBorder="1" applyAlignment="1">
      <alignment horizontal="center" vertical="center"/>
    </xf>
    <xf numFmtId="203" fontId="12" fillId="0" borderId="364" xfId="0" applyNumberFormat="1" applyFont="1" applyBorder="1" applyAlignment="1">
      <alignment horizontal="center" vertical="center"/>
    </xf>
    <xf numFmtId="49" fontId="12" fillId="0" borderId="358" xfId="0" quotePrefix="1" applyNumberFormat="1" applyFont="1" applyBorder="1" applyAlignment="1">
      <alignment vertical="center"/>
    </xf>
    <xf numFmtId="49" fontId="12" fillId="0" borderId="360" xfId="0" applyNumberFormat="1" applyFont="1" applyBorder="1" applyAlignment="1">
      <alignment vertical="center"/>
    </xf>
    <xf numFmtId="0" fontId="12" fillId="0" borderId="359" xfId="0" applyNumberFormat="1" applyFont="1" applyBorder="1" applyAlignment="1">
      <alignment horizontal="center" vertical="center" wrapText="1"/>
    </xf>
    <xf numFmtId="0" fontId="12" fillId="0" borderId="358" xfId="0" applyNumberFormat="1" applyFont="1" applyBorder="1" applyAlignment="1">
      <alignment horizontal="center" vertical="center" wrapText="1"/>
    </xf>
    <xf numFmtId="185" fontId="12" fillId="0" borderId="358" xfId="0" quotePrefix="1" applyNumberFormat="1" applyFont="1" applyBorder="1" applyAlignment="1">
      <alignment horizontal="center" vertical="center" wrapText="1"/>
    </xf>
    <xf numFmtId="49" fontId="12" fillId="14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Border="1" applyAlignment="1">
      <alignment vertical="center"/>
    </xf>
    <xf numFmtId="0" fontId="55" fillId="0" borderId="232" xfId="0" applyFont="1" applyBorder="1" applyAlignment="1">
      <alignment vertical="center"/>
    </xf>
    <xf numFmtId="0" fontId="52" fillId="0" borderId="232" xfId="0" applyFont="1" applyBorder="1" applyAlignment="1">
      <alignment vertical="center"/>
    </xf>
    <xf numFmtId="49" fontId="145" fillId="0" borderId="0" xfId="0" applyNumberFormat="1" applyFont="1" applyBorder="1" applyAlignment="1">
      <alignment horizontal="left" vertical="center"/>
    </xf>
    <xf numFmtId="49" fontId="145" fillId="0" borderId="11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left" vertical="center" wrapText="1"/>
    </xf>
    <xf numFmtId="0" fontId="2" fillId="0" borderId="0" xfId="41">
      <alignment vertical="center"/>
    </xf>
    <xf numFmtId="0" fontId="2" fillId="0" borderId="0" xfId="41" applyAlignment="1">
      <alignment horizontal="center" vertical="center"/>
    </xf>
    <xf numFmtId="0" fontId="149" fillId="0" borderId="0" xfId="41" applyFont="1">
      <alignment vertical="center"/>
    </xf>
    <xf numFmtId="0" fontId="150" fillId="0" borderId="0" xfId="41" applyFont="1" applyAlignment="1">
      <alignment horizontal="center" vertical="center"/>
    </xf>
    <xf numFmtId="0" fontId="150" fillId="0" borderId="0" xfId="41" applyFont="1">
      <alignment vertical="center"/>
    </xf>
    <xf numFmtId="0" fontId="148" fillId="0" borderId="0" xfId="41" applyFont="1">
      <alignment vertical="center"/>
    </xf>
    <xf numFmtId="55" fontId="12" fillId="2" borderId="76" xfId="41" applyNumberFormat="1" applyFont="1" applyFill="1" applyBorder="1" applyAlignment="1">
      <alignment horizontal="center" vertical="center"/>
    </xf>
    <xf numFmtId="185" fontId="151" fillId="0" borderId="244" xfId="42" applyNumberFormat="1" applyFont="1" applyBorder="1" applyAlignment="1">
      <alignment horizontal="center" vertical="center"/>
    </xf>
    <xf numFmtId="185" fontId="151" fillId="0" borderId="337" xfId="42" applyNumberFormat="1" applyFont="1" applyBorder="1" applyAlignment="1">
      <alignment horizontal="center" vertical="center"/>
    </xf>
    <xf numFmtId="185" fontId="151" fillId="0" borderId="369" xfId="42" applyNumberFormat="1" applyFont="1" applyBorder="1" applyAlignment="1">
      <alignment horizontal="center" vertical="center"/>
    </xf>
    <xf numFmtId="0" fontId="151" fillId="0" borderId="361" xfId="41" applyFont="1" applyBorder="1" applyAlignment="1">
      <alignment horizontal="center" vertical="center" wrapText="1"/>
    </xf>
    <xf numFmtId="202" fontId="151" fillId="0" borderId="361" xfId="41" applyNumberFormat="1" applyFont="1" applyBorder="1" applyAlignment="1">
      <alignment horizontal="center" vertical="center"/>
    </xf>
    <xf numFmtId="41" fontId="151" fillId="0" borderId="361" xfId="42" applyFont="1" applyBorder="1">
      <alignment vertical="center"/>
    </xf>
    <xf numFmtId="0" fontId="151" fillId="0" borderId="0" xfId="41" applyFont="1">
      <alignment vertical="center"/>
    </xf>
    <xf numFmtId="0" fontId="152" fillId="0" borderId="0" xfId="41" applyFont="1">
      <alignment vertical="center"/>
    </xf>
    <xf numFmtId="0" fontId="151" fillId="0" borderId="0" xfId="41" applyFont="1" applyAlignment="1">
      <alignment horizontal="center" vertical="center"/>
    </xf>
    <xf numFmtId="0" fontId="152" fillId="0" borderId="0" xfId="41" applyFont="1" applyAlignment="1">
      <alignment horizontal="center" vertical="center"/>
    </xf>
    <xf numFmtId="41" fontId="151" fillId="0" borderId="338" xfId="42" applyFont="1" applyBorder="1">
      <alignment vertical="center"/>
    </xf>
    <xf numFmtId="202" fontId="151" fillId="0" borderId="338" xfId="41" applyNumberFormat="1" applyFont="1" applyBorder="1" applyAlignment="1">
      <alignment horizontal="center" vertical="center"/>
    </xf>
    <xf numFmtId="0" fontId="151" fillId="0" borderId="338" xfId="41" applyFont="1" applyBorder="1" applyAlignment="1">
      <alignment horizontal="center" vertical="center" wrapText="1"/>
    </xf>
    <xf numFmtId="41" fontId="151" fillId="0" borderId="22" xfId="42" applyFont="1" applyBorder="1">
      <alignment vertical="center"/>
    </xf>
    <xf numFmtId="202" fontId="151" fillId="0" borderId="22" xfId="41" applyNumberFormat="1" applyFont="1" applyBorder="1" applyAlignment="1">
      <alignment horizontal="center" vertical="center"/>
    </xf>
    <xf numFmtId="0" fontId="151" fillId="0" borderId="22" xfId="41" applyFont="1" applyBorder="1" applyAlignment="1">
      <alignment horizontal="center" vertical="center" wrapText="1"/>
    </xf>
    <xf numFmtId="55" fontId="12" fillId="2" borderId="77" xfId="41" applyNumberFormat="1" applyFont="1" applyFill="1" applyBorder="1" applyAlignment="1">
      <alignment horizontal="center" vertical="center"/>
    </xf>
    <xf numFmtId="0" fontId="150" fillId="0" borderId="0" xfId="41" applyFont="1" applyAlignment="1">
      <alignment horizontal="left" vertical="center"/>
    </xf>
    <xf numFmtId="0" fontId="156" fillId="0" borderId="0" xfId="43" applyFont="1">
      <alignment vertical="center"/>
    </xf>
    <xf numFmtId="0" fontId="38" fillId="0" borderId="0" xfId="43" applyFont="1">
      <alignment vertical="center"/>
    </xf>
    <xf numFmtId="0" fontId="1" fillId="0" borderId="0" xfId="43">
      <alignment vertical="center"/>
    </xf>
    <xf numFmtId="0" fontId="157" fillId="0" borderId="0" xfId="43" applyFont="1" applyAlignment="1">
      <alignment horizontal="center" vertical="center"/>
    </xf>
    <xf numFmtId="0" fontId="156" fillId="0" borderId="0" xfId="43" applyFont="1" applyAlignment="1">
      <alignment horizontal="center" vertical="center"/>
    </xf>
    <xf numFmtId="0" fontId="158" fillId="0" borderId="0" xfId="43" applyFont="1" applyAlignment="1">
      <alignment horizontal="center" vertical="center"/>
    </xf>
    <xf numFmtId="0" fontId="158" fillId="0" borderId="40" xfId="43" applyFont="1" applyBorder="1" applyAlignment="1">
      <alignment horizontal="center" vertical="center"/>
    </xf>
    <xf numFmtId="0" fontId="158" fillId="0" borderId="0" xfId="43" applyFont="1" applyBorder="1" applyAlignment="1">
      <alignment horizontal="center" vertical="center"/>
    </xf>
    <xf numFmtId="0" fontId="157" fillId="0" borderId="0" xfId="43" applyFont="1" applyBorder="1" applyAlignment="1">
      <alignment horizontal="center" vertical="center"/>
    </xf>
    <xf numFmtId="0" fontId="156" fillId="0" borderId="0" xfId="43" applyFont="1" applyBorder="1" applyAlignment="1">
      <alignment horizontal="center" vertical="center"/>
    </xf>
    <xf numFmtId="0" fontId="156" fillId="0" borderId="0" xfId="43" applyFont="1" applyBorder="1">
      <alignment vertical="center"/>
    </xf>
    <xf numFmtId="0" fontId="159" fillId="0" borderId="232" xfId="43" applyFont="1" applyBorder="1" applyAlignment="1">
      <alignment horizontal="left" vertical="center" wrapText="1"/>
    </xf>
    <xf numFmtId="0" fontId="159" fillId="0" borderId="232" xfId="43" applyFont="1" applyBorder="1" applyAlignment="1">
      <alignment horizontal="center" vertical="center" wrapText="1"/>
    </xf>
    <xf numFmtId="0" fontId="159" fillId="0" borderId="0" xfId="43" applyFont="1" applyBorder="1" applyAlignment="1">
      <alignment horizontal="left" vertical="center" wrapText="1"/>
    </xf>
    <xf numFmtId="0" fontId="120" fillId="10" borderId="0" xfId="44" applyFont="1" applyFill="1" applyBorder="1" applyAlignment="1" applyProtection="1">
      <alignment horizontal="center" vertical="center"/>
    </xf>
    <xf numFmtId="0" fontId="35" fillId="0" borderId="0" xfId="43" applyFont="1">
      <alignment vertical="center"/>
    </xf>
    <xf numFmtId="0" fontId="35" fillId="0" borderId="0" xfId="43" applyFont="1" applyAlignment="1">
      <alignment vertical="center"/>
    </xf>
    <xf numFmtId="0" fontId="114" fillId="0" borderId="0" xfId="43" applyFont="1" applyAlignment="1">
      <alignment horizontal="center" vertical="center"/>
    </xf>
    <xf numFmtId="0" fontId="155" fillId="0" borderId="31" xfId="43" applyFont="1" applyBorder="1" applyAlignment="1">
      <alignment vertical="center" shrinkToFit="1"/>
    </xf>
    <xf numFmtId="0" fontId="155" fillId="0" borderId="33" xfId="43" applyFont="1" applyBorder="1" applyAlignment="1">
      <alignment vertical="center" shrinkToFit="1"/>
    </xf>
    <xf numFmtId="0" fontId="155" fillId="0" borderId="31" xfId="43" applyFont="1" applyBorder="1" applyAlignment="1">
      <alignment horizontal="left" vertical="center" shrinkToFit="1"/>
    </xf>
    <xf numFmtId="0" fontId="155" fillId="0" borderId="33" xfId="43" applyFont="1" applyBorder="1" applyAlignment="1">
      <alignment horizontal="left" vertical="center" shrinkToFit="1"/>
    </xf>
    <xf numFmtId="0" fontId="114" fillId="0" borderId="0" xfId="43" applyFont="1">
      <alignment vertical="center"/>
    </xf>
    <xf numFmtId="0" fontId="162" fillId="0" borderId="31" xfId="43" applyFont="1" applyBorder="1" applyAlignment="1">
      <alignment vertical="center" shrinkToFit="1"/>
    </xf>
    <xf numFmtId="0" fontId="162" fillId="0" borderId="33" xfId="43" applyFont="1" applyBorder="1" applyAlignment="1">
      <alignment vertical="center" shrinkToFit="1"/>
    </xf>
    <xf numFmtId="0" fontId="162" fillId="0" borderId="234" xfId="43" applyFont="1" applyBorder="1" applyAlignment="1">
      <alignment vertical="center" shrinkToFit="1"/>
    </xf>
    <xf numFmtId="0" fontId="162" fillId="0" borderId="33" xfId="43" applyFont="1" applyBorder="1" applyAlignment="1">
      <alignment vertical="center"/>
    </xf>
    <xf numFmtId="0" fontId="162" fillId="0" borderId="72" xfId="43" applyFont="1" applyBorder="1" applyAlignment="1">
      <alignment vertical="center"/>
    </xf>
    <xf numFmtId="0" fontId="161" fillId="0" borderId="0" xfId="43" applyFont="1" applyFill="1" applyBorder="1" applyAlignment="1">
      <alignment horizontal="center" vertical="center" textRotation="255" wrapText="1"/>
    </xf>
    <xf numFmtId="0" fontId="162" fillId="0" borderId="0" xfId="43" applyFont="1" applyFill="1" applyBorder="1" applyAlignment="1">
      <alignment horizontal="center" vertical="center" wrapText="1"/>
    </xf>
    <xf numFmtId="0" fontId="155" fillId="0" borderId="0" xfId="43" applyFont="1" applyFill="1" applyBorder="1" applyAlignment="1">
      <alignment horizontal="center" vertical="center" wrapText="1"/>
    </xf>
    <xf numFmtId="0" fontId="156" fillId="0" borderId="0" xfId="43" applyFont="1" applyFill="1">
      <alignment vertical="center"/>
    </xf>
    <xf numFmtId="0" fontId="165" fillId="0" borderId="40" xfId="43" applyFont="1" applyBorder="1" applyAlignment="1">
      <alignment horizontal="center" vertical="center"/>
    </xf>
    <xf numFmtId="0" fontId="162" fillId="15" borderId="40" xfId="43" applyFont="1" applyFill="1" applyBorder="1" applyAlignment="1">
      <alignment horizontal="center" vertical="center" wrapText="1"/>
    </xf>
    <xf numFmtId="0" fontId="162" fillId="0" borderId="373" xfId="43" applyFont="1" applyFill="1" applyBorder="1" applyAlignment="1">
      <alignment horizontal="center" vertical="center" wrapText="1"/>
    </xf>
    <xf numFmtId="0" fontId="165" fillId="0" borderId="0" xfId="43" applyFont="1" applyFill="1" applyAlignment="1">
      <alignment horizontal="center" vertical="center"/>
    </xf>
    <xf numFmtId="0" fontId="165" fillId="0" borderId="0" xfId="43" applyFont="1" applyFill="1">
      <alignment vertical="center"/>
    </xf>
    <xf numFmtId="0" fontId="162" fillId="0" borderId="40" xfId="43" applyFont="1" applyFill="1" applyBorder="1" applyAlignment="1">
      <alignment horizontal="center" vertical="center" wrapText="1"/>
    </xf>
    <xf numFmtId="0" fontId="162" fillId="0" borderId="31" xfId="43" applyFont="1" applyFill="1" applyBorder="1" applyAlignment="1">
      <alignment horizontal="center" vertical="center" wrapText="1"/>
    </xf>
    <xf numFmtId="0" fontId="155" fillId="0" borderId="0" xfId="43" applyFont="1" applyAlignment="1">
      <alignment horizontal="left" vertical="center"/>
    </xf>
    <xf numFmtId="0" fontId="165" fillId="0" borderId="0" xfId="43" applyFont="1" applyAlignment="1">
      <alignment horizontal="center" vertical="center"/>
    </xf>
    <xf numFmtId="0" fontId="165" fillId="0" borderId="0" xfId="43" applyFont="1">
      <alignment vertical="center"/>
    </xf>
    <xf numFmtId="0" fontId="1" fillId="0" borderId="0" xfId="43" applyFont="1">
      <alignment vertical="center"/>
    </xf>
    <xf numFmtId="0" fontId="157" fillId="0" borderId="0" xfId="43" applyFont="1" applyAlignment="1">
      <alignment horizontal="left" vertical="center"/>
    </xf>
    <xf numFmtId="0" fontId="166" fillId="0" borderId="0" xfId="43" applyFont="1" applyAlignment="1">
      <alignment horizontal="center" vertical="center"/>
    </xf>
    <xf numFmtId="0" fontId="166" fillId="0" borderId="0" xfId="43" applyFont="1">
      <alignment vertical="center"/>
    </xf>
    <xf numFmtId="0" fontId="167" fillId="0" borderId="0" xfId="43" applyFont="1" applyAlignment="1">
      <alignment horizontal="left" vertical="center"/>
    </xf>
    <xf numFmtId="0" fontId="166" fillId="0" borderId="232" xfId="43" applyFont="1" applyBorder="1">
      <alignment vertical="center"/>
    </xf>
    <xf numFmtId="0" fontId="12" fillId="0" borderId="279" xfId="0" applyFont="1" applyBorder="1" applyAlignment="1">
      <alignment horizontal="center" vertical="center"/>
    </xf>
    <xf numFmtId="0" fontId="12" fillId="0" borderId="353" xfId="0" applyFont="1" applyBorder="1" applyAlignment="1">
      <alignment vertical="center" shrinkToFit="1"/>
    </xf>
    <xf numFmtId="0" fontId="12" fillId="0" borderId="355" xfId="0" applyFont="1" applyBorder="1" applyAlignment="1">
      <alignment vertical="center" shrinkToFit="1"/>
    </xf>
    <xf numFmtId="0" fontId="15" fillId="0" borderId="374" xfId="0" applyFont="1" applyBorder="1" applyAlignment="1">
      <alignment horizontal="center" vertical="center"/>
    </xf>
    <xf numFmtId="41" fontId="38" fillId="0" borderId="0" xfId="8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2" fillId="0" borderId="0" xfId="4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49" fontId="13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49" fontId="10" fillId="0" borderId="233" xfId="0" quotePrefix="1" applyNumberFormat="1" applyFont="1" applyBorder="1" applyAlignment="1">
      <alignment horizontal="left" vertical="center" wrapText="1" indent="1"/>
    </xf>
    <xf numFmtId="0" fontId="12" fillId="0" borderId="353" xfId="0" applyFont="1" applyFill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49" fontId="10" fillId="0" borderId="8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26" fillId="0" borderId="31" xfId="22" applyNumberFormat="1" applyFont="1" applyBorder="1" applyAlignment="1" applyProtection="1">
      <alignment horizontal="center" vertical="center"/>
    </xf>
    <xf numFmtId="49" fontId="26" fillId="0" borderId="33" xfId="22" applyNumberFormat="1" applyFont="1" applyBorder="1" applyAlignment="1" applyProtection="1">
      <alignment horizontal="center" vertical="center"/>
    </xf>
    <xf numFmtId="49" fontId="26" fillId="0" borderId="72" xfId="22" applyNumberFormat="1" applyFont="1" applyBorder="1" applyAlignment="1" applyProtection="1">
      <alignment horizontal="center" vertical="center"/>
    </xf>
    <xf numFmtId="49" fontId="10" fillId="0" borderId="223" xfId="0" applyNumberFormat="1" applyFont="1" applyBorder="1" applyAlignment="1">
      <alignment horizontal="center" vertical="center"/>
    </xf>
    <xf numFmtId="49" fontId="10" fillId="0" borderId="244" xfId="0" applyNumberFormat="1" applyFont="1" applyBorder="1" applyAlignment="1">
      <alignment horizontal="center" vertical="center"/>
    </xf>
    <xf numFmtId="49" fontId="93" fillId="0" borderId="224" xfId="22" applyNumberFormat="1" applyFont="1" applyBorder="1" applyAlignment="1" applyProtection="1">
      <alignment horizontal="center" vertical="center"/>
    </xf>
    <xf numFmtId="49" fontId="93" fillId="0" borderId="163" xfId="22" applyNumberFormat="1" applyFont="1" applyBorder="1" applyAlignment="1" applyProtection="1">
      <alignment horizontal="center" vertical="center"/>
    </xf>
    <xf numFmtId="49" fontId="93" fillId="0" borderId="20" xfId="22" applyNumberFormat="1" applyFont="1" applyBorder="1" applyAlignment="1" applyProtection="1">
      <alignment horizontal="center" vertical="center"/>
    </xf>
    <xf numFmtId="49" fontId="10" fillId="0" borderId="79" xfId="0" applyNumberFormat="1" applyFont="1" applyBorder="1" applyAlignment="1">
      <alignment horizontal="center" vertical="center"/>
    </xf>
    <xf numFmtId="49" fontId="10" fillId="0" borderId="71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/>
    </xf>
    <xf numFmtId="49" fontId="10" fillId="0" borderId="79" xfId="0" applyNumberFormat="1" applyFont="1" applyBorder="1" applyAlignment="1">
      <alignment horizontal="center" vertical="center" wrapText="1"/>
    </xf>
    <xf numFmtId="49" fontId="10" fillId="0" borderId="280" xfId="0" applyNumberFormat="1" applyFont="1" applyBorder="1" applyAlignment="1">
      <alignment horizontal="center" vertical="center"/>
    </xf>
    <xf numFmtId="49" fontId="10" fillId="0" borderId="308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34" xfId="0" applyNumberFormat="1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 wrapText="1"/>
    </xf>
    <xf numFmtId="0" fontId="10" fillId="0" borderId="233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49" fontId="10" fillId="8" borderId="280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0" borderId="308" xfId="0" applyNumberFormat="1" applyFont="1" applyBorder="1" applyAlignment="1">
      <alignment horizontal="center" vertical="center" textRotation="255" wrapText="1"/>
    </xf>
    <xf numFmtId="49" fontId="10" fillId="0" borderId="306" xfId="0" applyNumberFormat="1" applyFont="1" applyBorder="1" applyAlignment="1">
      <alignment horizontal="center" vertical="center" textRotation="255" wrapText="1"/>
    </xf>
    <xf numFmtId="49" fontId="88" fillId="0" borderId="224" xfId="22" applyNumberFormat="1" applyFont="1" applyBorder="1" applyAlignment="1" applyProtection="1">
      <alignment horizontal="left" vertical="center" wrapText="1" indent="1"/>
    </xf>
    <xf numFmtId="49" fontId="88" fillId="0" borderId="163" xfId="22" applyNumberFormat="1" applyFont="1" applyBorder="1" applyAlignment="1" applyProtection="1">
      <alignment horizontal="left" vertical="center" wrapText="1" indent="1"/>
    </xf>
    <xf numFmtId="49" fontId="88" fillId="0" borderId="97" xfId="22" applyNumberFormat="1" applyFont="1" applyBorder="1" applyAlignment="1" applyProtection="1">
      <alignment horizontal="left" vertical="center" wrapText="1" indent="1"/>
    </xf>
    <xf numFmtId="49" fontId="15" fillId="0" borderId="44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15" fillId="0" borderId="273" xfId="0" applyNumberFormat="1" applyFont="1" applyBorder="1" applyAlignment="1">
      <alignment horizontal="center" vertical="center" wrapText="1"/>
    </xf>
    <xf numFmtId="49" fontId="48" fillId="0" borderId="274" xfId="0" quotePrefix="1" applyNumberFormat="1" applyFont="1" applyBorder="1" applyAlignment="1">
      <alignment horizontal="left" vertical="center" wrapText="1" indent="8"/>
    </xf>
    <xf numFmtId="49" fontId="48" fillId="0" borderId="191" xfId="0" quotePrefix="1" applyNumberFormat="1" applyFont="1" applyBorder="1" applyAlignment="1">
      <alignment horizontal="left" vertical="center" wrapText="1" indent="8"/>
    </xf>
    <xf numFmtId="49" fontId="48" fillId="0" borderId="275" xfId="0" quotePrefix="1" applyNumberFormat="1" applyFont="1" applyBorder="1" applyAlignment="1">
      <alignment horizontal="left" vertical="center" wrapText="1" indent="8"/>
    </xf>
    <xf numFmtId="49" fontId="15" fillId="0" borderId="336" xfId="0" applyNumberFormat="1" applyFont="1" applyBorder="1" applyAlignment="1">
      <alignment vertical="center" wrapText="1"/>
    </xf>
    <xf numFmtId="0" fontId="12" fillId="0" borderId="328" xfId="0" applyFont="1" applyBorder="1" applyAlignment="1">
      <alignment horizontal="left" vertical="center" wrapText="1" indent="1"/>
    </xf>
    <xf numFmtId="3" fontId="48" fillId="0" borderId="328" xfId="0" applyNumberFormat="1" applyFont="1" applyBorder="1" applyAlignment="1">
      <alignment horizontal="left" vertical="center" wrapText="1" indent="1"/>
    </xf>
    <xf numFmtId="3" fontId="48" fillId="0" borderId="330" xfId="0" applyNumberFormat="1" applyFont="1" applyBorder="1" applyAlignment="1">
      <alignment horizontal="left" vertical="center" wrapText="1" indent="1"/>
    </xf>
    <xf numFmtId="3" fontId="48" fillId="0" borderId="277" xfId="0" applyNumberFormat="1" applyFont="1" applyBorder="1" applyAlignment="1">
      <alignment horizontal="left" vertical="center" wrapText="1" indent="1"/>
    </xf>
    <xf numFmtId="0" fontId="12" fillId="0" borderId="277" xfId="0" applyFont="1" applyBorder="1" applyAlignment="1">
      <alignment horizontal="left" vertical="center" wrapText="1" indent="1"/>
    </xf>
    <xf numFmtId="49" fontId="48" fillId="0" borderId="268" xfId="0" applyNumberFormat="1" applyFont="1" applyBorder="1" applyAlignment="1">
      <alignment horizontal="center" vertical="center" wrapText="1"/>
    </xf>
    <xf numFmtId="49" fontId="48" fillId="0" borderId="328" xfId="0" applyNumberFormat="1" applyFont="1" applyBorder="1" applyAlignment="1">
      <alignment horizontal="center" vertical="center" wrapText="1"/>
    </xf>
    <xf numFmtId="3" fontId="48" fillId="0" borderId="262" xfId="0" applyNumberFormat="1" applyFont="1" applyBorder="1" applyAlignment="1">
      <alignment horizontal="left" vertical="center" wrapText="1" indent="1"/>
    </xf>
    <xf numFmtId="49" fontId="48" fillId="0" borderId="263" xfId="0" applyNumberFormat="1" applyFont="1" applyBorder="1" applyAlignment="1">
      <alignment horizontal="left" vertical="center" wrapText="1" indent="1"/>
    </xf>
    <xf numFmtId="49" fontId="48" fillId="0" borderId="329" xfId="0" applyNumberFormat="1" applyFont="1" applyBorder="1" applyAlignment="1">
      <alignment horizontal="left" vertical="center" wrapText="1" indent="1"/>
    </xf>
    <xf numFmtId="3" fontId="48" fillId="0" borderId="331" xfId="0" applyNumberFormat="1" applyFont="1" applyBorder="1" applyAlignment="1">
      <alignment horizontal="left" vertical="center" wrapText="1" indent="1"/>
    </xf>
    <xf numFmtId="3" fontId="48" fillId="0" borderId="332" xfId="0" applyNumberFormat="1" applyFont="1" applyBorder="1" applyAlignment="1">
      <alignment horizontal="left" vertical="center" wrapText="1" indent="1"/>
    </xf>
    <xf numFmtId="3" fontId="48" fillId="0" borderId="333" xfId="0" applyNumberFormat="1" applyFont="1" applyBorder="1" applyAlignment="1">
      <alignment horizontal="left" vertical="center" wrapText="1" indent="1"/>
    </xf>
    <xf numFmtId="49" fontId="48" fillId="0" borderId="335" xfId="0" applyNumberFormat="1" applyFont="1" applyBorder="1" applyAlignment="1">
      <alignment horizontal="center" vertical="center" wrapText="1"/>
    </xf>
    <xf numFmtId="3" fontId="48" fillId="0" borderId="84" xfId="0" applyNumberFormat="1" applyFont="1" applyBorder="1" applyAlignment="1">
      <alignment horizontal="left" wrapText="1" indent="1"/>
    </xf>
    <xf numFmtId="3" fontId="48" fillId="0" borderId="0" xfId="0" applyNumberFormat="1" applyFont="1" applyBorder="1" applyAlignment="1">
      <alignment horizontal="left" wrapText="1" indent="1"/>
    </xf>
    <xf numFmtId="3" fontId="48" fillId="0" borderId="85" xfId="0" applyNumberFormat="1" applyFont="1" applyBorder="1" applyAlignment="1">
      <alignment horizontal="left" wrapText="1" indent="1"/>
    </xf>
    <xf numFmtId="49" fontId="48" fillId="0" borderId="269" xfId="0" applyNumberFormat="1" applyFont="1" applyBorder="1" applyAlignment="1">
      <alignment horizontal="left" vertical="center" wrapText="1" indent="1"/>
    </xf>
    <xf numFmtId="3" fontId="48" fillId="0" borderId="40" xfId="0" applyNumberFormat="1" applyFont="1" applyBorder="1" applyAlignment="1">
      <alignment horizontal="center" vertical="center" wrapText="1"/>
    </xf>
    <xf numFmtId="3" fontId="48" fillId="0" borderId="40" xfId="0" applyNumberFormat="1" applyFont="1" applyBorder="1" applyAlignment="1">
      <alignment vertical="center" wrapText="1"/>
    </xf>
    <xf numFmtId="3" fontId="48" fillId="0" borderId="40" xfId="0" applyNumberFormat="1" applyFont="1" applyBorder="1" applyAlignment="1">
      <alignment horizontal="left" vertical="center" wrapText="1" indent="1"/>
    </xf>
    <xf numFmtId="3" fontId="48" fillId="0" borderId="87" xfId="0" applyNumberFormat="1" applyFont="1" applyBorder="1" applyAlignment="1">
      <alignment vertical="top" wrapText="1"/>
    </xf>
    <xf numFmtId="3" fontId="48" fillId="0" borderId="232" xfId="0" applyNumberFormat="1" applyFont="1" applyBorder="1" applyAlignment="1">
      <alignment vertical="top" wrapText="1"/>
    </xf>
    <xf numFmtId="3" fontId="48" fillId="0" borderId="88" xfId="0" applyNumberFormat="1" applyFont="1" applyBorder="1" applyAlignment="1">
      <alignment vertical="top" wrapText="1"/>
    </xf>
    <xf numFmtId="49" fontId="48" fillId="0" borderId="259" xfId="0" applyNumberFormat="1" applyFont="1" applyFill="1" applyBorder="1" applyAlignment="1">
      <alignment horizontal="center" vertical="center" wrapText="1"/>
    </xf>
    <xf numFmtId="49" fontId="48" fillId="0" borderId="233" xfId="0" applyNumberFormat="1" applyFont="1" applyFill="1" applyBorder="1" applyAlignment="1">
      <alignment horizontal="center" vertical="center" wrapText="1"/>
    </xf>
    <xf numFmtId="3" fontId="48" fillId="0" borderId="36" xfId="0" applyNumberFormat="1" applyFont="1" applyFill="1" applyBorder="1" applyAlignment="1">
      <alignment horizontal="left" vertical="center" wrapText="1" indent="1"/>
    </xf>
    <xf numFmtId="3" fontId="48" fillId="0" borderId="229" xfId="0" applyNumberFormat="1" applyFont="1" applyFill="1" applyBorder="1" applyAlignment="1">
      <alignment horizontal="left" vertical="center" wrapText="1" indent="1"/>
    </xf>
    <xf numFmtId="3" fontId="48" fillId="0" borderId="102" xfId="0" applyNumberFormat="1" applyFont="1" applyFill="1" applyBorder="1" applyAlignment="1">
      <alignment horizontal="left" vertical="center" wrapText="1" indent="1"/>
    </xf>
    <xf numFmtId="49" fontId="15" fillId="0" borderId="261" xfId="0" applyNumberFormat="1" applyFont="1" applyBorder="1" applyAlignment="1">
      <alignment vertical="center" textRotation="255" wrapText="1"/>
    </xf>
    <xf numFmtId="0" fontId="39" fillId="0" borderId="264" xfId="0" applyFont="1" applyBorder="1" applyAlignment="1">
      <alignment vertical="center" textRotation="255" wrapText="1"/>
    </xf>
    <xf numFmtId="0" fontId="39" fillId="0" borderId="271" xfId="0" applyFont="1" applyBorder="1" applyAlignment="1">
      <alignment vertical="center" textRotation="255" wrapText="1"/>
    </xf>
    <xf numFmtId="49" fontId="48" fillId="0" borderId="262" xfId="0" applyNumberFormat="1" applyFont="1" applyBorder="1" applyAlignment="1">
      <alignment horizontal="center" vertical="center" wrapText="1"/>
    </xf>
    <xf numFmtId="3" fontId="48" fillId="0" borderId="86" xfId="0" applyNumberFormat="1" applyFont="1" applyBorder="1" applyAlignment="1">
      <alignment horizontal="left" vertical="center" wrapText="1" indent="1"/>
    </xf>
    <xf numFmtId="3" fontId="48" fillId="0" borderId="298" xfId="0" applyNumberFormat="1" applyFont="1" applyBorder="1" applyAlignment="1">
      <alignment horizontal="left" vertical="center" wrapText="1" indent="1"/>
    </xf>
    <xf numFmtId="3" fontId="48" fillId="0" borderId="83" xfId="0" applyNumberFormat="1" applyFont="1" applyBorder="1" applyAlignment="1">
      <alignment horizontal="left" vertical="center" wrapText="1" indent="1"/>
    </xf>
    <xf numFmtId="3" fontId="48" fillId="0" borderId="265" xfId="0" applyNumberFormat="1" applyFont="1" applyBorder="1" applyAlignment="1">
      <alignment horizontal="left" vertical="center" wrapText="1" indent="1"/>
    </xf>
    <xf numFmtId="3" fontId="48" fillId="0" borderId="266" xfId="0" applyNumberFormat="1" applyFont="1" applyBorder="1" applyAlignment="1">
      <alignment horizontal="left" vertical="center" wrapText="1" indent="1"/>
    </xf>
    <xf numFmtId="3" fontId="48" fillId="0" borderId="267" xfId="0" applyNumberFormat="1" applyFont="1" applyBorder="1" applyAlignment="1">
      <alignment horizontal="left" vertical="center" wrapText="1" indent="1"/>
    </xf>
    <xf numFmtId="3" fontId="48" fillId="0" borderId="84" xfId="0" applyNumberFormat="1" applyFont="1" applyBorder="1" applyAlignment="1">
      <alignment horizontal="left" vertical="center" wrapText="1" indent="1"/>
    </xf>
    <xf numFmtId="3" fontId="48" fillId="0" borderId="0" xfId="0" applyNumberFormat="1" applyFont="1" applyBorder="1" applyAlignment="1">
      <alignment horizontal="left" vertical="center" wrapText="1" indent="1"/>
    </xf>
    <xf numFmtId="3" fontId="48" fillId="0" borderId="85" xfId="0" applyNumberFormat="1" applyFont="1" applyBorder="1" applyAlignment="1">
      <alignment horizontal="left" vertical="center" wrapText="1" indent="1"/>
    </xf>
    <xf numFmtId="3" fontId="48" fillId="0" borderId="87" xfId="0" applyNumberFormat="1" applyFont="1" applyBorder="1" applyAlignment="1">
      <alignment horizontal="left" vertical="center" wrapText="1" indent="1"/>
    </xf>
    <xf numFmtId="3" fontId="48" fillId="0" borderId="232" xfId="0" applyNumberFormat="1" applyFont="1" applyBorder="1" applyAlignment="1">
      <alignment horizontal="left" vertical="center" wrapText="1" indent="1"/>
    </xf>
    <xf numFmtId="3" fontId="48" fillId="0" borderId="88" xfId="0" applyNumberFormat="1" applyFont="1" applyBorder="1" applyAlignment="1">
      <alignment horizontal="left" vertical="center" wrapText="1" indent="1"/>
    </xf>
    <xf numFmtId="49" fontId="48" fillId="0" borderId="330" xfId="0" applyNumberFormat="1" applyFont="1" applyBorder="1" applyAlignment="1">
      <alignment horizontal="center" vertical="center" wrapText="1"/>
    </xf>
    <xf numFmtId="49" fontId="48" fillId="0" borderId="251" xfId="0" applyNumberFormat="1" applyFont="1" applyFill="1" applyBorder="1" applyAlignment="1">
      <alignment horizontal="center" vertical="center" wrapText="1"/>
    </xf>
    <xf numFmtId="49" fontId="48" fillId="0" borderId="252" xfId="0" applyNumberFormat="1" applyFont="1" applyFill="1" applyBorder="1" applyAlignment="1">
      <alignment horizontal="center" vertical="center" wrapText="1"/>
    </xf>
    <xf numFmtId="3" fontId="48" fillId="0" borderId="253" xfId="0" applyNumberFormat="1" applyFont="1" applyFill="1" applyBorder="1" applyAlignment="1">
      <alignment horizontal="left" vertical="center" wrapText="1" indent="1"/>
    </xf>
    <xf numFmtId="3" fontId="48" fillId="0" borderId="254" xfId="0" applyNumberFormat="1" applyFont="1" applyFill="1" applyBorder="1" applyAlignment="1">
      <alignment horizontal="left" vertical="center" wrapText="1" indent="1"/>
    </xf>
    <xf numFmtId="3" fontId="48" fillId="0" borderId="255" xfId="0" applyNumberFormat="1" applyFont="1" applyFill="1" applyBorder="1" applyAlignment="1">
      <alignment horizontal="left" vertical="center" wrapText="1" indent="1"/>
    </xf>
    <xf numFmtId="49" fontId="48" fillId="0" borderId="257" xfId="0" applyNumberFormat="1" applyFont="1" applyFill="1" applyBorder="1" applyAlignment="1">
      <alignment horizontal="center" vertical="center" wrapText="1"/>
    </xf>
    <xf numFmtId="49" fontId="48" fillId="0" borderId="306" xfId="0" applyNumberFormat="1" applyFont="1" applyFill="1" applyBorder="1" applyAlignment="1">
      <alignment horizontal="center" vertical="center" wrapText="1"/>
    </xf>
    <xf numFmtId="3" fontId="48" fillId="0" borderId="311" xfId="0" applyNumberFormat="1" applyFont="1" applyFill="1" applyBorder="1" applyAlignment="1">
      <alignment horizontal="left" vertical="center" wrapText="1" indent="1"/>
    </xf>
    <xf numFmtId="3" fontId="48" fillId="0" borderId="307" xfId="0" applyNumberFormat="1" applyFont="1" applyFill="1" applyBorder="1" applyAlignment="1">
      <alignment horizontal="left" vertical="center" wrapText="1" indent="1"/>
    </xf>
    <xf numFmtId="3" fontId="48" fillId="0" borderId="313" xfId="0" applyNumberFormat="1" applyFont="1" applyFill="1" applyBorder="1" applyAlignment="1">
      <alignment horizontal="left" vertical="center" wrapText="1" indent="1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53" fillId="0" borderId="0" xfId="0" applyNumberFormat="1" applyFont="1" applyBorder="1" applyAlignment="1">
      <alignment vertical="center" wrapText="1"/>
    </xf>
    <xf numFmtId="49" fontId="53" fillId="0" borderId="0" xfId="0" applyNumberFormat="1" applyFont="1" applyBorder="1" applyAlignment="1">
      <alignment vertical="center"/>
    </xf>
    <xf numFmtId="49" fontId="48" fillId="2" borderId="245" xfId="0" applyNumberFormat="1" applyFont="1" applyFill="1" applyBorder="1" applyAlignment="1">
      <alignment horizontal="center" vertical="center" wrapText="1"/>
    </xf>
    <xf numFmtId="49" fontId="48" fillId="2" borderId="248" xfId="0" applyNumberFormat="1" applyFont="1" applyFill="1" applyBorder="1" applyAlignment="1">
      <alignment horizontal="center" vertical="center" wrapText="1"/>
    </xf>
    <xf numFmtId="49" fontId="48" fillId="2" borderId="246" xfId="0" applyNumberFormat="1" applyFont="1" applyFill="1" applyBorder="1" applyAlignment="1">
      <alignment horizontal="center" vertical="center" wrapText="1"/>
    </xf>
    <xf numFmtId="49" fontId="48" fillId="2" borderId="49" xfId="0" applyNumberFormat="1" applyFont="1" applyFill="1" applyBorder="1" applyAlignment="1">
      <alignment horizontal="center" vertical="center" wrapText="1"/>
    </xf>
    <xf numFmtId="49" fontId="48" fillId="2" borderId="247" xfId="0" applyNumberFormat="1" applyFont="1" applyFill="1" applyBorder="1" applyAlignment="1">
      <alignment horizontal="center" vertical="center" wrapText="1"/>
    </xf>
    <xf numFmtId="49" fontId="48" fillId="2" borderId="250" xfId="0" applyNumberFormat="1" applyFont="1" applyFill="1" applyBorder="1" applyAlignment="1">
      <alignment horizontal="center" vertical="center" wrapText="1"/>
    </xf>
    <xf numFmtId="49" fontId="48" fillId="2" borderId="143" xfId="0" applyNumberFormat="1" applyFont="1" applyFill="1" applyBorder="1" applyAlignment="1">
      <alignment horizontal="center" vertical="center" wrapText="1"/>
    </xf>
    <xf numFmtId="49" fontId="48" fillId="2" borderId="144" xfId="0" applyNumberFormat="1" applyFont="1" applyFill="1" applyBorder="1" applyAlignment="1">
      <alignment horizontal="center" vertical="center" wrapText="1"/>
    </xf>
    <xf numFmtId="49" fontId="48" fillId="2" borderId="249" xfId="0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distributed" vertical="center" indent="1" shrinkToFit="1"/>
    </xf>
    <xf numFmtId="0" fontId="12" fillId="0" borderId="6" xfId="0" applyFont="1" applyBorder="1" applyAlignment="1">
      <alignment horizontal="distributed" vertical="center" indent="1" shrinkToFit="1"/>
    </xf>
    <xf numFmtId="0" fontId="12" fillId="0" borderId="0" xfId="0" applyFont="1" applyBorder="1" applyAlignment="1">
      <alignment horizontal="left" vertical="center"/>
    </xf>
    <xf numFmtId="0" fontId="12" fillId="2" borderId="28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80" fontId="15" fillId="0" borderId="169" xfId="8" applyNumberFormat="1" applyFont="1" applyFill="1" applyBorder="1" applyAlignment="1">
      <alignment vertical="center" shrinkToFit="1"/>
    </xf>
    <xf numFmtId="180" fontId="15" fillId="0" borderId="4" xfId="8" applyNumberFormat="1" applyFont="1" applyFill="1" applyBorder="1" applyAlignment="1">
      <alignment vertical="center" shrinkToFit="1"/>
    </xf>
    <xf numFmtId="180" fontId="15" fillId="0" borderId="170" xfId="8" applyNumberFormat="1" applyFont="1" applyFill="1" applyBorder="1" applyAlignment="1">
      <alignment vertical="center" shrinkToFit="1"/>
    </xf>
    <xf numFmtId="180" fontId="15" fillId="7" borderId="278" xfId="8" applyNumberFormat="1" applyFont="1" applyFill="1" applyBorder="1" applyAlignment="1">
      <alignment vertical="center" shrinkToFit="1"/>
    </xf>
    <xf numFmtId="180" fontId="15" fillId="7" borderId="4" xfId="8" applyNumberFormat="1" applyFont="1" applyFill="1" applyBorder="1" applyAlignment="1">
      <alignment vertical="center" shrinkToFit="1"/>
    </xf>
    <xf numFmtId="0" fontId="12" fillId="0" borderId="233" xfId="0" applyFont="1" applyBorder="1" applyAlignment="1">
      <alignment horizontal="center" vertical="center"/>
    </xf>
    <xf numFmtId="0" fontId="12" fillId="0" borderId="222" xfId="0" applyFont="1" applyBorder="1" applyAlignment="1">
      <alignment horizontal="center" vertical="center"/>
    </xf>
    <xf numFmtId="181" fontId="15" fillId="7" borderId="22" xfId="0" applyNumberFormat="1" applyFont="1" applyFill="1" applyBorder="1" applyAlignment="1">
      <alignment vertical="center" shrinkToFit="1"/>
    </xf>
    <xf numFmtId="181" fontId="15" fillId="7" borderId="4" xfId="0" applyNumberFormat="1" applyFont="1" applyFill="1" applyBorder="1" applyAlignment="1">
      <alignment vertical="center" shrinkToFit="1"/>
    </xf>
    <xf numFmtId="181" fontId="15" fillId="7" borderId="233" xfId="0" applyNumberFormat="1" applyFont="1" applyFill="1" applyBorder="1" applyAlignment="1">
      <alignment vertical="center" shrinkToFit="1"/>
    </xf>
    <xf numFmtId="0" fontId="15" fillId="0" borderId="28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87" xfId="0" applyFont="1" applyBorder="1" applyAlignment="1">
      <alignment horizontal="center" vertical="center" shrinkToFit="1"/>
    </xf>
    <xf numFmtId="0" fontId="15" fillId="0" borderId="233" xfId="0" applyFont="1" applyBorder="1" applyAlignment="1">
      <alignment horizontal="center" vertical="center" shrinkToFit="1"/>
    </xf>
    <xf numFmtId="180" fontId="15" fillId="0" borderId="172" xfId="8" applyNumberFormat="1" applyFont="1" applyFill="1" applyBorder="1" applyAlignment="1">
      <alignment vertical="center" shrinkToFit="1"/>
    </xf>
    <xf numFmtId="180" fontId="15" fillId="0" borderId="173" xfId="8" applyNumberFormat="1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180" fontId="15" fillId="0" borderId="166" xfId="8" applyNumberFormat="1" applyFont="1" applyFill="1" applyBorder="1" applyAlignment="1">
      <alignment vertical="center" shrinkToFit="1"/>
    </xf>
    <xf numFmtId="180" fontId="15" fillId="0" borderId="167" xfId="8" applyNumberFormat="1" applyFont="1" applyFill="1" applyBorder="1" applyAlignment="1">
      <alignment vertical="center" shrinkToFit="1"/>
    </xf>
    <xf numFmtId="180" fontId="15" fillId="0" borderId="168" xfId="8" applyNumberFormat="1" applyFont="1" applyFill="1" applyBorder="1" applyAlignment="1">
      <alignment vertical="center" shrinkToFit="1"/>
    </xf>
    <xf numFmtId="180" fontId="15" fillId="0" borderId="171" xfId="8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1" fontId="19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49" fontId="12" fillId="0" borderId="98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2" fillId="0" borderId="338" xfId="0" applyFont="1" applyFill="1" applyBorder="1" applyAlignment="1">
      <alignment horizontal="center" vertical="center" shrinkToFit="1"/>
    </xf>
    <xf numFmtId="0" fontId="12" fillId="0" borderId="306" xfId="0" applyNumberFormat="1" applyFont="1" applyFill="1" applyBorder="1" applyAlignment="1">
      <alignment horizontal="center" vertical="center"/>
    </xf>
    <xf numFmtId="41" fontId="12" fillId="0" borderId="26" xfId="8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41" fontId="12" fillId="0" borderId="4" xfId="8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2" fillId="0" borderId="361" xfId="0" applyFont="1" applyFill="1" applyBorder="1" applyAlignment="1">
      <alignment horizontal="center" vertical="center" shrinkToFit="1"/>
    </xf>
    <xf numFmtId="181" fontId="15" fillId="0" borderId="48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35" fillId="2" borderId="2" xfId="0" applyFont="1" applyFill="1" applyBorder="1">
      <alignment vertical="center"/>
    </xf>
    <xf numFmtId="0" fontId="35" fillId="2" borderId="101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41" fontId="12" fillId="0" borderId="23" xfId="8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5" fillId="0" borderId="0" xfId="0" applyFont="1" applyAlignment="1">
      <alignment horizontal="left" vertical="top" wrapText="1"/>
    </xf>
    <xf numFmtId="0" fontId="116" fillId="0" borderId="0" xfId="0" applyFont="1" applyAlignment="1">
      <alignment horizontal="left" vertical="top"/>
    </xf>
    <xf numFmtId="0" fontId="12" fillId="0" borderId="0" xfId="0" applyFont="1" applyAlignment="1">
      <alignment horizontal="distributed" vertical="center" indent="8"/>
    </xf>
    <xf numFmtId="0" fontId="12" fillId="0" borderId="0" xfId="0" applyFont="1" applyAlignment="1">
      <alignment horizontal="distributed" vertical="center" indent="2"/>
    </xf>
    <xf numFmtId="182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1" fillId="0" borderId="298" xfId="0" applyFont="1" applyFill="1" applyBorder="1" applyAlignment="1">
      <alignment horizontal="left" vertical="center"/>
    </xf>
    <xf numFmtId="31" fontId="13" fillId="0" borderId="0" xfId="0" applyNumberFormat="1" applyFont="1" applyAlignment="1">
      <alignment horizontal="center" vertical="center"/>
    </xf>
    <xf numFmtId="41" fontId="12" fillId="0" borderId="350" xfId="23" applyFont="1" applyFill="1" applyBorder="1" applyAlignment="1">
      <alignment vertical="center" shrinkToFit="1"/>
    </xf>
    <xf numFmtId="41" fontId="12" fillId="0" borderId="352" xfId="23" applyFont="1" applyFill="1" applyBorder="1" applyAlignment="1">
      <alignment vertical="center" shrinkToFit="1"/>
    </xf>
    <xf numFmtId="190" fontId="15" fillId="0" borderId="289" xfId="23" applyNumberFormat="1" applyFont="1" applyFill="1" applyBorder="1" applyAlignment="1">
      <alignment horizontal="center" vertical="center" shrinkToFit="1"/>
    </xf>
    <xf numFmtId="190" fontId="15" fillId="0" borderId="295" xfId="23" applyNumberFormat="1" applyFont="1" applyFill="1" applyBorder="1" applyAlignment="1">
      <alignment horizontal="center" vertical="center" shrinkToFit="1"/>
    </xf>
    <xf numFmtId="10" fontId="15" fillId="0" borderId="241" xfId="24" applyNumberFormat="1" applyFont="1" applyFill="1" applyBorder="1" applyAlignment="1">
      <alignment horizontal="center" vertical="center" shrinkToFit="1"/>
    </xf>
    <xf numFmtId="10" fontId="15" fillId="0" borderId="289" xfId="24" applyNumberFormat="1" applyFont="1" applyFill="1" applyBorder="1" applyAlignment="1">
      <alignment horizontal="center" vertical="center" shrinkToFit="1"/>
    </xf>
    <xf numFmtId="10" fontId="15" fillId="0" borderId="294" xfId="24" applyNumberFormat="1" applyFont="1" applyFill="1" applyBorder="1" applyAlignment="1">
      <alignment horizontal="center" vertical="center" shrinkToFit="1"/>
    </xf>
    <xf numFmtId="0" fontId="15" fillId="0" borderId="292" xfId="0" applyFont="1" applyFill="1" applyBorder="1" applyAlignment="1">
      <alignment horizontal="center" vertical="center"/>
    </xf>
    <xf numFmtId="0" fontId="15" fillId="0" borderId="289" xfId="0" applyFont="1" applyFill="1" applyBorder="1" applyAlignment="1">
      <alignment horizontal="center" vertical="center"/>
    </xf>
    <xf numFmtId="41" fontId="15" fillId="0" borderId="0" xfId="23" applyFont="1" applyFill="1" applyBorder="1" applyAlignment="1">
      <alignment vertical="center" shrinkToFit="1"/>
    </xf>
    <xf numFmtId="41" fontId="15" fillId="0" borderId="59" xfId="23" applyFont="1" applyFill="1" applyBorder="1" applyAlignment="1">
      <alignment vertical="center" shrinkToFit="1"/>
    </xf>
    <xf numFmtId="41" fontId="15" fillId="0" borderId="9" xfId="23" applyFont="1" applyFill="1" applyBorder="1" applyAlignment="1">
      <alignment horizontal="center" vertical="center" shrinkToFit="1"/>
    </xf>
    <xf numFmtId="41" fontId="15" fillId="0" borderId="0" xfId="23" applyFont="1" applyFill="1" applyBorder="1" applyAlignment="1">
      <alignment horizontal="center" vertical="center" shrinkToFit="1"/>
    </xf>
    <xf numFmtId="41" fontId="15" fillId="0" borderId="59" xfId="23" applyFont="1" applyFill="1" applyBorder="1" applyAlignment="1">
      <alignment horizontal="center" vertical="center" shrinkToFit="1"/>
    </xf>
    <xf numFmtId="41" fontId="15" fillId="0" borderId="9" xfId="23" applyFont="1" applyFill="1" applyBorder="1" applyAlignment="1">
      <alignment vertical="center" shrinkToFit="1"/>
    </xf>
    <xf numFmtId="180" fontId="15" fillId="0" borderId="289" xfId="23" applyNumberFormat="1" applyFont="1" applyFill="1" applyBorder="1" applyAlignment="1">
      <alignment horizontal="center" vertical="center" shrinkToFit="1"/>
    </xf>
    <xf numFmtId="180" fontId="15" fillId="0" borderId="295" xfId="23" applyNumberFormat="1" applyFont="1" applyFill="1" applyBorder="1" applyAlignment="1">
      <alignment horizontal="center" vertical="center" shrinkToFit="1"/>
    </xf>
    <xf numFmtId="0" fontId="15" fillId="0" borderId="292" xfId="0" applyFont="1" applyFill="1" applyBorder="1" applyAlignment="1">
      <alignment horizontal="distributed" vertical="center" indent="1"/>
    </xf>
    <xf numFmtId="0" fontId="15" fillId="0" borderId="289" xfId="0" applyFont="1" applyFill="1" applyBorder="1" applyAlignment="1">
      <alignment horizontal="distributed" vertical="center" indent="1"/>
    </xf>
    <xf numFmtId="41" fontId="12" fillId="0" borderId="349" xfId="23" applyFont="1" applyFill="1" applyBorder="1" applyAlignment="1">
      <alignment vertical="center" shrinkToFit="1"/>
    </xf>
    <xf numFmtId="41" fontId="12" fillId="0" borderId="351" xfId="23" applyFont="1" applyFill="1" applyBorder="1" applyAlignment="1">
      <alignment vertical="center" shrinkToFit="1"/>
    </xf>
    <xf numFmtId="41" fontId="12" fillId="0" borderId="338" xfId="23" applyFont="1" applyFill="1" applyBorder="1" applyAlignment="1">
      <alignment vertical="center" shrinkToFit="1"/>
    </xf>
    <xf numFmtId="41" fontId="12" fillId="0" borderId="348" xfId="23" applyFont="1" applyFill="1" applyBorder="1" applyAlignment="1">
      <alignment vertical="center" shrinkToFit="1"/>
    </xf>
    <xf numFmtId="41" fontId="12" fillId="0" borderId="346" xfId="23" applyFont="1" applyFill="1" applyBorder="1" applyAlignment="1">
      <alignment vertical="center" shrinkToFit="1"/>
    </xf>
    <xf numFmtId="41" fontId="12" fillId="0" borderId="347" xfId="23" applyFont="1" applyFill="1" applyBorder="1" applyAlignment="1">
      <alignment vertical="center" shrinkToFit="1"/>
    </xf>
    <xf numFmtId="0" fontId="12" fillId="0" borderId="232" xfId="0" applyFont="1" applyFill="1" applyBorder="1" applyAlignment="1">
      <alignment horizontal="justify" vertical="center" wrapText="1"/>
    </xf>
    <xf numFmtId="0" fontId="12" fillId="0" borderId="235" xfId="0" applyFont="1" applyFill="1" applyBorder="1" applyAlignment="1">
      <alignment horizontal="justify" vertical="center" wrapText="1"/>
    </xf>
    <xf numFmtId="0" fontId="15" fillId="2" borderId="280" xfId="0" applyFont="1" applyFill="1" applyBorder="1" applyAlignment="1">
      <alignment horizontal="distributed" vertical="center" indent="1"/>
    </xf>
    <xf numFmtId="0" fontId="15" fillId="2" borderId="23" xfId="0" applyFont="1" applyFill="1" applyBorder="1" applyAlignment="1">
      <alignment horizontal="distributed" vertical="center" indent="1"/>
    </xf>
    <xf numFmtId="0" fontId="15" fillId="2" borderId="337" xfId="0" applyFont="1" applyFill="1" applyBorder="1" applyAlignment="1">
      <alignment horizontal="distributed" vertical="center" indent="1"/>
    </xf>
    <xf numFmtId="0" fontId="15" fillId="2" borderId="338" xfId="0" applyFont="1" applyFill="1" applyBorder="1" applyAlignment="1">
      <alignment horizontal="distributed" vertical="center" inden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339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29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99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300" xfId="0" applyFont="1" applyFill="1" applyBorder="1" applyAlignment="1">
      <alignment horizontal="center" vertical="center" wrapText="1"/>
    </xf>
    <xf numFmtId="0" fontId="15" fillId="2" borderId="301" xfId="0" applyFont="1" applyFill="1" applyBorder="1" applyAlignment="1">
      <alignment horizontal="center" vertical="center" wrapText="1"/>
    </xf>
    <xf numFmtId="0" fontId="15" fillId="2" borderId="28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38" xfId="0" applyFont="1" applyFill="1" applyBorder="1" applyAlignment="1">
      <alignment horizontal="center" vertical="center" wrapText="1"/>
    </xf>
    <xf numFmtId="0" fontId="15" fillId="2" borderId="344" xfId="0" applyFont="1" applyFill="1" applyBorder="1" applyAlignment="1">
      <alignment horizontal="center" vertical="center" wrapText="1"/>
    </xf>
    <xf numFmtId="0" fontId="15" fillId="2" borderId="340" xfId="0" applyFont="1" applyFill="1" applyBorder="1" applyAlignment="1">
      <alignment horizontal="center" vertical="center" wrapText="1"/>
    </xf>
    <xf numFmtId="0" fontId="15" fillId="2" borderId="341" xfId="0" applyFont="1" applyFill="1" applyBorder="1" applyAlignment="1">
      <alignment horizontal="center" vertical="center" wrapText="1"/>
    </xf>
    <xf numFmtId="0" fontId="15" fillId="2" borderId="342" xfId="0" applyFont="1" applyFill="1" applyBorder="1" applyAlignment="1">
      <alignment horizontal="center" vertical="center" wrapText="1"/>
    </xf>
    <xf numFmtId="0" fontId="15" fillId="2" borderId="112" xfId="0" applyFont="1" applyFill="1" applyBorder="1" applyAlignment="1">
      <alignment horizontal="center" vertical="center" wrapText="1"/>
    </xf>
    <xf numFmtId="0" fontId="15" fillId="2" borderId="343" xfId="0" applyFont="1" applyFill="1" applyBorder="1" applyAlignment="1">
      <alignment horizontal="center" vertical="center" wrapText="1"/>
    </xf>
    <xf numFmtId="0" fontId="15" fillId="2" borderId="237" xfId="0" applyFont="1" applyFill="1" applyBorder="1" applyAlignment="1">
      <alignment horizontal="center" vertical="center" wrapText="1"/>
    </xf>
    <xf numFmtId="41" fontId="12" fillId="0" borderId="346" xfId="23" applyFont="1" applyFill="1" applyBorder="1" applyAlignment="1">
      <alignment horizontal="center" vertical="center" shrinkToFit="1"/>
    </xf>
    <xf numFmtId="41" fontId="12" fillId="0" borderId="338" xfId="23" applyFont="1" applyFill="1" applyBorder="1" applyAlignment="1">
      <alignment horizontal="center" vertical="center" shrinkToFit="1"/>
    </xf>
    <xf numFmtId="0" fontId="12" fillId="0" borderId="298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41" fontId="12" fillId="0" borderId="166" xfId="23" applyFont="1" applyFill="1" applyBorder="1" applyAlignment="1">
      <alignment vertical="center" shrinkToFit="1"/>
    </xf>
    <xf numFmtId="41" fontId="12" fillId="0" borderId="167" xfId="23" applyFont="1" applyFill="1" applyBorder="1" applyAlignment="1">
      <alignment vertical="center" shrinkToFit="1"/>
    </xf>
    <xf numFmtId="41" fontId="12" fillId="0" borderId="345" xfId="23" applyFont="1" applyFill="1" applyBorder="1" applyAlignment="1">
      <alignment vertical="center" shrinkToFit="1"/>
    </xf>
    <xf numFmtId="41" fontId="12" fillId="0" borderId="168" xfId="23" applyFont="1" applyFill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4" xfId="0" applyFont="1" applyBorder="1" applyAlignment="1">
      <alignment horizontal="center" vertical="center"/>
    </xf>
    <xf numFmtId="0" fontId="12" fillId="0" borderId="232" xfId="0" applyFont="1" applyBorder="1" applyAlignment="1">
      <alignment horizontal="center" vertical="center"/>
    </xf>
    <xf numFmtId="0" fontId="12" fillId="0" borderId="235" xfId="0" applyFont="1" applyBorder="1" applyAlignment="1">
      <alignment horizontal="center" vertical="center"/>
    </xf>
    <xf numFmtId="0" fontId="12" fillId="2" borderId="220" xfId="0" applyFont="1" applyFill="1" applyBorder="1" applyAlignment="1">
      <alignment horizontal="distributed" vertical="center" justifyLastLine="1"/>
    </xf>
    <xf numFmtId="0" fontId="12" fillId="2" borderId="23" xfId="0" applyFont="1" applyFill="1" applyBorder="1" applyAlignment="1">
      <alignment horizontal="distributed" vertical="center" justifyLastLine="1"/>
    </xf>
    <xf numFmtId="0" fontId="12" fillId="2" borderId="19" xfId="0" applyFont="1" applyFill="1" applyBorder="1" applyAlignment="1">
      <alignment horizontal="distributed" vertical="center" justifyLastLine="1"/>
    </xf>
    <xf numFmtId="0" fontId="12" fillId="0" borderId="219" xfId="0" applyFont="1" applyFill="1" applyBorder="1" applyAlignment="1">
      <alignment horizontal="center" vertical="center" shrinkToFit="1"/>
    </xf>
    <xf numFmtId="0" fontId="12" fillId="0" borderId="240" xfId="0" applyFont="1" applyFill="1" applyBorder="1" applyAlignment="1">
      <alignment horizontal="center" vertical="center" shrinkToFit="1"/>
    </xf>
    <xf numFmtId="0" fontId="12" fillId="0" borderId="23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233" xfId="0" applyFont="1" applyFill="1" applyBorder="1" applyAlignment="1">
      <alignment horizontal="left" vertical="center" shrinkToFit="1"/>
    </xf>
    <xf numFmtId="0" fontId="12" fillId="0" borderId="241" xfId="0" applyFont="1" applyFill="1" applyBorder="1" applyAlignment="1">
      <alignment horizontal="center" vertical="center" wrapText="1" shrinkToFit="1"/>
    </xf>
    <xf numFmtId="0" fontId="12" fillId="0" borderId="242" xfId="0" applyFont="1" applyFill="1" applyBorder="1" applyAlignment="1">
      <alignment horizontal="center" vertical="center" wrapText="1" shrinkToFit="1"/>
    </xf>
    <xf numFmtId="0" fontId="12" fillId="0" borderId="243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232" xfId="0" applyFont="1" applyFill="1" applyBorder="1" applyAlignment="1">
      <alignment horizontal="center" vertical="center" wrapText="1" shrinkToFit="1"/>
    </xf>
    <xf numFmtId="0" fontId="12" fillId="0" borderId="235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 wrapText="1"/>
    </xf>
    <xf numFmtId="10" fontId="12" fillId="0" borderId="35" xfId="7" applyNumberFormat="1" applyFont="1" applyFill="1" applyBorder="1" applyAlignment="1">
      <alignment horizontal="center" vertical="center" shrinkToFit="1"/>
    </xf>
    <xf numFmtId="10" fontId="12" fillId="0" borderId="2" xfId="7" applyNumberFormat="1" applyFont="1" applyFill="1" applyBorder="1" applyAlignment="1">
      <alignment horizontal="center" vertical="center" shrinkToFit="1"/>
    </xf>
    <xf numFmtId="10" fontId="12" fillId="0" borderId="101" xfId="7" applyNumberFormat="1" applyFont="1" applyFill="1" applyBorder="1" applyAlignment="1">
      <alignment horizontal="center" vertical="center" shrinkToFit="1"/>
    </xf>
    <xf numFmtId="10" fontId="12" fillId="0" borderId="6" xfId="7" applyNumberFormat="1" applyFont="1" applyFill="1" applyBorder="1" applyAlignment="1">
      <alignment horizontal="center" vertical="center" shrinkToFit="1"/>
    </xf>
    <xf numFmtId="10" fontId="12" fillId="0" borderId="1" xfId="7" applyNumberFormat="1" applyFont="1" applyFill="1" applyBorder="1" applyAlignment="1">
      <alignment horizontal="center" vertical="center" shrinkToFit="1"/>
    </xf>
    <xf numFmtId="10" fontId="12" fillId="0" borderId="47" xfId="7" applyNumberFormat="1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54" xfId="0" applyFont="1" applyFill="1" applyBorder="1" applyAlignment="1">
      <alignment horizontal="center" vertical="center"/>
    </xf>
    <xf numFmtId="0" fontId="12" fillId="0" borderId="353" xfId="0" applyFont="1" applyFill="1" applyBorder="1" applyAlignment="1">
      <alignment horizontal="center" vertical="center"/>
    </xf>
    <xf numFmtId="185" fontId="12" fillId="0" borderId="353" xfId="0" applyNumberFormat="1" applyFont="1" applyFill="1" applyBorder="1" applyAlignment="1">
      <alignment horizontal="center" vertical="center"/>
    </xf>
    <xf numFmtId="0" fontId="12" fillId="0" borderId="353" xfId="0" applyFont="1" applyFill="1" applyBorder="1" applyAlignment="1">
      <alignment vertical="center"/>
    </xf>
    <xf numFmtId="0" fontId="12" fillId="0" borderId="347" xfId="0" applyFont="1" applyFill="1" applyBorder="1" applyAlignment="1">
      <alignment vertical="center"/>
    </xf>
    <xf numFmtId="41" fontId="12" fillId="0" borderId="1" xfId="23" applyFont="1" applyFill="1" applyBorder="1" applyAlignment="1">
      <alignment horizontal="center" vertical="center" wrapText="1"/>
    </xf>
    <xf numFmtId="41" fontId="12" fillId="0" borderId="47" xfId="23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03" xfId="0" applyFont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0" borderId="10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210" fontId="12" fillId="0" borderId="353" xfId="0" applyNumberFormat="1" applyFont="1" applyFill="1" applyBorder="1" applyAlignment="1">
      <alignment horizontal="center" vertical="center" shrinkToFit="1"/>
    </xf>
    <xf numFmtId="210" fontId="12" fillId="0" borderId="347" xfId="0" applyNumberFormat="1" applyFont="1" applyFill="1" applyBorder="1" applyAlignment="1">
      <alignment horizontal="center" vertical="center" shrinkToFit="1"/>
    </xf>
    <xf numFmtId="0" fontId="12" fillId="0" borderId="11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 wrapText="1"/>
    </xf>
    <xf numFmtId="0" fontId="12" fillId="2" borderId="9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01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0" fontId="12" fillId="0" borderId="11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41" fontId="12" fillId="0" borderId="35" xfId="23" applyFont="1" applyFill="1" applyBorder="1" applyAlignment="1">
      <alignment horizontal="center" vertical="center" wrapText="1"/>
    </xf>
    <xf numFmtId="41" fontId="12" fillId="0" borderId="2" xfId="23" applyFont="1" applyFill="1" applyBorder="1" applyAlignment="1">
      <alignment horizontal="center" vertical="center" wrapText="1"/>
    </xf>
    <xf numFmtId="41" fontId="12" fillId="0" borderId="101" xfId="23" applyFont="1" applyFill="1" applyBorder="1" applyAlignment="1">
      <alignment horizontal="center" vertical="center" wrapText="1"/>
    </xf>
    <xf numFmtId="41" fontId="12" fillId="0" borderId="6" xfId="23" applyFont="1" applyFill="1" applyBorder="1" applyAlignment="1">
      <alignment horizontal="center" vertical="center" wrapText="1"/>
    </xf>
    <xf numFmtId="41" fontId="12" fillId="0" borderId="5" xfId="23" applyFont="1" applyFill="1" applyBorder="1" applyAlignment="1">
      <alignment horizontal="center" vertical="center" wrapText="1"/>
    </xf>
    <xf numFmtId="41" fontId="12" fillId="0" borderId="12" xfId="23" applyFont="1" applyFill="1" applyBorder="1" applyAlignment="1">
      <alignment horizontal="center" vertical="center" wrapText="1"/>
    </xf>
    <xf numFmtId="210" fontId="12" fillId="0" borderId="354" xfId="0" applyNumberFormat="1" applyFont="1" applyFill="1" applyBorder="1" applyAlignment="1">
      <alignment horizontal="center" vertical="center" shrinkToFit="1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5" fillId="0" borderId="1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88" fontId="15" fillId="0" borderId="32" xfId="23" applyNumberFormat="1" applyFont="1" applyBorder="1" applyAlignment="1">
      <alignment horizontal="left" vertical="center" indent="1"/>
    </xf>
    <xf numFmtId="188" fontId="15" fillId="0" borderId="102" xfId="23" applyNumberFormat="1" applyFont="1" applyBorder="1" applyAlignment="1">
      <alignment horizontal="left" vertical="center" indent="1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1" fillId="0" borderId="4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87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vertical="center"/>
    </xf>
    <xf numFmtId="49" fontId="6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0" fillId="0" borderId="0" xfId="0" applyFont="1" applyAlignment="1">
      <alignment vertical="center" shrinkToFit="1"/>
    </xf>
    <xf numFmtId="190" fontId="11" fillId="0" borderId="0" xfId="0" applyNumberFormat="1" applyFont="1" applyBorder="1" applyAlignment="1">
      <alignment horizontal="center" vertical="center"/>
    </xf>
    <xf numFmtId="190" fontId="11" fillId="0" borderId="4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vertical="center" wrapText="1" indent="1"/>
    </xf>
    <xf numFmtId="0" fontId="12" fillId="0" borderId="78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232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2" xfId="0" applyBorder="1" applyAlignment="1">
      <alignment horizontal="left" vertical="center"/>
    </xf>
    <xf numFmtId="0" fontId="0" fillId="0" borderId="10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232" xfId="0" applyFont="1" applyBorder="1" applyAlignment="1">
      <alignment horizontal="left" vertical="center"/>
    </xf>
    <xf numFmtId="0" fontId="12" fillId="2" borderId="7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1" fontId="12" fillId="0" borderId="4" xfId="23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12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0" borderId="2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1" fontId="12" fillId="0" borderId="8" xfId="23" applyFont="1" applyFill="1" applyBorder="1" applyAlignment="1">
      <alignment horizontal="center" vertical="center" shrinkToFit="1"/>
    </xf>
    <xf numFmtId="41" fontId="12" fillId="0" borderId="17" xfId="23" applyFont="1" applyFill="1" applyBorder="1" applyAlignment="1">
      <alignment horizontal="center" vertical="center" shrinkToFit="1"/>
    </xf>
    <xf numFmtId="41" fontId="12" fillId="0" borderId="18" xfId="23" applyFont="1" applyFill="1" applyBorder="1" applyAlignment="1">
      <alignment horizontal="center" vertical="center" shrinkToFit="1"/>
    </xf>
    <xf numFmtId="41" fontId="12" fillId="0" borderId="112" xfId="23" applyFont="1" applyFill="1" applyBorder="1" applyAlignment="1">
      <alignment horizontal="center" vertical="center" shrinkToFit="1"/>
    </xf>
    <xf numFmtId="41" fontId="12" fillId="0" borderId="5" xfId="23" applyFont="1" applyFill="1" applyBorder="1" applyAlignment="1">
      <alignment horizontal="center" vertical="center" shrinkToFit="1"/>
    </xf>
    <xf numFmtId="41" fontId="12" fillId="0" borderId="12" xfId="23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3" xfId="0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29" xfId="0" applyFont="1" applyBorder="1">
      <alignment vertical="center"/>
    </xf>
    <xf numFmtId="0" fontId="10" fillId="0" borderId="114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232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114" fillId="0" borderId="23" xfId="0" applyNumberFormat="1" applyFont="1" applyBorder="1" applyAlignment="1">
      <alignment horizontal="center" vertical="center"/>
    </xf>
    <xf numFmtId="0" fontId="114" fillId="0" borderId="306" xfId="0" applyNumberFormat="1" applyFont="1" applyBorder="1" applyAlignment="1">
      <alignment horizontal="center" vertical="center"/>
    </xf>
    <xf numFmtId="0" fontId="114" fillId="0" borderId="298" xfId="0" applyNumberFormat="1" applyFont="1" applyBorder="1" applyAlignment="1">
      <alignment horizontal="center" vertical="center"/>
    </xf>
    <xf numFmtId="0" fontId="114" fillId="0" borderId="299" xfId="0" applyNumberFormat="1" applyFont="1" applyBorder="1" applyAlignment="1">
      <alignment horizontal="center" vertical="center"/>
    </xf>
    <xf numFmtId="0" fontId="114" fillId="0" borderId="236" xfId="0" applyNumberFormat="1" applyFont="1" applyBorder="1" applyAlignment="1">
      <alignment horizontal="center" vertical="center"/>
    </xf>
    <xf numFmtId="0" fontId="114" fillId="0" borderId="237" xfId="0" applyNumberFormat="1" applyFont="1" applyBorder="1" applyAlignment="1">
      <alignment horizontal="center" vertical="center"/>
    </xf>
    <xf numFmtId="0" fontId="114" fillId="0" borderId="354" xfId="0" applyNumberFormat="1" applyFont="1" applyBorder="1" applyAlignment="1">
      <alignment horizontal="center" vertical="center"/>
    </xf>
    <xf numFmtId="0" fontId="114" fillId="0" borderId="353" xfId="0" applyNumberFormat="1" applyFont="1" applyBorder="1" applyAlignment="1">
      <alignment horizontal="center" vertical="center"/>
    </xf>
    <xf numFmtId="0" fontId="114" fillId="0" borderId="355" xfId="0" applyNumberFormat="1" applyFont="1" applyBorder="1" applyAlignment="1">
      <alignment horizontal="center" vertical="center"/>
    </xf>
    <xf numFmtId="0" fontId="114" fillId="0" borderId="311" xfId="0" applyNumberFormat="1" applyFont="1" applyBorder="1" applyAlignment="1">
      <alignment horizontal="center" vertical="center"/>
    </xf>
    <xf numFmtId="0" fontId="114" fillId="0" borderId="307" xfId="0" applyNumberFormat="1" applyFont="1" applyBorder="1" applyAlignment="1">
      <alignment horizontal="center" vertical="center"/>
    </xf>
    <xf numFmtId="0" fontId="114" fillId="0" borderId="312" xfId="0" applyNumberFormat="1" applyFont="1" applyBorder="1" applyAlignment="1">
      <alignment horizontal="center" vertical="center"/>
    </xf>
    <xf numFmtId="0" fontId="114" fillId="0" borderId="62" xfId="0" applyNumberFormat="1" applyFont="1" applyBorder="1" applyAlignment="1">
      <alignment horizontal="center" vertical="center"/>
    </xf>
    <xf numFmtId="0" fontId="114" fillId="0" borderId="112" xfId="0" applyNumberFormat="1" applyFont="1" applyBorder="1" applyAlignment="1">
      <alignment horizontal="center" vertical="center"/>
    </xf>
    <xf numFmtId="0" fontId="114" fillId="0" borderId="300" xfId="0" applyNumberFormat="1" applyFont="1" applyBorder="1" applyAlignment="1">
      <alignment horizontal="center" vertical="center"/>
    </xf>
    <xf numFmtId="0" fontId="114" fillId="0" borderId="301" xfId="0" applyNumberFormat="1" applyFont="1" applyBorder="1" applyAlignment="1">
      <alignment horizontal="center" vertical="center"/>
    </xf>
    <xf numFmtId="0" fontId="114" fillId="0" borderId="302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14" fillId="0" borderId="62" xfId="0" applyNumberFormat="1" applyFont="1" applyBorder="1" applyAlignment="1">
      <alignment horizontal="center" vertical="center" wrapText="1"/>
    </xf>
    <xf numFmtId="0" fontId="114" fillId="0" borderId="298" xfId="0" applyNumberFormat="1" applyFont="1" applyBorder="1" applyAlignment="1">
      <alignment horizontal="center" vertical="center" wrapText="1"/>
    </xf>
    <xf numFmtId="0" fontId="114" fillId="0" borderId="112" xfId="0" applyNumberFormat="1" applyFont="1" applyBorder="1" applyAlignment="1">
      <alignment horizontal="center" vertical="center" wrapText="1"/>
    </xf>
    <xf numFmtId="0" fontId="114" fillId="0" borderId="236" xfId="0" applyNumberFormat="1" applyFont="1" applyBorder="1" applyAlignment="1">
      <alignment horizontal="center" vertical="center" wrapText="1"/>
    </xf>
    <xf numFmtId="0" fontId="135" fillId="0" borderId="298" xfId="0" applyNumberFormat="1" applyFont="1" applyBorder="1" applyAlignment="1">
      <alignment horizontal="center" vertical="center" wrapText="1"/>
    </xf>
    <xf numFmtId="0" fontId="135" fillId="0" borderId="236" xfId="0" applyNumberFormat="1" applyFont="1" applyBorder="1" applyAlignment="1">
      <alignment horizontal="center" vertical="center" wrapText="1"/>
    </xf>
    <xf numFmtId="0" fontId="114" fillId="0" borderId="9" xfId="0" applyNumberFormat="1" applyFont="1" applyBorder="1" applyAlignment="1">
      <alignment horizontal="center" vertical="center" wrapText="1"/>
    </xf>
    <xf numFmtId="0" fontId="114" fillId="0" borderId="0" xfId="0" applyNumberFormat="1" applyFont="1" applyBorder="1" applyAlignment="1">
      <alignment horizontal="center" vertical="center" wrapText="1"/>
    </xf>
    <xf numFmtId="0" fontId="114" fillId="0" borderId="296" xfId="0" applyNumberFormat="1" applyFont="1" applyBorder="1" applyAlignment="1">
      <alignment horizontal="center" vertical="center"/>
    </xf>
    <xf numFmtId="0" fontId="114" fillId="0" borderId="290" xfId="0" applyNumberFormat="1" applyFont="1" applyBorder="1" applyAlignment="1">
      <alignment horizontal="center" vertical="center"/>
    </xf>
    <xf numFmtId="0" fontId="114" fillId="0" borderId="37" xfId="0" applyNumberFormat="1" applyFont="1" applyBorder="1" applyAlignment="1">
      <alignment horizontal="center" vertical="center" wrapText="1"/>
    </xf>
    <xf numFmtId="0" fontId="114" fillId="0" borderId="23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4" fillId="0" borderId="290" xfId="22" applyNumberFormat="1" applyFont="1" applyBorder="1" applyAlignment="1" applyProtection="1">
      <alignment horizontal="center" vertical="center" wrapText="1"/>
    </xf>
    <xf numFmtId="0" fontId="114" fillId="0" borderId="290" xfId="0" applyNumberFormat="1" applyFont="1" applyBorder="1" applyAlignment="1">
      <alignment horizontal="center" vertical="center" wrapText="1"/>
    </xf>
    <xf numFmtId="0" fontId="114" fillId="0" borderId="359" xfId="0" applyNumberFormat="1" applyFont="1" applyBorder="1" applyAlignment="1">
      <alignment horizontal="center" vertical="center" wrapText="1"/>
    </xf>
    <xf numFmtId="0" fontId="114" fillId="0" borderId="358" xfId="0" applyNumberFormat="1" applyFont="1" applyBorder="1" applyAlignment="1">
      <alignment horizontal="center" vertical="center" wrapText="1"/>
    </xf>
    <xf numFmtId="0" fontId="114" fillId="0" borderId="360" xfId="0" applyNumberFormat="1" applyFont="1" applyBorder="1" applyAlignment="1">
      <alignment horizontal="center" vertical="center" wrapText="1"/>
    </xf>
    <xf numFmtId="0" fontId="136" fillId="0" borderId="296" xfId="0" applyNumberFormat="1" applyFont="1" applyBorder="1" applyAlignment="1">
      <alignment horizontal="center" vertical="center" wrapText="1"/>
    </xf>
    <xf numFmtId="0" fontId="136" fillId="0" borderId="290" xfId="0" applyNumberFormat="1" applyFont="1" applyBorder="1" applyAlignment="1">
      <alignment horizontal="center" vertical="center" wrapText="1"/>
    </xf>
    <xf numFmtId="0" fontId="136" fillId="0" borderId="291" xfId="0" applyNumberFormat="1" applyFont="1" applyBorder="1" applyAlignment="1">
      <alignment horizontal="center" vertical="center" wrapText="1"/>
    </xf>
    <xf numFmtId="0" fontId="114" fillId="0" borderId="76" xfId="0" applyNumberFormat="1" applyFont="1" applyBorder="1" applyAlignment="1">
      <alignment horizontal="center" vertical="center"/>
    </xf>
    <xf numFmtId="0" fontId="114" fillId="0" borderId="77" xfId="0" applyNumberFormat="1" applyFont="1" applyBorder="1" applyAlignment="1">
      <alignment horizontal="center" vertical="center"/>
    </xf>
    <xf numFmtId="0" fontId="12" fillId="0" borderId="242" xfId="0" applyFont="1" applyBorder="1" applyAlignment="1">
      <alignment horizontal="center" vertical="center"/>
    </xf>
    <xf numFmtId="0" fontId="12" fillId="0" borderId="236" xfId="0" applyFont="1" applyBorder="1" applyAlignment="1">
      <alignment horizontal="center" vertical="center"/>
    </xf>
    <xf numFmtId="49" fontId="12" fillId="0" borderId="242" xfId="0" applyNumberFormat="1" applyFont="1" applyBorder="1" applyAlignment="1">
      <alignment horizontal="center" vertical="center"/>
    </xf>
    <xf numFmtId="49" fontId="12" fillId="0" borderId="236" xfId="0" applyNumberFormat="1" applyFont="1" applyBorder="1" applyAlignment="1">
      <alignment horizontal="center" vertical="center"/>
    </xf>
    <xf numFmtId="0" fontId="12" fillId="0" borderId="227" xfId="0" applyFont="1" applyBorder="1" applyAlignment="1">
      <alignment horizontal="center" vertical="center"/>
    </xf>
    <xf numFmtId="0" fontId="12" fillId="0" borderId="239" xfId="0" applyFont="1" applyBorder="1" applyAlignment="1">
      <alignment horizontal="center" vertical="center"/>
    </xf>
    <xf numFmtId="0" fontId="12" fillId="0" borderId="237" xfId="0" applyFont="1" applyBorder="1" applyAlignment="1">
      <alignment horizontal="center" vertical="center"/>
    </xf>
    <xf numFmtId="0" fontId="12" fillId="0" borderId="241" xfId="0" applyFont="1" applyBorder="1" applyAlignment="1">
      <alignment horizontal="center" vertical="center" wrapText="1"/>
    </xf>
    <xf numFmtId="0" fontId="12" fillId="0" borderId="242" xfId="0" applyFont="1" applyBorder="1" applyAlignment="1">
      <alignment horizontal="center" vertical="center" wrapText="1"/>
    </xf>
    <xf numFmtId="0" fontId="12" fillId="0" borderId="227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236" xfId="0" applyFont="1" applyBorder="1" applyAlignment="1">
      <alignment horizontal="center" vertical="center" wrapText="1"/>
    </xf>
    <xf numFmtId="0" fontId="12" fillId="0" borderId="237" xfId="0" applyFont="1" applyBorder="1" applyAlignment="1">
      <alignment horizontal="center" vertical="center" wrapText="1"/>
    </xf>
    <xf numFmtId="41" fontId="12" fillId="0" borderId="241" xfId="8" applyFont="1" applyBorder="1" applyAlignment="1">
      <alignment vertical="center"/>
    </xf>
    <xf numFmtId="41" fontId="12" fillId="0" borderId="242" xfId="8" applyFont="1" applyBorder="1" applyAlignment="1">
      <alignment vertical="center"/>
    </xf>
    <xf numFmtId="41" fontId="12" fillId="0" borderId="227" xfId="8" applyFont="1" applyBorder="1" applyAlignment="1">
      <alignment vertical="center"/>
    </xf>
    <xf numFmtId="41" fontId="12" fillId="0" borderId="112" xfId="8" applyFont="1" applyBorder="1" applyAlignment="1">
      <alignment vertical="center"/>
    </xf>
    <xf numFmtId="41" fontId="12" fillId="0" borderId="236" xfId="8" applyFont="1" applyBorder="1" applyAlignment="1">
      <alignment vertical="center"/>
    </xf>
    <xf numFmtId="41" fontId="12" fillId="0" borderId="237" xfId="8" applyFont="1" applyBorder="1" applyAlignment="1">
      <alignment vertical="center"/>
    </xf>
    <xf numFmtId="49" fontId="12" fillId="0" borderId="241" xfId="0" applyNumberFormat="1" applyFont="1" applyBorder="1" applyAlignment="1">
      <alignment horizontal="center" vertical="center"/>
    </xf>
    <xf numFmtId="49" fontId="12" fillId="0" borderId="112" xfId="0" applyNumberFormat="1" applyFont="1" applyBorder="1" applyAlignment="1">
      <alignment horizontal="center" vertical="center"/>
    </xf>
    <xf numFmtId="0" fontId="12" fillId="0" borderId="306" xfId="0" applyNumberFormat="1" applyFont="1" applyFill="1" applyBorder="1" applyAlignment="1">
      <alignment horizontal="center" vertical="center" shrinkToFit="1"/>
    </xf>
    <xf numFmtId="49" fontId="11" fillId="0" borderId="306" xfId="0" applyNumberFormat="1" applyFont="1" applyBorder="1" applyAlignment="1">
      <alignment horizontal="center" vertical="center" wrapText="1"/>
    </xf>
    <xf numFmtId="49" fontId="11" fillId="0" borderId="309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237" xfId="0" applyFont="1" applyBorder="1" applyAlignment="1">
      <alignment horizontal="left" vertical="center"/>
    </xf>
    <xf numFmtId="0" fontId="12" fillId="0" borderId="227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98" xfId="0" applyNumberFormat="1" applyFont="1" applyBorder="1" applyAlignment="1">
      <alignment horizontal="center" vertical="center"/>
    </xf>
    <xf numFmtId="0" fontId="12" fillId="0" borderId="29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298" xfId="0" applyFont="1" applyBorder="1" applyAlignment="1">
      <alignment horizontal="center" vertical="center" wrapText="1"/>
    </xf>
    <xf numFmtId="0" fontId="12" fillId="0" borderId="29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49" fontId="12" fillId="14" borderId="0" xfId="0" applyNumberFormat="1" applyFont="1" applyFill="1" applyBorder="1" applyAlignment="1">
      <alignment horizontal="left" vertical="center"/>
    </xf>
    <xf numFmtId="0" fontId="12" fillId="14" borderId="0" xfId="0" applyNumberFormat="1" applyFont="1" applyFill="1" applyBorder="1" applyAlignment="1">
      <alignment horizontal="left" vertical="center"/>
    </xf>
    <xf numFmtId="49" fontId="0" fillId="14" borderId="0" xfId="0" applyNumberFormat="1" applyFill="1" applyAlignment="1">
      <alignment vertical="center"/>
    </xf>
    <xf numFmtId="0" fontId="0" fillId="14" borderId="0" xfId="0" applyNumberFormat="1" applyFill="1" applyAlignment="1">
      <alignment vertical="center"/>
    </xf>
    <xf numFmtId="0" fontId="12" fillId="2" borderId="77" xfId="0" applyFont="1" applyFill="1" applyBorder="1" applyAlignment="1">
      <alignment horizontal="distributed" vertical="center" wrapText="1" indent="3"/>
    </xf>
    <xf numFmtId="0" fontId="12" fillId="2" borderId="77" xfId="0" applyFont="1" applyFill="1" applyBorder="1" applyAlignment="1">
      <alignment horizontal="distributed" vertical="center" indent="3"/>
    </xf>
    <xf numFmtId="0" fontId="119" fillId="14" borderId="232" xfId="0" applyFont="1" applyFill="1" applyBorder="1" applyAlignment="1">
      <alignment horizontal="left" vertical="center"/>
    </xf>
    <xf numFmtId="0" fontId="55" fillId="14" borderId="232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9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1" fontId="12" fillId="0" borderId="9" xfId="8" applyFont="1" applyBorder="1" applyAlignment="1">
      <alignment vertical="center"/>
    </xf>
    <xf numFmtId="41" fontId="12" fillId="0" borderId="0" xfId="8" applyFont="1" applyBorder="1" applyAlignment="1">
      <alignment vertical="center"/>
    </xf>
    <xf numFmtId="41" fontId="12" fillId="0" borderId="59" xfId="8" applyFont="1" applyBorder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1" fontId="12" fillId="0" borderId="62" xfId="8" applyFont="1" applyBorder="1" applyAlignment="1">
      <alignment vertical="center"/>
    </xf>
    <xf numFmtId="41" fontId="12" fillId="0" borderId="298" xfId="8" applyFont="1" applyBorder="1" applyAlignment="1">
      <alignment vertical="center"/>
    </xf>
    <xf numFmtId="41" fontId="12" fillId="0" borderId="299" xfId="8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299" xfId="0" applyFont="1" applyBorder="1" applyAlignment="1">
      <alignment horizontal="left" vertical="center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/>
    <xf numFmtId="0" fontId="1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3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/>
    </xf>
    <xf numFmtId="49" fontId="38" fillId="0" borderId="31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vertical="center"/>
    </xf>
    <xf numFmtId="0" fontId="38" fillId="0" borderId="31" xfId="0" applyNumberFormat="1" applyFont="1" applyBorder="1" applyAlignment="1">
      <alignment horizontal="left" vertical="center" indent="1"/>
    </xf>
    <xf numFmtId="0" fontId="38" fillId="0" borderId="33" xfId="0" applyNumberFormat="1" applyFont="1" applyBorder="1" applyAlignment="1">
      <alignment horizontal="left" vertical="center" indent="1"/>
    </xf>
    <xf numFmtId="190" fontId="38" fillId="0" borderId="31" xfId="0" applyNumberFormat="1" applyFont="1" applyBorder="1" applyAlignment="1">
      <alignment horizontal="center" vertical="center"/>
    </xf>
    <xf numFmtId="190" fontId="38" fillId="0" borderId="33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 indent="2"/>
    </xf>
    <xf numFmtId="49" fontId="58" fillId="0" borderId="11" xfId="0" applyNumberFormat="1" applyFont="1" applyBorder="1" applyAlignment="1">
      <alignment horizontal="left" vertical="center" indent="2"/>
    </xf>
    <xf numFmtId="49" fontId="58" fillId="0" borderId="0" xfId="0" applyNumberFormat="1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38" fillId="0" borderId="31" xfId="0" applyNumberFormat="1" applyFont="1" applyBorder="1" applyAlignment="1">
      <alignment horizontal="center" vertical="center"/>
    </xf>
    <xf numFmtId="0" fontId="38" fillId="0" borderId="33" xfId="0" applyNumberFormat="1" applyFont="1" applyBorder="1" applyAlignment="1">
      <alignment horizontal="center" vertical="center"/>
    </xf>
    <xf numFmtId="0" fontId="38" fillId="0" borderId="72" xfId="0" applyNumberFormat="1" applyFont="1" applyBorder="1" applyAlignment="1">
      <alignment horizontal="center" vertical="center"/>
    </xf>
    <xf numFmtId="185" fontId="38" fillId="0" borderId="31" xfId="0" applyNumberFormat="1" applyFont="1" applyBorder="1" applyAlignment="1">
      <alignment horizontal="center" vertical="center"/>
    </xf>
    <xf numFmtId="185" fontId="38" fillId="0" borderId="33" xfId="0" applyNumberFormat="1" applyFont="1" applyBorder="1" applyAlignment="1">
      <alignment horizontal="center" vertical="center"/>
    </xf>
    <xf numFmtId="180" fontId="146" fillId="0" borderId="0" xfId="8" applyNumberFormat="1" applyFont="1" applyBorder="1" applyAlignment="1">
      <alignment horizontal="center" vertical="center"/>
    </xf>
    <xf numFmtId="41" fontId="40" fillId="0" borderId="0" xfId="8" applyFont="1" applyBorder="1" applyAlignment="1">
      <alignment horizontal="center" vertical="center"/>
    </xf>
    <xf numFmtId="49" fontId="40" fillId="0" borderId="0" xfId="0" applyNumberFormat="1" applyFont="1" applyBorder="1">
      <alignment vertical="center"/>
    </xf>
    <xf numFmtId="0" fontId="113" fillId="0" borderId="0" xfId="0" quotePrefix="1" applyFont="1" applyBorder="1" applyAlignment="1">
      <alignment horizontal="justify" vertical="center"/>
    </xf>
    <xf numFmtId="0" fontId="110" fillId="0" borderId="0" xfId="0" applyFont="1" applyBorder="1" applyAlignment="1">
      <alignment horizontal="justify" vertical="center"/>
    </xf>
    <xf numFmtId="49" fontId="40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/>
    </xf>
    <xf numFmtId="0" fontId="38" fillId="0" borderId="11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110" fillId="0" borderId="40" xfId="0" applyFont="1" applyBorder="1" applyAlignment="1">
      <alignment horizontal="center" vertical="center" wrapText="1"/>
    </xf>
    <xf numFmtId="180" fontId="141" fillId="0" borderId="40" xfId="23" applyNumberFormat="1" applyFont="1" applyBorder="1" applyAlignment="1">
      <alignment horizontal="center" vertical="center" wrapText="1"/>
    </xf>
    <xf numFmtId="180" fontId="110" fillId="0" borderId="40" xfId="23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145" fillId="0" borderId="0" xfId="0" applyNumberFormat="1" applyFont="1" applyBorder="1" applyAlignment="1">
      <alignment horizontal="left" vertical="center"/>
    </xf>
    <xf numFmtId="49" fontId="145" fillId="0" borderId="11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49" fontId="34" fillId="0" borderId="298" xfId="0" applyNumberFormat="1" applyFont="1" applyBorder="1" applyAlignment="1">
      <alignment horizontal="center" vertical="center"/>
    </xf>
    <xf numFmtId="49" fontId="34" fillId="0" borderId="78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3" fontId="103" fillId="0" borderId="0" xfId="0" applyNumberFormat="1" applyFont="1" applyAlignment="1">
      <alignment horizontal="center" vertical="center"/>
    </xf>
    <xf numFmtId="0" fontId="100" fillId="0" borderId="124" xfId="0" applyFont="1" applyBorder="1" applyAlignment="1">
      <alignment horizontal="center" vertical="center"/>
    </xf>
    <xf numFmtId="0" fontId="100" fillId="0" borderId="175" xfId="0" applyFont="1" applyBorder="1" applyAlignment="1">
      <alignment horizontal="center" vertical="center"/>
    </xf>
    <xf numFmtId="0" fontId="104" fillId="0" borderId="0" xfId="0" applyFont="1" applyBorder="1" applyAlignment="1">
      <alignment vertical="top" wrapText="1"/>
    </xf>
    <xf numFmtId="0" fontId="104" fillId="0" borderId="43" xfId="0" applyFont="1" applyBorder="1" applyAlignment="1">
      <alignment vertical="top" wrapText="1"/>
    </xf>
    <xf numFmtId="0" fontId="106" fillId="0" borderId="0" xfId="0" applyFont="1" applyBorder="1" applyAlignment="1">
      <alignment vertical="top" wrapText="1"/>
    </xf>
    <xf numFmtId="0" fontId="106" fillId="0" borderId="43" xfId="0" applyFont="1" applyBorder="1" applyAlignment="1">
      <alignment vertical="top" wrapText="1"/>
    </xf>
    <xf numFmtId="0" fontId="106" fillId="0" borderId="0" xfId="0" applyFont="1" applyBorder="1" applyAlignment="1">
      <alignment vertical="center" wrapText="1"/>
    </xf>
    <xf numFmtId="0" fontId="104" fillId="0" borderId="0" xfId="0" applyFont="1" applyBorder="1" applyAlignment="1">
      <alignment vertical="top"/>
    </xf>
    <xf numFmtId="0" fontId="100" fillId="0" borderId="0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3" fontId="100" fillId="0" borderId="40" xfId="0" applyNumberFormat="1" applyFont="1" applyBorder="1" applyAlignment="1">
      <alignment horizontal="center" vertical="center"/>
    </xf>
    <xf numFmtId="0" fontId="104" fillId="0" borderId="40" xfId="0" applyNumberFormat="1" applyFont="1" applyBorder="1" applyAlignment="1">
      <alignment horizontal="center" vertical="center" wrapText="1"/>
    </xf>
    <xf numFmtId="49" fontId="104" fillId="0" borderId="40" xfId="0" applyNumberFormat="1" applyFont="1" applyBorder="1" applyAlignment="1">
      <alignment horizontal="center" vertical="center" wrapText="1"/>
    </xf>
    <xf numFmtId="49" fontId="104" fillId="0" borderId="40" xfId="0" applyNumberFormat="1" applyFont="1" applyBorder="1" applyAlignment="1">
      <alignment horizontal="center" vertical="center"/>
    </xf>
    <xf numFmtId="199" fontId="100" fillId="0" borderId="42" xfId="0" applyNumberFormat="1" applyFont="1" applyBorder="1" applyAlignment="1">
      <alignment horizontal="center" vertical="center"/>
    </xf>
    <xf numFmtId="199" fontId="100" fillId="0" borderId="0" xfId="0" applyNumberFormat="1" applyFont="1" applyBorder="1" applyAlignment="1">
      <alignment horizontal="center" vertical="center"/>
    </xf>
    <xf numFmtId="199" fontId="100" fillId="0" borderId="43" xfId="0" applyNumberFormat="1" applyFont="1" applyBorder="1" applyAlignment="1">
      <alignment horizontal="center" vertical="center"/>
    </xf>
    <xf numFmtId="178" fontId="100" fillId="0" borderId="42" xfId="0" applyNumberFormat="1" applyFont="1" applyBorder="1" applyAlignment="1">
      <alignment horizontal="center" vertical="center"/>
    </xf>
    <xf numFmtId="178" fontId="100" fillId="0" borderId="0" xfId="0" applyNumberFormat="1" applyFont="1" applyBorder="1" applyAlignment="1">
      <alignment horizontal="center" vertical="center"/>
    </xf>
    <xf numFmtId="178" fontId="100" fillId="0" borderId="43" xfId="0" applyNumberFormat="1" applyFont="1" applyBorder="1" applyAlignment="1">
      <alignment horizontal="center" vertical="center"/>
    </xf>
    <xf numFmtId="3" fontId="100" fillId="0" borderId="40" xfId="0" applyNumberFormat="1" applyFont="1" applyBorder="1" applyAlignment="1">
      <alignment horizontal="center" vertical="center" wrapText="1"/>
    </xf>
    <xf numFmtId="178" fontId="100" fillId="0" borderId="4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/>
    </xf>
    <xf numFmtId="0" fontId="11" fillId="0" borderId="11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0" fillId="0" borderId="110" xfId="0" applyFont="1" applyBorder="1">
      <alignment vertical="center"/>
    </xf>
    <xf numFmtId="0" fontId="60" fillId="0" borderId="2" xfId="0" applyFont="1" applyBorder="1">
      <alignment vertical="center"/>
    </xf>
    <xf numFmtId="0" fontId="60" fillId="0" borderId="38" xfId="0" applyFont="1" applyBorder="1">
      <alignment vertical="center"/>
    </xf>
    <xf numFmtId="0" fontId="12" fillId="0" borderId="13" xfId="0" applyFont="1" applyBorder="1" applyAlignment="1">
      <alignment horizontal="left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11" xfId="0" applyFont="1" applyBorder="1" applyAlignment="1">
      <alignment horizontal="distributed" vertical="center" indent="4"/>
    </xf>
    <xf numFmtId="0" fontId="12" fillId="0" borderId="1" xfId="0" applyFont="1" applyBorder="1" applyAlignment="1">
      <alignment horizontal="distributed" vertical="center" indent="4"/>
    </xf>
    <xf numFmtId="0" fontId="12" fillId="0" borderId="47" xfId="0" applyFont="1" applyBorder="1" applyAlignment="1">
      <alignment horizontal="distributed" vertical="center" indent="4"/>
    </xf>
    <xf numFmtId="0" fontId="12" fillId="0" borderId="4" xfId="0" applyFont="1" applyBorder="1" applyAlignment="1">
      <alignment horizontal="distributed" vertical="center" indent="3"/>
    </xf>
    <xf numFmtId="0" fontId="12" fillId="0" borderId="15" xfId="0" applyFont="1" applyBorder="1" applyAlignment="1">
      <alignment horizontal="distributed" vertical="center" indent="3"/>
    </xf>
    <xf numFmtId="0" fontId="12" fillId="0" borderId="24" xfId="0" applyFont="1" applyBorder="1" applyAlignment="1">
      <alignment horizontal="distributed" vertical="center" indent="2"/>
    </xf>
    <xf numFmtId="0" fontId="12" fillId="0" borderId="4" xfId="0" applyFont="1" applyBorder="1" applyAlignment="1">
      <alignment horizontal="distributed" vertical="center" indent="2"/>
    </xf>
    <xf numFmtId="178" fontId="12" fillId="0" borderId="6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81" fillId="0" borderId="0" xfId="0" applyFont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2" fillId="0" borderId="2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/>
    </xf>
    <xf numFmtId="0" fontId="12" fillId="0" borderId="298" xfId="0" applyFont="1" applyFill="1" applyBorder="1" applyAlignment="1">
      <alignment horizontal="center"/>
    </xf>
    <xf numFmtId="0" fontId="12" fillId="0" borderId="29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356" xfId="0" applyFont="1" applyBorder="1" applyAlignment="1">
      <alignment horizontal="distributed" vertical="center" indent="1"/>
    </xf>
    <xf numFmtId="0" fontId="12" fillId="0" borderId="353" xfId="0" applyFont="1" applyBorder="1" applyAlignment="1">
      <alignment horizontal="distributed" vertical="center" indent="1"/>
    </xf>
    <xf numFmtId="0" fontId="12" fillId="0" borderId="347" xfId="0" applyFont="1" applyBorder="1" applyAlignment="1">
      <alignment horizontal="distributed" vertical="center" indent="1"/>
    </xf>
    <xf numFmtId="178" fontId="12" fillId="0" borderId="354" xfId="0" applyNumberFormat="1" applyFont="1" applyBorder="1" applyAlignment="1">
      <alignment horizontal="center" vertical="center" shrinkToFit="1"/>
    </xf>
    <xf numFmtId="178" fontId="12" fillId="0" borderId="353" xfId="0" applyNumberFormat="1" applyFont="1" applyBorder="1" applyAlignment="1">
      <alignment horizontal="center" vertical="center" shrinkToFit="1"/>
    </xf>
    <xf numFmtId="0" fontId="12" fillId="0" borderId="353" xfId="0" applyNumberFormat="1" applyFont="1" applyBorder="1" applyAlignment="1">
      <alignment vertical="center" shrinkToFit="1"/>
    </xf>
    <xf numFmtId="211" fontId="13" fillId="0" borderId="353" xfId="0" applyNumberFormat="1" applyFont="1" applyBorder="1" applyAlignment="1">
      <alignment horizontal="center" vertical="center"/>
    </xf>
    <xf numFmtId="0" fontId="12" fillId="0" borderId="353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343" xfId="0" applyFont="1" applyBorder="1" applyAlignment="1">
      <alignment horizontal="center" vertical="center"/>
    </xf>
    <xf numFmtId="0" fontId="13" fillId="0" borderId="343" xfId="0" applyFont="1" applyBorder="1" applyAlignment="1">
      <alignment horizontal="center" vertical="center"/>
    </xf>
    <xf numFmtId="0" fontId="12" fillId="0" borderId="347" xfId="0" applyFont="1" applyBorder="1" applyAlignment="1">
      <alignment horizontal="center" vertical="center"/>
    </xf>
    <xf numFmtId="198" fontId="11" fillId="0" borderId="354" xfId="0" applyNumberFormat="1" applyFont="1" applyBorder="1" applyAlignment="1">
      <alignment horizontal="center" vertical="center" shrinkToFit="1"/>
    </xf>
    <xf numFmtId="198" fontId="11" fillId="0" borderId="353" xfId="0" applyNumberFormat="1" applyFont="1" applyBorder="1" applyAlignment="1">
      <alignment horizontal="center" vertical="center" shrinkToFit="1"/>
    </xf>
    <xf numFmtId="0" fontId="12" fillId="0" borderId="282" xfId="0" applyFont="1" applyBorder="1" applyAlignment="1">
      <alignment horizontal="distributed" vertical="center" justifyLastLine="1"/>
    </xf>
    <xf numFmtId="0" fontId="12" fillId="0" borderId="301" xfId="0" applyFont="1" applyBorder="1" applyAlignment="1">
      <alignment horizontal="distributed" vertical="center" justifyLastLine="1"/>
    </xf>
    <xf numFmtId="0" fontId="12" fillId="0" borderId="30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0" borderId="282" xfId="0" applyFont="1" applyBorder="1" applyAlignment="1">
      <alignment horizontal="distributed" vertical="center" indent="1"/>
    </xf>
    <xf numFmtId="0" fontId="12" fillId="0" borderId="301" xfId="0" applyFont="1" applyBorder="1" applyAlignment="1">
      <alignment horizontal="distributed" vertical="center" indent="1"/>
    </xf>
    <xf numFmtId="0" fontId="12" fillId="0" borderId="284" xfId="0" applyFont="1" applyBorder="1" applyAlignment="1">
      <alignment horizontal="distributed" vertical="center" indent="1"/>
    </xf>
    <xf numFmtId="0" fontId="12" fillId="0" borderId="300" xfId="0" applyFont="1" applyBorder="1" applyAlignment="1">
      <alignment horizontal="center" vertical="center"/>
    </xf>
    <xf numFmtId="0" fontId="12" fillId="0" borderId="301" xfId="0" applyFont="1" applyBorder="1" applyAlignment="1">
      <alignment horizontal="center" vertical="center"/>
    </xf>
    <xf numFmtId="0" fontId="12" fillId="0" borderId="284" xfId="0" applyFont="1" applyBorder="1" applyAlignment="1">
      <alignment horizontal="center" vertical="center"/>
    </xf>
    <xf numFmtId="0" fontId="12" fillId="0" borderId="300" xfId="0" applyFont="1" applyBorder="1" applyAlignment="1">
      <alignment horizontal="distributed" vertical="center" indent="1"/>
    </xf>
    <xf numFmtId="0" fontId="12" fillId="0" borderId="300" xfId="0" applyFont="1" applyBorder="1" applyAlignment="1">
      <alignment horizontal="center" vertical="center" shrinkToFit="1"/>
    </xf>
    <xf numFmtId="0" fontId="12" fillId="0" borderId="301" xfId="0" applyFont="1" applyBorder="1" applyAlignment="1">
      <alignment horizontal="center" vertical="center" shrinkToFit="1"/>
    </xf>
    <xf numFmtId="0" fontId="12" fillId="0" borderId="302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wrapText="1"/>
    </xf>
    <xf numFmtId="0" fontId="12" fillId="0" borderId="353" xfId="0" applyNumberFormat="1" applyFont="1" applyBorder="1" applyAlignment="1">
      <alignment horizontal="center" vertical="center" shrinkToFit="1"/>
    </xf>
    <xf numFmtId="0" fontId="12" fillId="0" borderId="355" xfId="0" applyFont="1" applyBorder="1" applyAlignment="1">
      <alignment horizontal="center" vertical="center"/>
    </xf>
    <xf numFmtId="0" fontId="47" fillId="0" borderId="0" xfId="22" applyFont="1" applyAlignment="1" applyProtection="1">
      <alignment vertical="center"/>
    </xf>
    <xf numFmtId="200" fontId="12" fillId="0" borderId="6" xfId="0" applyNumberFormat="1" applyFont="1" applyBorder="1" applyAlignment="1">
      <alignment horizontal="center" vertical="center" shrinkToFit="1"/>
    </xf>
    <xf numFmtId="200" fontId="12" fillId="0" borderId="279" xfId="0" applyNumberFormat="1" applyFont="1" applyBorder="1" applyAlignment="1">
      <alignment horizontal="center" vertical="center" shrinkToFit="1"/>
    </xf>
    <xf numFmtId="200" fontId="12" fillId="0" borderId="286" xfId="0" applyNumberFormat="1" applyFont="1" applyBorder="1" applyAlignment="1">
      <alignment horizontal="center" vertical="center" shrinkToFit="1"/>
    </xf>
    <xf numFmtId="0" fontId="12" fillId="0" borderId="232" xfId="0" applyFont="1" applyFill="1" applyBorder="1" applyAlignment="1">
      <alignment horizontal="left" vertical="center"/>
    </xf>
    <xf numFmtId="41" fontId="12" fillId="0" borderId="301" xfId="23" applyFont="1" applyFill="1" applyBorder="1" applyAlignment="1">
      <alignment vertical="center"/>
    </xf>
    <xf numFmtId="182" fontId="12" fillId="0" borderId="112" xfId="0" applyNumberFormat="1" applyFont="1" applyBorder="1" applyAlignment="1">
      <alignment vertical="center" shrinkToFit="1"/>
    </xf>
    <xf numFmtId="182" fontId="12" fillId="0" borderId="343" xfId="0" applyNumberFormat="1" applyFont="1" applyBorder="1" applyAlignment="1">
      <alignment vertical="center" shrinkToFit="1"/>
    </xf>
    <xf numFmtId="0" fontId="12" fillId="0" borderId="225" xfId="0" applyFont="1" applyFill="1" applyBorder="1" applyAlignment="1">
      <alignment horizontal="center" vertical="center" wrapText="1"/>
    </xf>
    <xf numFmtId="0" fontId="12" fillId="0" borderId="22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32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176" fontId="12" fillId="0" borderId="225" xfId="0" applyNumberFormat="1" applyFont="1" applyBorder="1" applyAlignment="1">
      <alignment horizontal="center" vertical="center"/>
    </xf>
    <xf numFmtId="176" fontId="12" fillId="0" borderId="226" xfId="0" applyNumberFormat="1" applyFont="1" applyBorder="1" applyAlignment="1">
      <alignment horizontal="center" vertical="center"/>
    </xf>
    <xf numFmtId="176" fontId="12" fillId="0" borderId="214" xfId="0" applyNumberFormat="1" applyFont="1" applyBorder="1" applyAlignment="1">
      <alignment horizontal="center" vertical="center"/>
    </xf>
    <xf numFmtId="0" fontId="12" fillId="0" borderId="238" xfId="0" applyFont="1" applyBorder="1" applyAlignment="1">
      <alignment horizontal="center" vertical="center"/>
    </xf>
    <xf numFmtId="0" fontId="12" fillId="2" borderId="225" xfId="0" applyFont="1" applyFill="1" applyBorder="1" applyAlignment="1">
      <alignment horizontal="center" vertical="center" wrapText="1"/>
    </xf>
    <xf numFmtId="0" fontId="12" fillId="2" borderId="226" xfId="0" applyFont="1" applyFill="1" applyBorder="1" applyAlignment="1">
      <alignment horizontal="center" vertical="center" wrapText="1"/>
    </xf>
    <xf numFmtId="0" fontId="12" fillId="2" borderId="2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2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25" xfId="0" applyFont="1" applyFill="1" applyBorder="1" applyAlignment="1">
      <alignment horizontal="center" vertical="center"/>
    </xf>
    <xf numFmtId="0" fontId="12" fillId="2" borderId="226" xfId="0" applyFont="1" applyFill="1" applyBorder="1" applyAlignment="1">
      <alignment horizontal="center" vertical="center"/>
    </xf>
    <xf numFmtId="0" fontId="12" fillId="2" borderId="22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0" borderId="292" xfId="0" applyFont="1" applyBorder="1" applyAlignment="1">
      <alignment horizontal="distributed" vertical="center" indent="1"/>
    </xf>
    <xf numFmtId="0" fontId="12" fillId="0" borderId="289" xfId="0" applyFont="1" applyBorder="1" applyAlignment="1">
      <alignment horizontal="distributed" vertical="center" indent="1"/>
    </xf>
    <xf numFmtId="0" fontId="12" fillId="0" borderId="239" xfId="0" applyFont="1" applyBorder="1" applyAlignment="1">
      <alignment horizontal="distributed" vertical="center" indent="1"/>
    </xf>
    <xf numFmtId="0" fontId="12" fillId="0" borderId="343" xfId="0" applyFont="1" applyBorder="1" applyAlignment="1">
      <alignment horizontal="distributed" vertical="center" indent="1"/>
    </xf>
    <xf numFmtId="0" fontId="12" fillId="0" borderId="237" xfId="0" applyFont="1" applyBorder="1" applyAlignment="1">
      <alignment horizontal="distributed" vertical="center" indent="1"/>
    </xf>
    <xf numFmtId="0" fontId="12" fillId="0" borderId="292" xfId="0" applyFont="1" applyBorder="1" applyAlignment="1">
      <alignment horizontal="distributed" vertical="center" wrapText="1" indent="1" shrinkToFit="1"/>
    </xf>
    <xf numFmtId="0" fontId="12" fillId="0" borderId="289" xfId="0" applyFont="1" applyBorder="1" applyAlignment="1">
      <alignment horizontal="distributed" vertical="center" wrapText="1" indent="1" shrinkToFit="1"/>
    </xf>
    <xf numFmtId="0" fontId="12" fillId="0" borderId="295" xfId="0" applyFont="1" applyBorder="1" applyAlignment="1">
      <alignment horizontal="distributed" vertical="center" wrapText="1" indent="1" shrinkToFit="1"/>
    </xf>
    <xf numFmtId="0" fontId="12" fillId="0" borderId="234" xfId="0" applyFont="1" applyBorder="1" applyAlignment="1">
      <alignment horizontal="distributed" vertical="center" wrapText="1" indent="1" shrinkToFit="1"/>
    </xf>
    <xf numFmtId="0" fontId="12" fillId="0" borderId="232" xfId="0" applyFont="1" applyBorder="1" applyAlignment="1">
      <alignment horizontal="distributed" vertical="center" wrapText="1" indent="1" shrinkToFit="1"/>
    </xf>
    <xf numFmtId="0" fontId="12" fillId="0" borderId="118" xfId="0" applyFont="1" applyBorder="1" applyAlignment="1">
      <alignment horizontal="distributed" vertical="center" wrapText="1" indent="1" shrinkToFit="1"/>
    </xf>
    <xf numFmtId="0" fontId="48" fillId="2" borderId="31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57" xfId="0" applyFont="1" applyBorder="1" applyAlignment="1">
      <alignment horizontal="distributed" vertical="center" justifyLastLine="1"/>
    </xf>
    <xf numFmtId="0" fontId="12" fillId="0" borderId="358" xfId="0" applyFont="1" applyBorder="1" applyAlignment="1">
      <alignment horizontal="distributed" vertical="center" justifyLastLine="1"/>
    </xf>
    <xf numFmtId="0" fontId="12" fillId="0" borderId="241" xfId="0" applyFont="1" applyFill="1" applyBorder="1" applyAlignment="1">
      <alignment horizontal="center" vertical="center"/>
    </xf>
    <xf numFmtId="0" fontId="12" fillId="0" borderId="289" xfId="0" applyFont="1" applyFill="1" applyBorder="1" applyAlignment="1">
      <alignment horizontal="center" vertical="center"/>
    </xf>
    <xf numFmtId="182" fontId="12" fillId="0" borderId="359" xfId="23" applyNumberFormat="1" applyFont="1" applyFill="1" applyBorder="1" applyAlignment="1">
      <alignment vertical="center"/>
    </xf>
    <xf numFmtId="182" fontId="12" fillId="0" borderId="358" xfId="23" applyNumberFormat="1" applyFont="1" applyFill="1" applyBorder="1" applyAlignment="1">
      <alignment vertical="center"/>
    </xf>
    <xf numFmtId="176" fontId="12" fillId="0" borderId="227" xfId="0" applyNumberFormat="1" applyFont="1" applyBorder="1" applyAlignment="1">
      <alignment horizontal="center" vertical="center"/>
    </xf>
    <xf numFmtId="176" fontId="12" fillId="0" borderId="225" xfId="0" applyNumberFormat="1" applyFont="1" applyBorder="1" applyAlignment="1">
      <alignment horizontal="center" vertical="center" wrapText="1"/>
    </xf>
    <xf numFmtId="176" fontId="12" fillId="0" borderId="226" xfId="0" applyNumberFormat="1" applyFont="1" applyBorder="1" applyAlignment="1">
      <alignment horizontal="center" vertical="center" wrapText="1"/>
    </xf>
    <xf numFmtId="176" fontId="12" fillId="0" borderId="227" xfId="0" applyNumberFormat="1" applyFont="1" applyBorder="1" applyAlignment="1">
      <alignment horizontal="center" vertical="center" wrapText="1"/>
    </xf>
    <xf numFmtId="176" fontId="12" fillId="0" borderId="37" xfId="0" applyNumberFormat="1" applyFont="1" applyBorder="1" applyAlignment="1">
      <alignment horizontal="center" vertical="center" wrapText="1"/>
    </xf>
    <xf numFmtId="176" fontId="12" fillId="0" borderId="232" xfId="0" applyNumberFormat="1" applyFont="1" applyBorder="1" applyAlignment="1">
      <alignment horizontal="center" vertical="center" wrapText="1"/>
    </xf>
    <xf numFmtId="176" fontId="12" fillId="0" borderId="118" xfId="0" applyNumberFormat="1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/>
    </xf>
    <xf numFmtId="188" fontId="15" fillId="0" borderId="35" xfId="25" applyNumberFormat="1" applyFont="1" applyBorder="1" applyAlignment="1">
      <alignment horizontal="right" vertical="center" shrinkToFit="1"/>
    </xf>
    <xf numFmtId="188" fontId="15" fillId="0" borderId="2" xfId="25" applyNumberFormat="1" applyFont="1" applyBorder="1" applyAlignment="1">
      <alignment horizontal="right" vertical="center" shrinkToFit="1"/>
    </xf>
    <xf numFmtId="188" fontId="15" fillId="0" borderId="38" xfId="25" applyNumberFormat="1" applyFont="1" applyBorder="1" applyAlignment="1">
      <alignment horizontal="right" vertical="center" shrinkToFit="1"/>
    </xf>
    <xf numFmtId="182" fontId="15" fillId="0" borderId="231" xfId="0" applyNumberFormat="1" applyFont="1" applyBorder="1" applyAlignment="1">
      <alignment horizontal="right" vertical="center" shrinkToFit="1"/>
    </xf>
    <xf numFmtId="182" fontId="15" fillId="0" borderId="47" xfId="0" applyNumberFormat="1" applyFont="1" applyBorder="1" applyAlignment="1">
      <alignment horizontal="right" vertical="center" shrinkToFit="1"/>
    </xf>
    <xf numFmtId="182" fontId="15" fillId="0" borderId="6" xfId="0" applyNumberFormat="1" applyFont="1" applyBorder="1" applyAlignment="1">
      <alignment vertical="center" shrinkToFit="1"/>
    </xf>
    <xf numFmtId="182" fontId="15" fillId="0" borderId="231" xfId="0" applyNumberFormat="1" applyFont="1" applyBorder="1" applyAlignment="1">
      <alignment vertical="center" shrinkToFit="1"/>
    </xf>
    <xf numFmtId="182" fontId="15" fillId="0" borderId="213" xfId="0" applyNumberFormat="1" applyFont="1" applyBorder="1" applyAlignment="1">
      <alignment vertical="center" shrinkToFit="1"/>
    </xf>
    <xf numFmtId="176" fontId="12" fillId="0" borderId="112" xfId="0" applyNumberFormat="1" applyFont="1" applyBorder="1" applyAlignment="1">
      <alignment horizontal="center" vertical="center" wrapText="1"/>
    </xf>
    <xf numFmtId="176" fontId="12" fillId="0" borderId="236" xfId="0" applyNumberFormat="1" applyFont="1" applyBorder="1" applyAlignment="1">
      <alignment horizontal="center" vertical="center" wrapText="1"/>
    </xf>
    <xf numFmtId="176" fontId="12" fillId="0" borderId="237" xfId="0" applyNumberFormat="1" applyFont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8" xfId="0" applyBorder="1">
      <alignment vertical="center"/>
    </xf>
    <xf numFmtId="0" fontId="12" fillId="0" borderId="237" xfId="0" applyFont="1" applyFill="1" applyBorder="1" applyAlignment="1">
      <alignment horizontal="center" vertical="center" wrapText="1"/>
    </xf>
    <xf numFmtId="182" fontId="12" fillId="0" borderId="300" xfId="0" applyNumberFormat="1" applyFont="1" applyBorder="1" applyAlignment="1">
      <alignment vertical="center" shrinkToFit="1"/>
    </xf>
    <xf numFmtId="182" fontId="12" fillId="0" borderId="301" xfId="0" applyNumberFormat="1" applyFont="1" applyBorder="1" applyAlignment="1">
      <alignment vertical="center" shrinkToFit="1"/>
    </xf>
    <xf numFmtId="182" fontId="12" fillId="0" borderId="284" xfId="0" applyNumberFormat="1" applyFont="1" applyBorder="1" applyAlignment="1">
      <alignment vertical="center" shrinkToFit="1"/>
    </xf>
    <xf numFmtId="182" fontId="12" fillId="0" borderId="2" xfId="0" applyNumberFormat="1" applyFont="1" applyBorder="1" applyAlignment="1">
      <alignment vertical="center" shrinkToFit="1"/>
    </xf>
    <xf numFmtId="182" fontId="12" fillId="0" borderId="38" xfId="0" applyNumberFormat="1" applyFont="1" applyBorder="1" applyAlignment="1">
      <alignment vertical="center" shrinkToFit="1"/>
    </xf>
    <xf numFmtId="182" fontId="12" fillId="0" borderId="229" xfId="0" applyNumberFormat="1" applyFont="1" applyBorder="1" applyAlignment="1">
      <alignment vertical="center" shrinkToFit="1"/>
    </xf>
    <xf numFmtId="182" fontId="12" fillId="0" borderId="230" xfId="0" applyNumberFormat="1" applyFont="1" applyBorder="1" applyAlignment="1">
      <alignment vertical="center" shrinkToFit="1"/>
    </xf>
    <xf numFmtId="182" fontId="15" fillId="0" borderId="36" xfId="0" applyNumberFormat="1" applyFont="1" applyBorder="1" applyAlignment="1">
      <alignment vertical="center" shrinkToFit="1"/>
    </xf>
    <xf numFmtId="182" fontId="15" fillId="0" borderId="229" xfId="0" applyNumberFormat="1" applyFont="1" applyBorder="1" applyAlignment="1">
      <alignment vertical="center" shrinkToFit="1"/>
    </xf>
    <xf numFmtId="182" fontId="15" fillId="0" borderId="230" xfId="0" applyNumberFormat="1" applyFont="1" applyBorder="1" applyAlignment="1">
      <alignment vertical="center" shrinkToFit="1"/>
    </xf>
    <xf numFmtId="0" fontId="15" fillId="2" borderId="220" xfId="0" applyFont="1" applyFill="1" applyBorder="1" applyAlignment="1">
      <alignment horizontal="distributed" vertical="center" indent="1"/>
    </xf>
    <xf numFmtId="0" fontId="12" fillId="0" borderId="225" xfId="0" applyFont="1" applyBorder="1" applyAlignment="1">
      <alignment horizontal="center" vertical="center" wrapText="1"/>
    </xf>
    <xf numFmtId="0" fontId="12" fillId="0" borderId="226" xfId="0" applyFont="1" applyBorder="1" applyAlignment="1">
      <alignment horizontal="center" vertical="center"/>
    </xf>
    <xf numFmtId="0" fontId="12" fillId="0" borderId="292" xfId="0" applyFont="1" applyBorder="1" applyAlignment="1">
      <alignment horizontal="distributed" vertical="center" justifyLastLine="1"/>
    </xf>
    <xf numFmtId="0" fontId="12" fillId="0" borderId="289" xfId="0" applyFont="1" applyBorder="1" applyAlignment="1">
      <alignment horizontal="distributed" vertical="center" justifyLastLine="1"/>
    </xf>
    <xf numFmtId="0" fontId="12" fillId="0" borderId="295" xfId="0" applyFont="1" applyBorder="1" applyAlignment="1">
      <alignment horizontal="distributed" vertical="center" justifyLastLine="1"/>
    </xf>
    <xf numFmtId="0" fontId="12" fillId="0" borderId="239" xfId="0" applyFont="1" applyBorder="1" applyAlignment="1">
      <alignment horizontal="distributed" vertical="center" justifyLastLine="1"/>
    </xf>
    <xf numFmtId="0" fontId="12" fillId="0" borderId="343" xfId="0" applyFont="1" applyBorder="1" applyAlignment="1">
      <alignment horizontal="distributed" vertical="center" justifyLastLine="1"/>
    </xf>
    <xf numFmtId="0" fontId="12" fillId="0" borderId="237" xfId="0" applyFont="1" applyBorder="1" applyAlignment="1">
      <alignment horizontal="distributed" vertical="center" justifyLastLine="1"/>
    </xf>
    <xf numFmtId="0" fontId="12" fillId="0" borderId="356" xfId="0" applyFont="1" applyBorder="1" applyAlignment="1">
      <alignment horizontal="distributed" vertical="center" justifyLastLine="1"/>
    </xf>
    <xf numFmtId="0" fontId="12" fillId="0" borderId="353" xfId="0" applyFont="1" applyBorder="1" applyAlignment="1">
      <alignment horizontal="distributed" vertical="center" justifyLastLine="1"/>
    </xf>
    <xf numFmtId="41" fontId="12" fillId="0" borderId="354" xfId="23" applyFont="1" applyFill="1" applyBorder="1" applyAlignment="1">
      <alignment horizontal="center" vertical="center"/>
    </xf>
    <xf numFmtId="41" fontId="12" fillId="0" borderId="353" xfId="23" applyFont="1" applyFill="1" applyBorder="1" applyAlignment="1">
      <alignment horizontal="center" vertical="center"/>
    </xf>
    <xf numFmtId="0" fontId="12" fillId="0" borderId="35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59" xfId="0" applyFont="1" applyFill="1" applyBorder="1" applyAlignment="1">
      <alignment horizontal="center" vertical="top"/>
    </xf>
    <xf numFmtId="0" fontId="12" fillId="0" borderId="112" xfId="0" applyFont="1" applyFill="1" applyBorder="1" applyAlignment="1">
      <alignment horizontal="center" vertical="top"/>
    </xf>
    <xf numFmtId="0" fontId="12" fillId="0" borderId="343" xfId="0" applyFont="1" applyFill="1" applyBorder="1" applyAlignment="1">
      <alignment horizontal="center" vertical="top"/>
    </xf>
    <xf numFmtId="0" fontId="12" fillId="0" borderId="237" xfId="0" applyFont="1" applyFill="1" applyBorder="1" applyAlignment="1">
      <alignment horizontal="center" vertical="top"/>
    </xf>
    <xf numFmtId="41" fontId="12" fillId="0" borderId="241" xfId="23" applyFont="1" applyFill="1" applyBorder="1" applyAlignment="1">
      <alignment horizontal="center" vertical="center"/>
    </xf>
    <xf numFmtId="41" fontId="12" fillId="0" borderId="289" xfId="23" applyFont="1" applyFill="1" applyBorder="1" applyAlignment="1">
      <alignment horizontal="center" vertical="center"/>
    </xf>
    <xf numFmtId="41" fontId="12" fillId="0" borderId="112" xfId="23" applyFont="1" applyFill="1" applyBorder="1" applyAlignment="1">
      <alignment horizontal="center" vertical="center"/>
    </xf>
    <xf numFmtId="41" fontId="12" fillId="0" borderId="343" xfId="23" applyFont="1" applyFill="1" applyBorder="1" applyAlignment="1">
      <alignment horizontal="center" vertical="center"/>
    </xf>
    <xf numFmtId="0" fontId="12" fillId="0" borderId="289" xfId="0" applyFont="1" applyFill="1" applyBorder="1" applyAlignment="1">
      <alignment horizontal="left" vertical="center"/>
    </xf>
    <xf numFmtId="0" fontId="12" fillId="0" borderId="343" xfId="0" applyFont="1" applyFill="1" applyBorder="1" applyAlignment="1">
      <alignment horizontal="left" vertical="center"/>
    </xf>
    <xf numFmtId="182" fontId="12" fillId="0" borderId="354" xfId="0" applyNumberFormat="1" applyFont="1" applyBorder="1" applyAlignment="1">
      <alignment vertical="center" shrinkToFit="1"/>
    </xf>
    <xf numFmtId="182" fontId="12" fillId="0" borderId="353" xfId="0" applyNumberFormat="1" applyFont="1" applyBorder="1" applyAlignment="1">
      <alignment vertical="center" shrinkToFit="1"/>
    </xf>
    <xf numFmtId="182" fontId="12" fillId="0" borderId="347" xfId="0" applyNumberFormat="1" applyFont="1" applyBorder="1" applyAlignment="1">
      <alignment vertical="center" shrinkToFit="1"/>
    </xf>
    <xf numFmtId="182" fontId="12" fillId="0" borderId="231" xfId="0" applyNumberFormat="1" applyFont="1" applyBorder="1" applyAlignment="1">
      <alignment vertical="center" shrinkToFit="1"/>
    </xf>
    <xf numFmtId="182" fontId="12" fillId="0" borderId="213" xfId="0" applyNumberFormat="1" applyFont="1" applyBorder="1" applyAlignment="1">
      <alignment vertical="center" shrinkToFit="1"/>
    </xf>
    <xf numFmtId="0" fontId="12" fillId="0" borderId="343" xfId="0" applyFont="1" applyFill="1" applyBorder="1" applyAlignment="1">
      <alignment horizontal="center" vertical="center"/>
    </xf>
    <xf numFmtId="41" fontId="12" fillId="0" borderId="289" xfId="23" applyFont="1" applyFill="1" applyBorder="1" applyAlignment="1">
      <alignment vertical="center"/>
    </xf>
    <xf numFmtId="41" fontId="12" fillId="0" borderId="343" xfId="23" applyFont="1" applyFill="1" applyBorder="1" applyAlignment="1">
      <alignment vertical="center"/>
    </xf>
    <xf numFmtId="0" fontId="12" fillId="0" borderId="295" xfId="0" applyFont="1" applyBorder="1">
      <alignment vertical="center"/>
    </xf>
    <xf numFmtId="0" fontId="12" fillId="0" borderId="237" xfId="0" applyFont="1" applyBorder="1">
      <alignment vertical="center"/>
    </xf>
    <xf numFmtId="182" fontId="12" fillId="0" borderId="241" xfId="0" applyNumberFormat="1" applyFont="1" applyBorder="1" applyAlignment="1">
      <alignment vertical="center" shrinkToFit="1"/>
    </xf>
    <xf numFmtId="182" fontId="12" fillId="0" borderId="289" xfId="0" applyNumberFormat="1" applyFont="1" applyBorder="1" applyAlignment="1">
      <alignment vertical="center" shrinkToFit="1"/>
    </xf>
    <xf numFmtId="182" fontId="12" fillId="0" borderId="295" xfId="0" applyNumberFormat="1" applyFont="1" applyBorder="1" applyAlignment="1">
      <alignment vertical="center" shrinkToFit="1"/>
    </xf>
    <xf numFmtId="182" fontId="12" fillId="0" borderId="237" xfId="0" applyNumberFormat="1" applyFont="1" applyBorder="1" applyAlignment="1">
      <alignment vertical="center" shrinkToFit="1"/>
    </xf>
    <xf numFmtId="182" fontId="12" fillId="0" borderId="100" xfId="0" applyNumberFormat="1" applyFont="1" applyBorder="1" applyAlignment="1">
      <alignment vertical="center" shrinkToFit="1"/>
    </xf>
    <xf numFmtId="182" fontId="12" fillId="0" borderId="224" xfId="0" applyNumberFormat="1" applyFont="1" applyBorder="1" applyAlignment="1">
      <alignment vertical="center" shrinkToFit="1"/>
    </xf>
    <xf numFmtId="41" fontId="12" fillId="0" borderId="353" xfId="23" applyFont="1" applyFill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12" fillId="0" borderId="37" xfId="0" quotePrefix="1" applyFont="1" applyFill="1" applyBorder="1" applyAlignment="1">
      <alignment horizontal="center" vertical="center" wrapText="1" shrinkToFit="1"/>
    </xf>
    <xf numFmtId="0" fontId="12" fillId="0" borderId="232" xfId="0" quotePrefix="1" applyFont="1" applyFill="1" applyBorder="1" applyAlignment="1">
      <alignment horizontal="center" vertical="center" wrapText="1" shrinkToFit="1"/>
    </xf>
    <xf numFmtId="182" fontId="12" fillId="0" borderId="359" xfId="0" applyNumberFormat="1" applyFont="1" applyBorder="1" applyAlignment="1">
      <alignment vertical="center" shrinkToFit="1"/>
    </xf>
    <xf numFmtId="182" fontId="12" fillId="0" borderId="358" xfId="0" applyNumberFormat="1" applyFont="1" applyBorder="1" applyAlignment="1">
      <alignment vertical="center" shrinkToFit="1"/>
    </xf>
    <xf numFmtId="182" fontId="12" fillId="0" borderId="360" xfId="0" applyNumberFormat="1" applyFont="1" applyBorder="1" applyAlignment="1">
      <alignment vertical="center" shrinkToFit="1"/>
    </xf>
    <xf numFmtId="0" fontId="12" fillId="0" borderId="232" xfId="0" applyFont="1" applyBorder="1" applyAlignment="1">
      <alignment horizontal="right" vertical="center"/>
    </xf>
    <xf numFmtId="182" fontId="15" fillId="0" borderId="2" xfId="0" applyNumberFormat="1" applyFont="1" applyBorder="1" applyAlignment="1">
      <alignment horizontal="right" vertical="center" shrinkToFit="1"/>
    </xf>
    <xf numFmtId="182" fontId="15" fillId="0" borderId="101" xfId="0" applyNumberFormat="1" applyFont="1" applyBorder="1" applyAlignment="1">
      <alignment horizontal="right" vertical="center" shrinkToFit="1"/>
    </xf>
    <xf numFmtId="182" fontId="15" fillId="0" borderId="35" xfId="0" applyNumberFormat="1" applyFont="1" applyBorder="1" applyAlignment="1">
      <alignment vertical="center" shrinkToFit="1"/>
    </xf>
    <xf numFmtId="182" fontId="15" fillId="0" borderId="2" xfId="0" applyNumberFormat="1" applyFont="1" applyBorder="1" applyAlignment="1">
      <alignment vertical="center" shrinkToFit="1"/>
    </xf>
    <xf numFmtId="182" fontId="15" fillId="0" borderId="38" xfId="0" applyNumberFormat="1" applyFont="1" applyBorder="1" applyAlignment="1">
      <alignment vertical="center" shrinkToFit="1"/>
    </xf>
    <xf numFmtId="0" fontId="15" fillId="2" borderId="219" xfId="0" applyFont="1" applyFill="1" applyBorder="1" applyAlignment="1">
      <alignment horizontal="distributed" vertical="center" wrapText="1" indent="1"/>
    </xf>
    <xf numFmtId="0" fontId="15" fillId="2" borderId="4" xfId="0" applyFont="1" applyFill="1" applyBorder="1" applyAlignment="1">
      <alignment horizontal="distributed" vertical="center" wrapText="1" indent="1"/>
    </xf>
    <xf numFmtId="188" fontId="15" fillId="0" borderId="112" xfId="25" applyNumberFormat="1" applyFont="1" applyBorder="1" applyAlignment="1">
      <alignment horizontal="right" vertical="center" shrinkToFit="1"/>
    </xf>
    <xf numFmtId="188" fontId="15" fillId="0" borderId="236" xfId="25" applyNumberFormat="1" applyFont="1" applyBorder="1" applyAlignment="1">
      <alignment horizontal="right" vertical="center" shrinkToFit="1"/>
    </xf>
    <xf numFmtId="188" fontId="15" fillId="0" borderId="238" xfId="25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298" xfId="0" applyFont="1" applyFill="1" applyBorder="1" applyAlignment="1">
      <alignment horizontal="center" vertical="center" wrapText="1" shrinkToFit="1"/>
    </xf>
    <xf numFmtId="0" fontId="12" fillId="0" borderId="29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8" xfId="0" quotePrefix="1" applyNumberFormat="1" applyFont="1" applyFill="1" applyBorder="1" applyAlignment="1">
      <alignment horizontal="center" vertical="center" wrapText="1" shrinkToFit="1"/>
    </xf>
    <xf numFmtId="0" fontId="12" fillId="0" borderId="232" xfId="0" applyFont="1" applyFill="1" applyBorder="1" applyAlignment="1">
      <alignment horizontal="left" vertical="center" wrapText="1" indent="1" shrinkToFit="1"/>
    </xf>
    <xf numFmtId="0" fontId="13" fillId="0" borderId="0" xfId="0" applyFont="1" applyAlignment="1">
      <alignment horizontal="right" vertical="center"/>
    </xf>
    <xf numFmtId="0" fontId="12" fillId="0" borderId="62" xfId="0" applyFont="1" applyBorder="1" applyAlignment="1">
      <alignment horizontal="center" vertical="center" wrapText="1" shrinkToFit="1"/>
    </xf>
    <xf numFmtId="0" fontId="12" fillId="0" borderId="29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232" xfId="0" applyFont="1" applyBorder="1" applyAlignment="1">
      <alignment horizontal="center" vertical="center" wrapText="1" shrinkToFit="1"/>
    </xf>
    <xf numFmtId="0" fontId="12" fillId="0" borderId="299" xfId="0" applyFont="1" applyBorder="1" applyAlignment="1">
      <alignment horizontal="center" vertical="center" wrapText="1" shrinkToFit="1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118" xfId="0" applyFont="1" applyBorder="1" applyAlignment="1">
      <alignment horizontal="center" vertical="center" wrapText="1" shrinkToFit="1"/>
    </xf>
    <xf numFmtId="182" fontId="12" fillId="0" borderId="298" xfId="0" applyNumberFormat="1" applyFont="1" applyBorder="1" applyAlignment="1">
      <alignment horizontal="center" vertical="center" shrinkToFit="1"/>
    </xf>
    <xf numFmtId="182" fontId="12" fillId="0" borderId="299" xfId="0" applyNumberFormat="1" applyFont="1" applyBorder="1" applyAlignment="1">
      <alignment horizontal="center" vertical="center" shrinkToFit="1"/>
    </xf>
    <xf numFmtId="182" fontId="12" fillId="0" borderId="232" xfId="0" applyNumberFormat="1" applyFont="1" applyBorder="1" applyAlignment="1">
      <alignment horizontal="center" vertical="center" shrinkToFit="1"/>
    </xf>
    <xf numFmtId="182" fontId="12" fillId="0" borderId="118" xfId="0" applyNumberFormat="1" applyFont="1" applyBorder="1" applyAlignment="1">
      <alignment horizontal="center" vertical="center" shrinkToFit="1"/>
    </xf>
    <xf numFmtId="182" fontId="15" fillId="0" borderId="229" xfId="0" applyNumberFormat="1" applyFont="1" applyBorder="1" applyAlignment="1">
      <alignment horizontal="right" vertical="center" shrinkToFit="1"/>
    </xf>
    <xf numFmtId="182" fontId="15" fillId="0" borderId="102" xfId="0" applyNumberFormat="1" applyFont="1" applyBorder="1" applyAlignment="1">
      <alignment horizontal="right" vertical="center" shrinkToFit="1"/>
    </xf>
    <xf numFmtId="0" fontId="11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5" fillId="2" borderId="221" xfId="0" applyFont="1" applyFill="1" applyBorder="1" applyAlignment="1">
      <alignment horizontal="distributed" vertical="center" wrapText="1" indent="1"/>
    </xf>
    <xf numFmtId="0" fontId="15" fillId="2" borderId="233" xfId="0" applyFont="1" applyFill="1" applyBorder="1" applyAlignment="1">
      <alignment horizontal="distributed" vertical="center" wrapText="1" indent="1"/>
    </xf>
    <xf numFmtId="182" fontId="15" fillId="0" borderId="62" xfId="0" quotePrefix="1" applyNumberFormat="1" applyFont="1" applyBorder="1" applyAlignment="1">
      <alignment horizontal="center" vertical="center" shrinkToFit="1"/>
    </xf>
    <xf numFmtId="182" fontId="15" fillId="0" borderId="34" xfId="0" quotePrefix="1" applyNumberFormat="1" applyFont="1" applyBorder="1" applyAlignment="1">
      <alignment horizontal="center" vertical="center" shrinkToFit="1"/>
    </xf>
    <xf numFmtId="182" fontId="15" fillId="0" borderId="78" xfId="0" quotePrefix="1" applyNumberFormat="1" applyFont="1" applyBorder="1" applyAlignment="1">
      <alignment horizontal="center" vertical="center" shrinkToFit="1"/>
    </xf>
    <xf numFmtId="41" fontId="12" fillId="0" borderId="232" xfId="23" applyFont="1" applyFill="1" applyBorder="1" applyAlignment="1">
      <alignment horizontal="center" vertical="center" wrapText="1" shrinkToFit="1"/>
    </xf>
    <xf numFmtId="41" fontId="12" fillId="0" borderId="300" xfId="23" applyFont="1" applyFill="1" applyBorder="1" applyAlignment="1">
      <alignment horizontal="center" vertical="center"/>
    </xf>
    <xf numFmtId="41" fontId="12" fillId="0" borderId="301" xfId="2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299" xfId="0" quotePrefix="1" applyFont="1" applyBorder="1" applyAlignment="1">
      <alignment horizontal="center" vertical="center"/>
    </xf>
    <xf numFmtId="182" fontId="15" fillId="0" borderId="37" xfId="0" quotePrefix="1" applyNumberFormat="1" applyFont="1" applyBorder="1" applyAlignment="1">
      <alignment horizontal="center" vertical="center" shrinkToFit="1"/>
    </xf>
    <xf numFmtId="182" fontId="15" fillId="0" borderId="232" xfId="0" quotePrefix="1" applyNumberFormat="1" applyFont="1" applyBorder="1" applyAlignment="1">
      <alignment horizontal="center" vertical="center" shrinkToFit="1"/>
    </xf>
    <xf numFmtId="182" fontId="15" fillId="0" borderId="235" xfId="0" quotePrefix="1" applyNumberFormat="1" applyFont="1" applyBorder="1" applyAlignment="1">
      <alignment horizontal="center" vertical="center" shrinkToFit="1"/>
    </xf>
    <xf numFmtId="182" fontId="12" fillId="0" borderId="358" xfId="0" applyNumberFormat="1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234" xfId="0" applyFont="1" applyFill="1" applyBorder="1" applyAlignment="1">
      <alignment horizontal="center" vertical="center" wrapText="1"/>
    </xf>
    <xf numFmtId="188" fontId="15" fillId="0" borderId="36" xfId="25" applyNumberFormat="1" applyFont="1" applyBorder="1" applyAlignment="1">
      <alignment horizontal="right" vertical="center" shrinkToFit="1"/>
    </xf>
    <xf numFmtId="188" fontId="15" fillId="0" borderId="229" xfId="25" applyNumberFormat="1" applyFont="1" applyBorder="1" applyAlignment="1">
      <alignment horizontal="right" vertical="center" shrinkToFit="1"/>
    </xf>
    <xf numFmtId="188" fontId="15" fillId="0" borderId="230" xfId="25" applyNumberFormat="1" applyFont="1" applyBorder="1" applyAlignment="1">
      <alignment horizontal="right" vertical="center" shrinkToFi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0" borderId="101" xfId="0" applyBorder="1">
      <alignment vertical="center"/>
    </xf>
    <xf numFmtId="0" fontId="12" fillId="0" borderId="239" xfId="0" applyFont="1" applyFill="1" applyBorder="1" applyAlignment="1">
      <alignment horizontal="center" vertical="center" wrapText="1"/>
    </xf>
    <xf numFmtId="0" fontId="12" fillId="0" borderId="353" xfId="0" applyFont="1" applyBorder="1" applyAlignment="1">
      <alignment vertical="center" shrinkToFit="1"/>
    </xf>
    <xf numFmtId="0" fontId="12" fillId="0" borderId="355" xfId="0" applyFont="1" applyBorder="1" applyAlignment="1">
      <alignment vertical="center" shrinkToFit="1"/>
    </xf>
    <xf numFmtId="0" fontId="12" fillId="0" borderId="354" xfId="0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 wrapText="1" shrinkToFit="1"/>
    </xf>
    <xf numFmtId="0" fontId="12" fillId="0" borderId="354" xfId="0" applyFont="1" applyBorder="1" applyAlignment="1">
      <alignment horizontal="center" vertical="center" shrinkToFit="1"/>
    </xf>
    <xf numFmtId="0" fontId="12" fillId="0" borderId="353" xfId="0" applyFont="1" applyBorder="1" applyAlignment="1">
      <alignment horizontal="center" vertical="center" shrinkToFit="1"/>
    </xf>
    <xf numFmtId="0" fontId="12" fillId="0" borderId="241" xfId="0" quotePrefix="1" applyFont="1" applyBorder="1" applyAlignment="1">
      <alignment horizontal="left" vertical="center" wrapText="1" indent="1"/>
    </xf>
    <xf numFmtId="0" fontId="12" fillId="0" borderId="289" xfId="0" applyFont="1" applyBorder="1" applyAlignment="1">
      <alignment horizontal="left" vertical="center" wrapText="1" indent="1"/>
    </xf>
    <xf numFmtId="0" fontId="12" fillId="0" borderId="294" xfId="0" applyFont="1" applyBorder="1" applyAlignment="1">
      <alignment horizontal="left" vertical="center" wrapText="1" indent="1"/>
    </xf>
    <xf numFmtId="0" fontId="12" fillId="0" borderId="37" xfId="0" applyFont="1" applyBorder="1" applyAlignment="1">
      <alignment horizontal="left" vertical="center" wrapText="1" indent="1"/>
    </xf>
    <xf numFmtId="0" fontId="12" fillId="0" borderId="235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center" vertical="center"/>
    </xf>
    <xf numFmtId="0" fontId="60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73" fillId="0" borderId="28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73" fillId="0" borderId="114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118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3" fillId="0" borderId="10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2" borderId="98" xfId="0" applyFont="1" applyFill="1" applyBorder="1" applyAlignment="1">
      <alignment horizontal="distributed" vertical="center" indent="2"/>
    </xf>
    <xf numFmtId="0" fontId="11" fillId="2" borderId="33" xfId="0" applyFont="1" applyFill="1" applyBorder="1" applyAlignment="1">
      <alignment horizontal="distributed" vertical="center" indent="2"/>
    </xf>
    <xf numFmtId="0" fontId="11" fillId="2" borderId="72" xfId="0" applyFont="1" applyFill="1" applyBorder="1" applyAlignment="1">
      <alignment horizontal="distributed" vertical="center" indent="2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69" fillId="0" borderId="29" xfId="0" applyFont="1" applyFill="1" applyBorder="1" applyAlignment="1">
      <alignment vertical="center" wrapText="1"/>
    </xf>
    <xf numFmtId="0" fontId="169" fillId="0" borderId="298" xfId="0" applyFont="1" applyFill="1" applyBorder="1" applyAlignment="1">
      <alignment vertical="center" wrapText="1"/>
    </xf>
    <xf numFmtId="0" fontId="169" fillId="0" borderId="78" xfId="0" applyFont="1" applyFill="1" applyBorder="1" applyAlignment="1">
      <alignment vertical="center" wrapText="1"/>
    </xf>
    <xf numFmtId="0" fontId="169" fillId="0" borderId="10" xfId="0" applyFont="1" applyFill="1" applyBorder="1" applyAlignment="1">
      <alignment vertical="center" wrapText="1"/>
    </xf>
    <xf numFmtId="0" fontId="169" fillId="0" borderId="0" xfId="0" applyFont="1" applyFill="1" applyBorder="1" applyAlignment="1">
      <alignment vertical="center" wrapText="1"/>
    </xf>
    <xf numFmtId="0" fontId="169" fillId="0" borderId="11" xfId="0" applyFont="1" applyFill="1" applyBorder="1" applyAlignment="1">
      <alignment vertical="center" wrapText="1"/>
    </xf>
    <xf numFmtId="0" fontId="169" fillId="0" borderId="234" xfId="0" applyFont="1" applyFill="1" applyBorder="1" applyAlignment="1">
      <alignment vertical="center" wrapText="1"/>
    </xf>
    <xf numFmtId="0" fontId="169" fillId="0" borderId="232" xfId="0" applyFont="1" applyFill="1" applyBorder="1" applyAlignment="1">
      <alignment vertical="center" wrapText="1"/>
    </xf>
    <xf numFmtId="0" fontId="169" fillId="0" borderId="235" xfId="0" applyFont="1" applyFill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73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82" fontId="12" fillId="0" borderId="119" xfId="0" applyNumberFormat="1" applyFont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88" fontId="12" fillId="0" borderId="338" xfId="25" applyNumberFormat="1" applyFont="1" applyBorder="1" applyAlignment="1">
      <alignment horizontal="right" vertical="center" shrinkToFit="1"/>
    </xf>
    <xf numFmtId="188" fontId="12" fillId="0" borderId="361" xfId="25" applyNumberFormat="1" applyFont="1" applyBorder="1" applyAlignment="1">
      <alignment horizontal="right" vertical="center" shrinkToFit="1"/>
    </xf>
    <xf numFmtId="188" fontId="12" fillId="0" borderId="361" xfId="25" applyNumberFormat="1" applyFont="1" applyBorder="1" applyAlignment="1">
      <alignment vertical="center" shrinkToFit="1"/>
    </xf>
    <xf numFmtId="188" fontId="15" fillId="0" borderId="23" xfId="25" applyNumberFormat="1" applyFont="1" applyBorder="1" applyAlignment="1">
      <alignment horizontal="right" vertical="center" shrinkToFit="1"/>
    </xf>
    <xf numFmtId="186" fontId="11" fillId="0" borderId="34" xfId="0" applyNumberFormat="1" applyFont="1" applyFill="1" applyBorder="1" applyAlignment="1">
      <alignment horizontal="center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0" fontId="15" fillId="2" borderId="357" xfId="0" applyFont="1" applyFill="1" applyBorder="1" applyAlignment="1">
      <alignment horizontal="distributed" vertical="center" wrapText="1" indent="1"/>
    </xf>
    <xf numFmtId="0" fontId="15" fillId="2" borderId="358" xfId="0" applyFont="1" applyFill="1" applyBorder="1" applyAlignment="1">
      <alignment horizontal="distributed" vertical="center" wrapText="1" indent="1"/>
    </xf>
    <xf numFmtId="0" fontId="15" fillId="2" borderId="360" xfId="0" applyFont="1" applyFill="1" applyBorder="1" applyAlignment="1">
      <alignment horizontal="distributed" vertical="center" wrapText="1" indent="1"/>
    </xf>
    <xf numFmtId="0" fontId="15" fillId="2" borderId="356" xfId="0" applyFont="1" applyFill="1" applyBorder="1" applyAlignment="1">
      <alignment horizontal="distributed" vertical="center" wrapText="1" indent="1"/>
    </xf>
    <xf numFmtId="0" fontId="15" fillId="2" borderId="353" xfId="0" applyFont="1" applyFill="1" applyBorder="1" applyAlignment="1">
      <alignment horizontal="distributed" vertical="center" wrapText="1" indent="1"/>
    </xf>
    <xf numFmtId="0" fontId="15" fillId="2" borderId="347" xfId="0" applyFont="1" applyFill="1" applyBorder="1" applyAlignment="1">
      <alignment horizontal="distributed" vertical="center" wrapText="1" indent="1"/>
    </xf>
    <xf numFmtId="0" fontId="15" fillId="2" borderId="282" xfId="0" applyFont="1" applyFill="1" applyBorder="1" applyAlignment="1">
      <alignment horizontal="distributed" vertical="center" indent="1"/>
    </xf>
    <xf numFmtId="0" fontId="15" fillId="2" borderId="301" xfId="0" applyFont="1" applyFill="1" applyBorder="1" applyAlignment="1">
      <alignment horizontal="distributed" vertical="center" indent="1"/>
    </xf>
    <xf numFmtId="0" fontId="15" fillId="2" borderId="284" xfId="0" applyFont="1" applyFill="1" applyBorder="1" applyAlignment="1">
      <alignment horizontal="distributed" vertical="center" indent="1"/>
    </xf>
    <xf numFmtId="181" fontId="12" fillId="0" borderId="12" xfId="8" applyNumberFormat="1" applyFont="1" applyFill="1" applyBorder="1" applyAlignment="1">
      <alignment vertical="center"/>
    </xf>
    <xf numFmtId="181" fontId="12" fillId="0" borderId="22" xfId="8" applyNumberFormat="1" applyFont="1" applyFill="1" applyBorder="1" applyAlignment="1">
      <alignment vertical="center"/>
    </xf>
    <xf numFmtId="181" fontId="12" fillId="0" borderId="306" xfId="23" applyNumberFormat="1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/>
    </xf>
    <xf numFmtId="0" fontId="11" fillId="0" borderId="2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5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134" fillId="11" borderId="0" xfId="22" applyFont="1" applyFill="1" applyAlignment="1" applyProtection="1">
      <alignment horizontal="center" vertical="center"/>
    </xf>
    <xf numFmtId="0" fontId="12" fillId="0" borderId="280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81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279" xfId="0" applyFont="1" applyBorder="1" applyAlignment="1">
      <alignment horizontal="center" vertical="center" wrapText="1" shrinkToFit="1"/>
    </xf>
    <xf numFmtId="0" fontId="15" fillId="0" borderId="278" xfId="0" applyFont="1" applyBorder="1" applyAlignment="1">
      <alignment horizontal="center" vertical="center" wrapText="1" shrinkToFit="1"/>
    </xf>
    <xf numFmtId="0" fontId="15" fillId="0" borderId="279" xfId="0" applyFont="1" applyBorder="1" applyAlignment="1">
      <alignment horizontal="center" vertical="center"/>
    </xf>
    <xf numFmtId="0" fontId="15" fillId="0" borderId="278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 wrapText="1" shrinkToFit="1"/>
    </xf>
    <xf numFmtId="0" fontId="57" fillId="0" borderId="279" xfId="0" applyFont="1" applyBorder="1" applyAlignment="1">
      <alignment horizontal="center" vertical="center" wrapText="1" shrinkToFit="1"/>
    </xf>
    <xf numFmtId="0" fontId="15" fillId="0" borderId="279" xfId="22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vertical="center" wrapText="1" shrinkToFit="1"/>
    </xf>
    <xf numFmtId="0" fontId="12" fillId="0" borderId="279" xfId="0" applyFont="1" applyBorder="1" applyAlignment="1">
      <alignment vertical="center" wrapText="1" shrinkToFit="1"/>
    </xf>
    <xf numFmtId="0" fontId="12" fillId="0" borderId="286" xfId="0" applyFont="1" applyBorder="1" applyAlignment="1">
      <alignment vertical="center" wrapText="1" shrinkToFit="1"/>
    </xf>
    <xf numFmtId="178" fontId="12" fillId="0" borderId="6" xfId="0" applyNumberFormat="1" applyFont="1" applyBorder="1" applyAlignment="1">
      <alignment horizontal="center" vertical="center" shrinkToFit="1"/>
    </xf>
    <xf numFmtId="178" fontId="12" fillId="0" borderId="279" xfId="0" applyNumberFormat="1" applyFont="1" applyBorder="1" applyAlignment="1">
      <alignment horizontal="center" vertical="center" shrinkToFit="1"/>
    </xf>
    <xf numFmtId="0" fontId="12" fillId="0" borderId="279" xfId="0" applyNumberFormat="1" applyFont="1" applyBorder="1" applyAlignment="1">
      <alignment vertical="center" shrinkToFit="1"/>
    </xf>
    <xf numFmtId="0" fontId="12" fillId="0" borderId="279" xfId="0" applyNumberFormat="1" applyFont="1" applyBorder="1" applyAlignment="1">
      <alignment horizontal="center" vertical="center" shrinkToFit="1"/>
    </xf>
    <xf numFmtId="0" fontId="12" fillId="0" borderId="279" xfId="0" applyFont="1" applyBorder="1" applyAlignment="1">
      <alignment horizontal="center" vertical="center"/>
    </xf>
    <xf numFmtId="0" fontId="12" fillId="0" borderId="286" xfId="0" applyFont="1" applyBorder="1" applyAlignment="1">
      <alignment horizontal="center" vertical="center"/>
    </xf>
    <xf numFmtId="0" fontId="12" fillId="0" borderId="295" xfId="0" applyFont="1" applyBorder="1" applyAlignment="1">
      <alignment horizontal="distributed" vertical="center" indent="1"/>
    </xf>
    <xf numFmtId="0" fontId="12" fillId="0" borderId="234" xfId="0" applyFont="1" applyBorder="1" applyAlignment="1">
      <alignment horizontal="distributed" vertical="center" indent="1"/>
    </xf>
    <xf numFmtId="0" fontId="12" fillId="0" borderId="232" xfId="0" applyFont="1" applyBorder="1" applyAlignment="1">
      <alignment horizontal="distributed" vertical="center" indent="1"/>
    </xf>
    <xf numFmtId="0" fontId="12" fillId="0" borderId="118" xfId="0" applyFont="1" applyBorder="1" applyAlignment="1">
      <alignment horizontal="distributed" vertical="center" indent="1"/>
    </xf>
    <xf numFmtId="3" fontId="12" fillId="0" borderId="293" xfId="0" applyNumberFormat="1" applyFont="1" applyBorder="1" applyAlignment="1">
      <alignment horizontal="left" vertical="center" wrapText="1" indent="1"/>
    </xf>
    <xf numFmtId="3" fontId="12" fillId="0" borderId="289" xfId="0" applyNumberFormat="1" applyFont="1" applyBorder="1" applyAlignment="1">
      <alignment horizontal="left" vertical="center" wrapText="1" indent="1"/>
    </xf>
    <xf numFmtId="3" fontId="12" fillId="0" borderId="294" xfId="0" applyNumberFormat="1" applyFont="1" applyBorder="1" applyAlignment="1">
      <alignment horizontal="left" vertical="center" wrapText="1" indent="1"/>
    </xf>
    <xf numFmtId="3" fontId="12" fillId="0" borderId="37" xfId="0" applyNumberFormat="1" applyFont="1" applyBorder="1" applyAlignment="1">
      <alignment horizontal="left" vertical="center" wrapText="1" indent="1"/>
    </xf>
    <xf numFmtId="3" fontId="12" fillId="0" borderId="232" xfId="0" applyNumberFormat="1" applyFont="1" applyBorder="1" applyAlignment="1">
      <alignment horizontal="left" vertical="center" wrapText="1" indent="1"/>
    </xf>
    <xf numFmtId="3" fontId="12" fillId="0" borderId="235" xfId="0" applyNumberFormat="1" applyFont="1" applyBorder="1" applyAlignment="1">
      <alignment horizontal="left" vertical="center" wrapText="1" indent="1"/>
    </xf>
    <xf numFmtId="0" fontId="15" fillId="0" borderId="30" xfId="0" applyFont="1" applyBorder="1">
      <alignment vertical="center"/>
    </xf>
    <xf numFmtId="0" fontId="15" fillId="0" borderId="3" xfId="0" applyFont="1" applyBorder="1">
      <alignment vertical="center"/>
    </xf>
    <xf numFmtId="0" fontId="12" fillId="0" borderId="98" xfId="0" applyFont="1" applyBorder="1" applyAlignment="1">
      <alignment horizontal="center" vertical="center"/>
    </xf>
    <xf numFmtId="182" fontId="12" fillId="0" borderId="4" xfId="0" applyNumberFormat="1" applyFont="1" applyBorder="1" applyAlignment="1">
      <alignment vertical="center" shrinkToFit="1"/>
    </xf>
    <xf numFmtId="182" fontId="12" fillId="0" borderId="15" xfId="0" applyNumberFormat="1" applyFont="1" applyBorder="1" applyAlignment="1">
      <alignment vertical="center" shrinkToFit="1"/>
    </xf>
    <xf numFmtId="182" fontId="15" fillId="0" borderId="361" xfId="23" applyNumberFormat="1" applyFont="1" applyBorder="1" applyAlignment="1">
      <alignment horizontal="right" vertical="center" shrinkToFit="1"/>
    </xf>
    <xf numFmtId="182" fontId="39" fillId="0" borderId="362" xfId="23" applyNumberFormat="1" applyFont="1" applyBorder="1" applyAlignment="1">
      <alignment vertical="center"/>
    </xf>
    <xf numFmtId="182" fontId="15" fillId="0" borderId="23" xfId="23" applyNumberFormat="1" applyFont="1" applyBorder="1" applyAlignment="1">
      <alignment horizontal="right" vertical="center" shrinkToFit="1"/>
    </xf>
    <xf numFmtId="182" fontId="39" fillId="0" borderId="19" xfId="23" applyNumberFormat="1" applyFont="1" applyBorder="1" applyAlignment="1">
      <alignment vertical="center"/>
    </xf>
    <xf numFmtId="182" fontId="15" fillId="0" borderId="338" xfId="23" applyNumberFormat="1" applyFont="1" applyBorder="1" applyAlignment="1">
      <alignment horizontal="right" vertical="center" shrinkToFit="1"/>
    </xf>
    <xf numFmtId="182" fontId="39" fillId="0" borderId="344" xfId="23" applyNumberFormat="1" applyFont="1" applyBorder="1" applyAlignment="1">
      <alignment vertical="center"/>
    </xf>
    <xf numFmtId="182" fontId="12" fillId="0" borderId="22" xfId="0" applyNumberFormat="1" applyFont="1" applyBorder="1" applyAlignment="1">
      <alignment vertical="center" shrinkToFit="1"/>
    </xf>
    <xf numFmtId="182" fontId="12" fillId="0" borderId="20" xfId="0" applyNumberFormat="1" applyFont="1" applyBorder="1" applyAlignment="1">
      <alignment vertical="center" shrinkToFit="1"/>
    </xf>
    <xf numFmtId="182" fontId="12" fillId="0" borderId="26" xfId="0" applyNumberFormat="1" applyFont="1" applyBorder="1" applyAlignment="1">
      <alignment vertical="center" shrinkToFit="1"/>
    </xf>
    <xf numFmtId="182" fontId="12" fillId="0" borderId="16" xfId="0" applyNumberFormat="1" applyFont="1" applyBorder="1" applyAlignment="1">
      <alignment vertical="center" shrinkToFit="1"/>
    </xf>
    <xf numFmtId="182" fontId="15" fillId="0" borderId="31" xfId="8" applyNumberFormat="1" applyFont="1" applyBorder="1" applyAlignment="1">
      <alignment horizontal="right" vertical="center" shrinkToFit="1"/>
    </xf>
    <xf numFmtId="182" fontId="15" fillId="0" borderId="33" xfId="8" applyNumberFormat="1" applyFont="1" applyBorder="1" applyAlignment="1">
      <alignment horizontal="right" vertical="center" shrinkToFit="1"/>
    </xf>
    <xf numFmtId="182" fontId="39" fillId="0" borderId="72" xfId="8" applyNumberFormat="1" applyFont="1" applyBorder="1" applyAlignment="1">
      <alignment vertical="center"/>
    </xf>
    <xf numFmtId="188" fontId="12" fillId="0" borderId="32" xfId="17" applyNumberFormat="1" applyFont="1" applyBorder="1" applyAlignment="1">
      <alignment vertical="center" shrinkToFit="1"/>
    </xf>
    <xf numFmtId="188" fontId="12" fillId="0" borderId="102" xfId="17" applyNumberFormat="1" applyFont="1" applyBorder="1" applyAlignment="1">
      <alignment vertical="center" shrinkToFit="1"/>
    </xf>
    <xf numFmtId="181" fontId="12" fillId="0" borderId="4" xfId="8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188" fontId="12" fillId="0" borderId="338" xfId="25" applyNumberFormat="1" applyFont="1" applyBorder="1" applyAlignment="1">
      <alignment vertical="center" shrinkToFit="1"/>
    </xf>
    <xf numFmtId="188" fontId="15" fillId="0" borderId="23" xfId="25" applyNumberFormat="1" applyFont="1" applyBorder="1" applyAlignment="1">
      <alignment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81" fontId="12" fillId="0" borderId="47" xfId="8" applyNumberFormat="1" applyFont="1" applyFill="1" applyBorder="1" applyAlignment="1">
      <alignment vertical="center"/>
    </xf>
    <xf numFmtId="0" fontId="10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horizontal="center" vertical="center" shrinkToFit="1"/>
    </xf>
    <xf numFmtId="176" fontId="12" fillId="0" borderId="34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112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2" fillId="0" borderId="110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111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116" xfId="0" applyFont="1" applyBorder="1" applyAlignment="1">
      <alignment horizontal="center" vertical="center" justifyLastLine="1"/>
    </xf>
    <xf numFmtId="0" fontId="12" fillId="0" borderId="17" xfId="0" applyFont="1" applyBorder="1" applyAlignment="1">
      <alignment horizontal="center" vertical="center" justifyLastLine="1"/>
    </xf>
    <xf numFmtId="0" fontId="12" fillId="0" borderId="18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9" xfId="0" applyFont="1" applyBorder="1" applyAlignment="1">
      <alignment horizontal="center" vertical="center" justifyLastLine="1"/>
    </xf>
    <xf numFmtId="0" fontId="12" fillId="0" borderId="115" xfId="0" applyFont="1" applyBorder="1" applyAlignment="1">
      <alignment horizontal="distributed" vertical="center" justifyLastLine="1"/>
    </xf>
    <xf numFmtId="0" fontId="12" fillId="0" borderId="32" xfId="0" applyFont="1" applyBorder="1" applyAlignment="1">
      <alignment horizontal="distributed" vertical="center" justifyLastLine="1"/>
    </xf>
    <xf numFmtId="176" fontId="12" fillId="0" borderId="2" xfId="0" applyNumberFormat="1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distributed" vertical="center" indent="2"/>
    </xf>
    <xf numFmtId="0" fontId="11" fillId="2" borderId="73" xfId="0" applyFont="1" applyFill="1" applyBorder="1" applyAlignment="1">
      <alignment horizontal="distributed" vertical="center" indent="2"/>
    </xf>
    <xf numFmtId="0" fontId="11" fillId="2" borderId="98" xfId="0" applyFont="1" applyFill="1" applyBorder="1" applyAlignment="1">
      <alignment horizontal="distributed" vertical="center" indent="1"/>
    </xf>
    <xf numFmtId="0" fontId="11" fillId="2" borderId="33" xfId="0" applyFont="1" applyFill="1" applyBorder="1" applyAlignment="1">
      <alignment horizontal="distributed" vertical="center" indent="1"/>
    </xf>
    <xf numFmtId="0" fontId="11" fillId="2" borderId="73" xfId="0" applyFont="1" applyFill="1" applyBorder="1" applyAlignment="1">
      <alignment horizontal="distributed" vertical="center" indent="1"/>
    </xf>
    <xf numFmtId="0" fontId="12" fillId="0" borderId="6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176" fontId="12" fillId="0" borderId="98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188" fontId="12" fillId="0" borderId="33" xfId="17" applyNumberFormat="1" applyFont="1" applyBorder="1" applyAlignment="1">
      <alignment horizontal="right" vertical="center" shrinkToFit="1"/>
    </xf>
    <xf numFmtId="188" fontId="12" fillId="0" borderId="72" xfId="17" applyNumberFormat="1" applyFont="1" applyBorder="1" applyAlignment="1">
      <alignment horizontal="right" vertical="center" shrinkToFit="1"/>
    </xf>
    <xf numFmtId="0" fontId="11" fillId="0" borderId="1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49" fontId="12" fillId="0" borderId="116" xfId="0" applyNumberFormat="1" applyFont="1" applyBorder="1" applyAlignment="1">
      <alignment horizontal="left" vertical="justify"/>
    </xf>
    <xf numFmtId="49" fontId="0" fillId="0" borderId="17" xfId="0" applyNumberFormat="1" applyFont="1" applyBorder="1">
      <alignment vertical="center"/>
    </xf>
    <xf numFmtId="49" fontId="0" fillId="0" borderId="14" xfId="0" applyNumberFormat="1" applyFont="1" applyBorder="1">
      <alignment vertical="center"/>
    </xf>
    <xf numFmtId="49" fontId="12" fillId="0" borderId="10" xfId="0" applyNumberFormat="1" applyFont="1" applyBorder="1" applyAlignment="1">
      <alignment horizontal="left" vertical="justify"/>
    </xf>
    <xf numFmtId="49" fontId="0" fillId="0" borderId="0" xfId="0" applyNumberFormat="1" applyFont="1" applyBorder="1">
      <alignment vertical="center"/>
    </xf>
    <xf numFmtId="49" fontId="0" fillId="0" borderId="11" xfId="0" applyNumberFormat="1" applyFont="1" applyBorder="1">
      <alignment vertical="center"/>
    </xf>
    <xf numFmtId="49" fontId="0" fillId="0" borderId="10" xfId="0" applyNumberFormat="1" applyFont="1" applyBorder="1">
      <alignment vertical="center"/>
    </xf>
    <xf numFmtId="0" fontId="13" fillId="0" borderId="1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left" vertical="center"/>
    </xf>
    <xf numFmtId="0" fontId="91" fillId="0" borderId="3" xfId="0" applyFont="1" applyBorder="1" applyAlignment="1">
      <alignment horizontal="left" wrapText="1"/>
    </xf>
    <xf numFmtId="0" fontId="91" fillId="0" borderId="3" xfId="0" applyFont="1" applyBorder="1" applyAlignment="1">
      <alignment horizontal="left"/>
    </xf>
    <xf numFmtId="0" fontId="12" fillId="0" borderId="11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38" xfId="0" applyNumberFormat="1" applyFont="1" applyBorder="1" applyAlignment="1">
      <alignment horizontal="left" vertical="center"/>
    </xf>
    <xf numFmtId="0" fontId="12" fillId="0" borderId="111" xfId="0" applyFont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21" fillId="0" borderId="45" xfId="18" applyFont="1" applyFill="1" applyBorder="1" applyAlignment="1">
      <alignment vertical="center"/>
    </xf>
    <xf numFmtId="0" fontId="21" fillId="0" borderId="120" xfId="18" applyFont="1" applyFill="1" applyBorder="1" applyAlignment="1">
      <alignment horizontal="center" vertical="center"/>
    </xf>
    <xf numFmtId="0" fontId="79" fillId="0" borderId="40" xfId="18" applyFont="1" applyFill="1" applyBorder="1" applyAlignment="1">
      <alignment horizontal="center" vertical="center"/>
    </xf>
    <xf numFmtId="0" fontId="79" fillId="0" borderId="120" xfId="18" applyFont="1" applyFill="1" applyBorder="1" applyAlignment="1">
      <alignment horizontal="center" vertical="center"/>
    </xf>
    <xf numFmtId="0" fontId="21" fillId="0" borderId="40" xfId="18" applyFont="1" applyFill="1" applyBorder="1" applyAlignment="1">
      <alignment horizontal="center" vertical="center"/>
    </xf>
    <xf numFmtId="0" fontId="21" fillId="0" borderId="125" xfId="18" applyFont="1" applyFill="1" applyBorder="1" applyAlignment="1">
      <alignment horizontal="center" vertical="center"/>
    </xf>
    <xf numFmtId="0" fontId="21" fillId="0" borderId="129" xfId="18" applyFont="1" applyFill="1" applyBorder="1" applyAlignment="1">
      <alignment horizontal="center" vertical="center"/>
    </xf>
    <xf numFmtId="0" fontId="21" fillId="0" borderId="40" xfId="18" applyFont="1" applyBorder="1" applyAlignment="1">
      <alignment horizontal="center" vertical="center"/>
    </xf>
    <xf numFmtId="0" fontId="79" fillId="0" borderId="40" xfId="18" applyFont="1" applyBorder="1" applyAlignment="1">
      <alignment horizontal="center" vertical="center"/>
    </xf>
    <xf numFmtId="0" fontId="79" fillId="0" borderId="0" xfId="18" applyFont="1" applyFill="1" applyBorder="1" applyAlignment="1">
      <alignment horizontal="center" vertical="center"/>
    </xf>
    <xf numFmtId="0" fontId="79" fillId="0" borderId="121" xfId="18" applyFont="1" applyFill="1" applyBorder="1" applyAlignment="1">
      <alignment horizontal="center" vertical="center"/>
    </xf>
    <xf numFmtId="0" fontId="79" fillId="0" borderId="129" xfId="18" applyFont="1" applyFill="1" applyBorder="1" applyAlignment="1">
      <alignment horizontal="center" vertical="center"/>
    </xf>
    <xf numFmtId="0" fontId="79" fillId="0" borderId="305" xfId="18" applyFont="1" applyFill="1" applyBorder="1" applyAlignment="1">
      <alignment horizontal="center" vertical="center"/>
    </xf>
    <xf numFmtId="0" fontId="21" fillId="0" borderId="211" xfId="18" applyFont="1" applyFill="1" applyBorder="1" applyAlignment="1">
      <alignment horizontal="center" vertical="center"/>
    </xf>
    <xf numFmtId="0" fontId="79" fillId="0" borderId="303" xfId="18" applyFont="1" applyFill="1" applyBorder="1" applyAlignment="1">
      <alignment horizontal="center" vertical="center"/>
    </xf>
    <xf numFmtId="0" fontId="21" fillId="0" borderId="303" xfId="18" applyFont="1" applyFill="1" applyBorder="1" applyAlignment="1">
      <alignment horizontal="center" vertical="center"/>
    </xf>
    <xf numFmtId="0" fontId="79" fillId="0" borderId="304" xfId="18" applyFont="1" applyFill="1" applyBorder="1" applyAlignment="1">
      <alignment horizontal="center" vertical="center"/>
    </xf>
    <xf numFmtId="0" fontId="79" fillId="0" borderId="110" xfId="18" applyFont="1" applyBorder="1" applyAlignment="1">
      <alignment horizontal="center" vertical="center"/>
    </xf>
    <xf numFmtId="0" fontId="79" fillId="0" borderId="2" xfId="18" applyFont="1" applyBorder="1" applyAlignment="1">
      <alignment horizontal="center" vertical="center"/>
    </xf>
    <xf numFmtId="0" fontId="79" fillId="0" borderId="202" xfId="18" applyFont="1" applyBorder="1" applyAlignment="1">
      <alignment horizontal="center" vertical="center"/>
    </xf>
    <xf numFmtId="0" fontId="79" fillId="0" borderId="111" xfId="18" applyFont="1" applyBorder="1" applyAlignment="1">
      <alignment horizontal="center" vertical="center"/>
    </xf>
    <xf numFmtId="0" fontId="79" fillId="0" borderId="7" xfId="18" applyFont="1" applyBorder="1" applyAlignment="1">
      <alignment horizontal="center" vertical="center"/>
    </xf>
    <xf numFmtId="0" fontId="21" fillId="0" borderId="111" xfId="18" applyFont="1" applyBorder="1" applyAlignment="1">
      <alignment horizontal="center" vertical="center" wrapText="1"/>
    </xf>
    <xf numFmtId="0" fontId="79" fillId="0" borderId="1" xfId="18" applyFont="1" applyBorder="1" applyAlignment="1">
      <alignment horizontal="center" vertical="center" wrapText="1"/>
    </xf>
    <xf numFmtId="0" fontId="79" fillId="0" borderId="7" xfId="18" applyFont="1" applyBorder="1" applyAlignment="1">
      <alignment horizontal="center" vertical="center" wrapText="1"/>
    </xf>
    <xf numFmtId="0" fontId="79" fillId="0" borderId="1" xfId="18" applyFont="1" applyBorder="1" applyAlignment="1">
      <alignment horizontal="center" vertical="center"/>
    </xf>
    <xf numFmtId="0" fontId="79" fillId="0" borderId="201" xfId="18" applyFont="1" applyBorder="1" applyAlignment="1">
      <alignment horizontal="center" vertical="center"/>
    </xf>
    <xf numFmtId="41" fontId="21" fillId="0" borderId="193" xfId="13" applyFont="1" applyBorder="1" applyAlignment="1">
      <alignment horizontal="center" vertical="center" wrapText="1"/>
    </xf>
    <xf numFmtId="41" fontId="79" fillId="0" borderId="191" xfId="13" applyFont="1" applyBorder="1" applyAlignment="1">
      <alignment horizontal="center" vertical="center" wrapText="1"/>
    </xf>
    <xf numFmtId="41" fontId="79" fillId="0" borderId="128" xfId="13" applyFont="1" applyBorder="1" applyAlignment="1">
      <alignment horizontal="center" vertical="center" wrapText="1"/>
    </xf>
    <xf numFmtId="41" fontId="79" fillId="0" borderId="190" xfId="13" applyFont="1" applyBorder="1" applyAlignment="1">
      <alignment horizontal="center" vertical="center"/>
    </xf>
    <xf numFmtId="41" fontId="79" fillId="0" borderId="191" xfId="13" applyFont="1" applyBorder="1" applyAlignment="1">
      <alignment horizontal="center" vertical="center"/>
    </xf>
    <xf numFmtId="41" fontId="79" fillId="0" borderId="192" xfId="13" applyFont="1" applyBorder="1" applyAlignment="1">
      <alignment horizontal="center" vertical="center"/>
    </xf>
    <xf numFmtId="0" fontId="79" fillId="0" borderId="45" xfId="18" applyFont="1" applyBorder="1" applyAlignment="1">
      <alignment horizontal="right" vertical="center"/>
    </xf>
    <xf numFmtId="0" fontId="78" fillId="3" borderId="195" xfId="18" applyFont="1" applyFill="1" applyBorder="1" applyAlignment="1">
      <alignment horizontal="center" vertical="center"/>
    </xf>
    <xf numFmtId="0" fontId="78" fillId="3" borderId="136" xfId="18" applyFont="1" applyFill="1" applyBorder="1" applyAlignment="1">
      <alignment horizontal="center" vertical="center"/>
    </xf>
    <xf numFmtId="0" fontId="78" fillId="3" borderId="126" xfId="18" applyFont="1" applyFill="1" applyBorder="1" applyAlignment="1">
      <alignment horizontal="center" vertical="center"/>
    </xf>
    <xf numFmtId="0" fontId="78" fillId="3" borderId="135" xfId="18" applyFont="1" applyFill="1" applyBorder="1" applyAlignment="1">
      <alignment horizontal="center" vertical="center"/>
    </xf>
    <xf numFmtId="0" fontId="78" fillId="3" borderId="135" xfId="18" applyFont="1" applyFill="1" applyBorder="1" applyAlignment="1">
      <alignment horizontal="center" vertical="center" wrapText="1"/>
    </xf>
    <xf numFmtId="0" fontId="78" fillId="3" borderId="136" xfId="18" applyFont="1" applyFill="1" applyBorder="1" applyAlignment="1">
      <alignment horizontal="center" vertical="center" wrapText="1"/>
    </xf>
    <xf numFmtId="0" fontId="78" fillId="3" borderId="126" xfId="18" applyFont="1" applyFill="1" applyBorder="1" applyAlignment="1">
      <alignment horizontal="center" vertical="center" wrapText="1"/>
    </xf>
    <xf numFmtId="0" fontId="78" fillId="3" borderId="194" xfId="18" applyFont="1" applyFill="1" applyBorder="1" applyAlignment="1">
      <alignment horizontal="center" vertical="center"/>
    </xf>
    <xf numFmtId="41" fontId="79" fillId="0" borderId="128" xfId="13" applyFont="1" applyBorder="1" applyAlignment="1">
      <alignment horizontal="center" vertical="center"/>
    </xf>
    <xf numFmtId="9" fontId="79" fillId="0" borderId="190" xfId="13" applyNumberFormat="1" applyFont="1" applyBorder="1" applyAlignment="1">
      <alignment horizontal="center" vertical="center"/>
    </xf>
    <xf numFmtId="9" fontId="79" fillId="0" borderId="191" xfId="13" applyNumberFormat="1" applyFont="1" applyBorder="1" applyAlignment="1">
      <alignment horizontal="center" vertical="center"/>
    </xf>
    <xf numFmtId="9" fontId="79" fillId="0" borderId="128" xfId="13" applyNumberFormat="1" applyFont="1" applyBorder="1" applyAlignment="1">
      <alignment horizontal="center" vertical="center"/>
    </xf>
    <xf numFmtId="0" fontId="79" fillId="3" borderId="195" xfId="18" applyFont="1" applyFill="1" applyBorder="1" applyAlignment="1">
      <alignment horizontal="center" vertical="center"/>
    </xf>
    <xf numFmtId="0" fontId="79" fillId="3" borderId="136" xfId="18" applyFont="1" applyFill="1" applyBorder="1" applyAlignment="1">
      <alignment horizontal="center" vertical="center"/>
    </xf>
    <xf numFmtId="0" fontId="79" fillId="3" borderId="126" xfId="18" applyFont="1" applyFill="1" applyBorder="1" applyAlignment="1">
      <alignment horizontal="center" vertical="center"/>
    </xf>
    <xf numFmtId="0" fontId="79" fillId="3" borderId="135" xfId="18" applyFont="1" applyFill="1" applyBorder="1" applyAlignment="1">
      <alignment horizontal="center" vertical="center"/>
    </xf>
    <xf numFmtId="0" fontId="79" fillId="3" borderId="194" xfId="18" applyFont="1" applyFill="1" applyBorder="1" applyAlignment="1">
      <alignment horizontal="center" vertical="center"/>
    </xf>
    <xf numFmtId="41" fontId="21" fillId="0" borderId="200" xfId="13" applyFont="1" applyBorder="1" applyAlignment="1">
      <alignment horizontal="center" vertical="center" wrapText="1"/>
    </xf>
    <xf numFmtId="41" fontId="79" fillId="0" borderId="33" xfId="13" applyFont="1" applyBorder="1" applyAlignment="1">
      <alignment horizontal="center" vertical="center" wrapText="1"/>
    </xf>
    <xf numFmtId="41" fontId="79" fillId="0" borderId="72" xfId="13" applyFont="1" applyBorder="1" applyAlignment="1">
      <alignment horizontal="center" vertical="center" wrapText="1"/>
    </xf>
    <xf numFmtId="41" fontId="79" fillId="0" borderId="31" xfId="13" applyFont="1" applyBorder="1" applyAlignment="1">
      <alignment horizontal="center" vertical="center"/>
    </xf>
    <xf numFmtId="41" fontId="79" fillId="0" borderId="33" xfId="13" applyFont="1" applyBorder="1" applyAlignment="1">
      <alignment horizontal="center" vertical="center"/>
    </xf>
    <xf numFmtId="41" fontId="79" fillId="0" borderId="180" xfId="13" applyFont="1" applyBorder="1" applyAlignment="1">
      <alignment horizontal="center" vertical="center"/>
    </xf>
    <xf numFmtId="41" fontId="79" fillId="0" borderId="200" xfId="13" applyFont="1" applyBorder="1" applyAlignment="1">
      <alignment horizontal="center" vertical="center"/>
    </xf>
    <xf numFmtId="41" fontId="79" fillId="0" borderId="72" xfId="13" applyFont="1" applyBorder="1" applyAlignment="1">
      <alignment horizontal="center" vertical="center"/>
    </xf>
    <xf numFmtId="0" fontId="79" fillId="0" borderId="205" xfId="18" applyFont="1" applyBorder="1" applyAlignment="1">
      <alignment horizontal="left" vertical="center" wrapText="1" indent="1"/>
    </xf>
    <xf numFmtId="0" fontId="79" fillId="0" borderId="206" xfId="18" applyFont="1" applyBorder="1" applyAlignment="1">
      <alignment horizontal="left" vertical="center" wrapText="1" indent="1"/>
    </xf>
    <xf numFmtId="0" fontId="79" fillId="0" borderId="207" xfId="18" applyFont="1" applyBorder="1" applyAlignment="1">
      <alignment horizontal="left" vertical="center" wrapText="1" indent="1"/>
    </xf>
    <xf numFmtId="0" fontId="78" fillId="3" borderId="200" xfId="18" applyFont="1" applyFill="1" applyBorder="1" applyAlignment="1">
      <alignment horizontal="center" vertical="center"/>
    </xf>
    <xf numFmtId="0" fontId="78" fillId="3" borderId="180" xfId="18" applyFont="1" applyFill="1" applyBorder="1" applyAlignment="1">
      <alignment horizontal="center" vertical="center"/>
    </xf>
    <xf numFmtId="0" fontId="79" fillId="0" borderId="200" xfId="18" applyFont="1" applyBorder="1" applyAlignment="1">
      <alignment horizontal="center" vertical="center" wrapText="1"/>
    </xf>
    <xf numFmtId="0" fontId="79" fillId="0" borderId="33" xfId="18" applyFont="1" applyBorder="1" applyAlignment="1">
      <alignment horizontal="center" vertical="center" wrapText="1"/>
    </xf>
    <xf numFmtId="0" fontId="79" fillId="0" borderId="72" xfId="18" applyFont="1" applyBorder="1" applyAlignment="1">
      <alignment horizontal="center" vertical="center" wrapText="1"/>
    </xf>
    <xf numFmtId="0" fontId="79" fillId="0" borderId="31" xfId="18" applyFont="1" applyBorder="1" applyAlignment="1">
      <alignment horizontal="center" vertical="center" wrapText="1"/>
    </xf>
    <xf numFmtId="0" fontId="79" fillId="0" borderId="180" xfId="18" applyFont="1" applyBorder="1" applyAlignment="1">
      <alignment horizontal="center" vertical="center" wrapText="1"/>
    </xf>
    <xf numFmtId="0" fontId="78" fillId="3" borderId="193" xfId="18" applyFont="1" applyFill="1" applyBorder="1" applyAlignment="1">
      <alignment horizontal="center" vertical="center"/>
    </xf>
    <xf numFmtId="0" fontId="78" fillId="3" borderId="192" xfId="18" applyFont="1" applyFill="1" applyBorder="1" applyAlignment="1">
      <alignment horizontal="center" vertical="center"/>
    </xf>
    <xf numFmtId="0" fontId="79" fillId="0" borderId="193" xfId="18" applyFont="1" applyBorder="1" applyAlignment="1">
      <alignment horizontal="center" vertical="center" wrapText="1"/>
    </xf>
    <xf numFmtId="0" fontId="79" fillId="0" borderId="191" xfId="18" applyFont="1" applyBorder="1" applyAlignment="1">
      <alignment horizontal="center" vertical="center" wrapText="1"/>
    </xf>
    <xf numFmtId="0" fontId="79" fillId="0" borderId="128" xfId="18" applyFont="1" applyBorder="1" applyAlignment="1">
      <alignment horizontal="center" vertical="center" wrapText="1"/>
    </xf>
    <xf numFmtId="0" fontId="79" fillId="0" borderId="190" xfId="18" applyFont="1" applyBorder="1" applyAlignment="1">
      <alignment horizontal="center" vertical="center" wrapText="1"/>
    </xf>
    <xf numFmtId="0" fontId="79" fillId="0" borderId="192" xfId="18" applyFont="1" applyBorder="1" applyAlignment="1">
      <alignment horizontal="center" vertical="center" wrapText="1"/>
    </xf>
    <xf numFmtId="0" fontId="78" fillId="3" borderId="174" xfId="18" applyFont="1" applyFill="1" applyBorder="1" applyAlignment="1">
      <alignment horizontal="center" vertical="center"/>
    </xf>
    <xf numFmtId="0" fontId="78" fillId="3" borderId="175" xfId="18" applyFont="1" applyFill="1" applyBorder="1" applyAlignment="1">
      <alignment horizontal="center" vertical="center"/>
    </xf>
    <xf numFmtId="0" fontId="78" fillId="3" borderId="44" xfId="18" applyFont="1" applyFill="1" applyBorder="1" applyAlignment="1">
      <alignment horizontal="center" vertical="center"/>
    </xf>
    <xf numFmtId="0" fontId="78" fillId="3" borderId="46" xfId="18" applyFont="1" applyFill="1" applyBorder="1" applyAlignment="1">
      <alignment horizontal="center" vertical="center"/>
    </xf>
    <xf numFmtId="0" fontId="78" fillId="3" borderId="191" xfId="18" applyFont="1" applyFill="1" applyBorder="1" applyAlignment="1">
      <alignment horizontal="center" vertical="center"/>
    </xf>
    <xf numFmtId="0" fontId="78" fillId="3" borderId="128" xfId="18" applyFont="1" applyFill="1" applyBorder="1" applyAlignment="1">
      <alignment horizontal="center" vertical="center"/>
    </xf>
    <xf numFmtId="0" fontId="78" fillId="3" borderId="190" xfId="18" applyFont="1" applyFill="1" applyBorder="1" applyAlignment="1">
      <alignment horizontal="center" vertical="center"/>
    </xf>
    <xf numFmtId="0" fontId="79" fillId="0" borderId="195" xfId="18" applyFont="1" applyBorder="1" applyAlignment="1">
      <alignment horizontal="center" vertical="center" wrapText="1"/>
    </xf>
    <xf numFmtId="0" fontId="79" fillId="0" borderId="136" xfId="18" applyFont="1" applyBorder="1" applyAlignment="1">
      <alignment horizontal="center" vertical="center" wrapText="1"/>
    </xf>
    <xf numFmtId="0" fontId="79" fillId="0" borderId="126" xfId="18" applyFont="1" applyBorder="1" applyAlignment="1">
      <alignment horizontal="center" vertical="center" wrapText="1"/>
    </xf>
    <xf numFmtId="0" fontId="79" fillId="0" borderId="135" xfId="18" applyFont="1" applyBorder="1" applyAlignment="1">
      <alignment horizontal="center" vertical="center" wrapText="1"/>
    </xf>
    <xf numFmtId="0" fontId="79" fillId="0" borderId="135" xfId="18" applyFont="1" applyBorder="1" applyAlignment="1">
      <alignment horizontal="center" vertical="center"/>
    </xf>
    <xf numFmtId="0" fontId="79" fillId="0" borderId="136" xfId="18" applyFont="1" applyBorder="1" applyAlignment="1">
      <alignment horizontal="center" vertical="center"/>
    </xf>
    <xf numFmtId="0" fontId="79" fillId="0" borderId="194" xfId="18" applyFont="1" applyBorder="1" applyAlignment="1">
      <alignment horizontal="center" vertical="center"/>
    </xf>
    <xf numFmtId="0" fontId="21" fillId="0" borderId="193" xfId="18" applyFont="1" applyBorder="1" applyAlignment="1">
      <alignment horizontal="center" vertical="center" wrapText="1"/>
    </xf>
    <xf numFmtId="0" fontId="78" fillId="3" borderId="174" xfId="18" applyFont="1" applyFill="1" applyBorder="1" applyAlignment="1">
      <alignment horizontal="center" vertical="center" wrapText="1"/>
    </xf>
    <xf numFmtId="0" fontId="78" fillId="3" borderId="176" xfId="18" applyFont="1" applyFill="1" applyBorder="1" applyAlignment="1">
      <alignment horizontal="center" vertical="center" wrapText="1"/>
    </xf>
    <xf numFmtId="0" fontId="78" fillId="3" borderId="178" xfId="18" applyFont="1" applyFill="1" applyBorder="1" applyAlignment="1">
      <alignment horizontal="center" vertical="center" wrapText="1"/>
    </xf>
    <xf numFmtId="0" fontId="78" fillId="3" borderId="13" xfId="18" applyFont="1" applyFill="1" applyBorder="1" applyAlignment="1">
      <alignment horizontal="center" vertical="center" wrapText="1"/>
    </xf>
    <xf numFmtId="0" fontId="78" fillId="3" borderId="194" xfId="18" applyFont="1" applyFill="1" applyBorder="1" applyAlignment="1">
      <alignment horizontal="center" vertical="center" wrapText="1"/>
    </xf>
    <xf numFmtId="0" fontId="78" fillId="3" borderId="31" xfId="18" applyFont="1" applyFill="1" applyBorder="1" applyAlignment="1">
      <alignment horizontal="center" vertical="center" wrapText="1"/>
    </xf>
    <xf numFmtId="0" fontId="78" fillId="3" borderId="33" xfId="18" applyFont="1" applyFill="1" applyBorder="1" applyAlignment="1">
      <alignment horizontal="center" vertical="center" wrapText="1"/>
    </xf>
    <xf numFmtId="0" fontId="78" fillId="3" borderId="72" xfId="18" applyFont="1" applyFill="1" applyBorder="1" applyAlignment="1">
      <alignment horizontal="center" vertical="center" wrapText="1"/>
    </xf>
    <xf numFmtId="0" fontId="78" fillId="3" borderId="180" xfId="18" applyFont="1" applyFill="1" applyBorder="1" applyAlignment="1">
      <alignment horizontal="center" vertical="center" wrapText="1"/>
    </xf>
    <xf numFmtId="0" fontId="21" fillId="0" borderId="200" xfId="18" applyFont="1" applyBorder="1" applyAlignment="1">
      <alignment horizontal="center" vertical="center" wrapText="1"/>
    </xf>
    <xf numFmtId="0" fontId="79" fillId="0" borderId="130" xfId="18" applyFont="1" applyBorder="1" applyAlignment="1">
      <alignment horizontal="center" vertical="center"/>
    </xf>
    <xf numFmtId="0" fontId="79" fillId="0" borderId="132" xfId="18" applyFont="1" applyBorder="1" applyAlignment="1">
      <alignment horizontal="center" vertical="center"/>
    </xf>
    <xf numFmtId="0" fontId="21" fillId="0" borderId="130" xfId="18" applyFont="1" applyBorder="1" applyAlignment="1">
      <alignment horizontal="center" vertical="center" wrapText="1"/>
    </xf>
    <xf numFmtId="0" fontId="79" fillId="0" borderId="131" xfId="18" applyFont="1" applyBorder="1" applyAlignment="1">
      <alignment horizontal="center" vertical="center" wrapText="1"/>
    </xf>
    <xf numFmtId="0" fontId="79" fillId="0" borderId="132" xfId="18" applyFont="1" applyBorder="1" applyAlignment="1">
      <alignment horizontal="center" vertical="center" wrapText="1"/>
    </xf>
    <xf numFmtId="0" fontId="79" fillId="0" borderId="131" xfId="18" applyFont="1" applyBorder="1" applyAlignment="1">
      <alignment horizontal="center" vertical="center"/>
    </xf>
    <xf numFmtId="0" fontId="79" fillId="0" borderId="204" xfId="18" applyFont="1" applyBorder="1" applyAlignment="1">
      <alignment horizontal="center" vertical="center"/>
    </xf>
    <xf numFmtId="0" fontId="29" fillId="3" borderId="182" xfId="18" applyFont="1" applyFill="1" applyBorder="1" applyAlignment="1">
      <alignment horizontal="center" vertical="center" wrapText="1"/>
    </xf>
    <xf numFmtId="0" fontId="78" fillId="3" borderId="34" xfId="18" applyFont="1" applyFill="1" applyBorder="1" applyAlignment="1">
      <alignment horizontal="center" vertical="center" wrapText="1"/>
    </xf>
    <xf numFmtId="0" fontId="78" fillId="3" borderId="78" xfId="18" applyFont="1" applyFill="1" applyBorder="1" applyAlignment="1">
      <alignment horizontal="center" vertical="center" wrapText="1"/>
    </xf>
    <xf numFmtId="0" fontId="78" fillId="3" borderId="42" xfId="18" applyFont="1" applyFill="1" applyBorder="1" applyAlignment="1">
      <alignment horizontal="center" vertical="center" wrapText="1"/>
    </xf>
    <xf numFmtId="0" fontId="78" fillId="3" borderId="0" xfId="18" applyFont="1" applyFill="1" applyBorder="1" applyAlignment="1">
      <alignment horizontal="center" vertical="center" wrapText="1"/>
    </xf>
    <xf numFmtId="0" fontId="78" fillId="3" borderId="11" xfId="18" applyFont="1" applyFill="1" applyBorder="1" applyAlignment="1">
      <alignment horizontal="center" vertical="center" wrapText="1"/>
    </xf>
    <xf numFmtId="0" fontId="78" fillId="3" borderId="44" xfId="18" applyFont="1" applyFill="1" applyBorder="1" applyAlignment="1">
      <alignment horizontal="center" vertical="center" wrapText="1"/>
    </xf>
    <xf numFmtId="0" fontId="78" fillId="3" borderId="45" xfId="18" applyFont="1" applyFill="1" applyBorder="1" applyAlignment="1">
      <alignment horizontal="center" vertical="center" wrapText="1"/>
    </xf>
    <xf numFmtId="0" fontId="78" fillId="3" borderId="134" xfId="18" applyFont="1" applyFill="1" applyBorder="1" applyAlignment="1">
      <alignment horizontal="center" vertical="center" wrapText="1"/>
    </xf>
    <xf numFmtId="0" fontId="79" fillId="0" borderId="38" xfId="18" applyFont="1" applyBorder="1" applyAlignment="1">
      <alignment horizontal="center" vertical="center"/>
    </xf>
    <xf numFmtId="0" fontId="79" fillId="0" borderId="29" xfId="18" applyFont="1" applyBorder="1" applyAlignment="1">
      <alignment horizontal="center" vertical="center"/>
    </xf>
    <xf numFmtId="0" fontId="79" fillId="0" borderId="78" xfId="18" applyFont="1" applyBorder="1" applyAlignment="1">
      <alignment horizontal="center" vertical="center"/>
    </xf>
    <xf numFmtId="0" fontId="79" fillId="0" borderId="10" xfId="18" applyFont="1" applyBorder="1" applyAlignment="1">
      <alignment horizontal="center" vertical="center"/>
    </xf>
    <xf numFmtId="0" fontId="79" fillId="0" borderId="11" xfId="18" applyFont="1" applyBorder="1" applyAlignment="1">
      <alignment horizontal="center" vertical="center"/>
    </xf>
    <xf numFmtId="0" fontId="79" fillId="0" borderId="133" xfId="18" applyFont="1" applyBorder="1" applyAlignment="1">
      <alignment horizontal="center" vertical="center"/>
    </xf>
    <xf numFmtId="0" fontId="79" fillId="0" borderId="134" xfId="18" applyFont="1" applyBorder="1" applyAlignment="1">
      <alignment horizontal="center" vertical="center"/>
    </xf>
    <xf numFmtId="0" fontId="79" fillId="0" borderId="110" xfId="18" applyFont="1" applyBorder="1" applyAlignment="1">
      <alignment horizontal="center" vertical="center" wrapText="1"/>
    </xf>
    <xf numFmtId="0" fontId="79" fillId="0" borderId="2" xfId="18" applyFont="1" applyBorder="1" applyAlignment="1">
      <alignment horizontal="center" vertical="center" wrapText="1"/>
    </xf>
    <xf numFmtId="0" fontId="79" fillId="0" borderId="38" xfId="18" applyFont="1" applyBorder="1" applyAlignment="1">
      <alignment horizontal="center" vertical="center" wrapText="1"/>
    </xf>
    <xf numFmtId="9" fontId="79" fillId="0" borderId="31" xfId="13" applyNumberFormat="1" applyFont="1" applyBorder="1" applyAlignment="1">
      <alignment horizontal="center" vertical="center"/>
    </xf>
    <xf numFmtId="9" fontId="79" fillId="0" borderId="33" xfId="13" applyNumberFormat="1" applyFont="1" applyBorder="1" applyAlignment="1">
      <alignment horizontal="center" vertical="center"/>
    </xf>
    <xf numFmtId="9" fontId="79" fillId="0" borderId="72" xfId="13" applyNumberFormat="1" applyFont="1" applyBorder="1" applyAlignment="1">
      <alignment horizontal="center" vertical="center"/>
    </xf>
    <xf numFmtId="41" fontId="79" fillId="0" borderId="193" xfId="13" applyFont="1" applyBorder="1" applyAlignment="1">
      <alignment horizontal="center" vertical="center"/>
    </xf>
    <xf numFmtId="0" fontId="79" fillId="0" borderId="130" xfId="18" applyFont="1" applyBorder="1" applyAlignment="1">
      <alignment horizontal="center" vertical="center" wrapText="1"/>
    </xf>
    <xf numFmtId="0" fontId="79" fillId="0" borderId="115" xfId="18" applyFont="1" applyBorder="1" applyAlignment="1">
      <alignment horizontal="center" vertical="center"/>
    </xf>
    <xf numFmtId="0" fontId="79" fillId="0" borderId="114" xfId="18" applyFont="1" applyBorder="1" applyAlignment="1">
      <alignment horizontal="center" vertical="center"/>
    </xf>
    <xf numFmtId="0" fontId="21" fillId="0" borderId="115" xfId="18" applyFont="1" applyBorder="1" applyAlignment="1">
      <alignment horizontal="center" vertical="center" wrapText="1"/>
    </xf>
    <xf numFmtId="0" fontId="79" fillId="0" borderId="32" xfId="18" applyFont="1" applyBorder="1" applyAlignment="1">
      <alignment horizontal="center" vertical="center" wrapText="1"/>
    </xf>
    <xf numFmtId="0" fontId="79" fillId="0" borderId="114" xfId="18" applyFont="1" applyBorder="1" applyAlignment="1">
      <alignment horizontal="center" vertical="center" wrapText="1"/>
    </xf>
    <xf numFmtId="0" fontId="79" fillId="0" borderId="32" xfId="18" applyFont="1" applyBorder="1" applyAlignment="1">
      <alignment horizontal="center" vertical="center"/>
    </xf>
    <xf numFmtId="0" fontId="79" fillId="0" borderId="203" xfId="18" applyFont="1" applyBorder="1" applyAlignment="1">
      <alignment horizontal="center" vertical="center"/>
    </xf>
    <xf numFmtId="0" fontId="21" fillId="0" borderId="110" xfId="18" applyFont="1" applyBorder="1" applyAlignment="1">
      <alignment horizontal="center" vertical="center" wrapText="1"/>
    </xf>
    <xf numFmtId="0" fontId="79" fillId="0" borderId="111" xfId="18" applyFont="1" applyBorder="1" applyAlignment="1">
      <alignment horizontal="center" vertical="center" wrapText="1"/>
    </xf>
    <xf numFmtId="0" fontId="78" fillId="3" borderId="3" xfId="18" applyFont="1" applyFill="1" applyBorder="1" applyAlignment="1">
      <alignment horizontal="center" vertical="center" wrapText="1"/>
    </xf>
    <xf numFmtId="0" fontId="79" fillId="0" borderId="30" xfId="18" applyFont="1" applyBorder="1" applyAlignment="1">
      <alignment horizontal="center" vertical="center"/>
    </xf>
    <xf numFmtId="0" fontId="79" fillId="0" borderId="13" xfId="18" applyFont="1" applyBorder="1" applyAlignment="1">
      <alignment horizontal="center" vertical="center"/>
    </xf>
    <xf numFmtId="0" fontId="79" fillId="0" borderId="42" xfId="18" applyFont="1" applyBorder="1" applyAlignment="1">
      <alignment horizontal="left" vertical="center" indent="1" shrinkToFit="1"/>
    </xf>
    <xf numFmtId="0" fontId="79" fillId="0" borderId="0" xfId="18" applyFont="1" applyBorder="1" applyAlignment="1">
      <alignment horizontal="left" vertical="center" indent="1" shrinkToFit="1"/>
    </xf>
    <xf numFmtId="0" fontId="79" fillId="0" borderId="43" xfId="18" applyFont="1" applyBorder="1" applyAlignment="1">
      <alignment horizontal="left" vertical="center" indent="1" shrinkToFit="1"/>
    </xf>
    <xf numFmtId="0" fontId="29" fillId="0" borderId="42" xfId="18" applyFont="1" applyBorder="1" applyAlignment="1">
      <alignment horizontal="left" vertical="center" wrapText="1" indent="1" shrinkToFit="1"/>
    </xf>
    <xf numFmtId="0" fontId="78" fillId="0" borderId="0" xfId="18" applyFont="1" applyBorder="1" applyAlignment="1">
      <alignment horizontal="left" vertical="center" indent="1" shrinkToFit="1"/>
    </xf>
    <xf numFmtId="0" fontId="78" fillId="0" borderId="43" xfId="18" applyFont="1" applyBorder="1" applyAlignment="1">
      <alignment horizontal="left" vertical="center" indent="1" shrinkToFit="1"/>
    </xf>
    <xf numFmtId="41" fontId="78" fillId="3" borderId="195" xfId="13" applyFont="1" applyFill="1" applyBorder="1" applyAlignment="1">
      <alignment horizontal="center" vertical="center"/>
    </xf>
    <xf numFmtId="41" fontId="78" fillId="3" borderId="136" xfId="13" applyFont="1" applyFill="1" applyBorder="1" applyAlignment="1">
      <alignment horizontal="center" vertical="center"/>
    </xf>
    <xf numFmtId="41" fontId="78" fillId="3" borderId="126" xfId="13" applyFont="1" applyFill="1" applyBorder="1" applyAlignment="1">
      <alignment horizontal="center" vertical="center"/>
    </xf>
    <xf numFmtId="41" fontId="78" fillId="3" borderId="135" xfId="13" applyFont="1" applyFill="1" applyBorder="1" applyAlignment="1">
      <alignment horizontal="center" vertical="center"/>
    </xf>
    <xf numFmtId="41" fontId="78" fillId="3" borderId="194" xfId="13" applyFont="1" applyFill="1" applyBorder="1" applyAlignment="1">
      <alignment horizontal="center" vertical="center"/>
    </xf>
    <xf numFmtId="41" fontId="21" fillId="0" borderId="29" xfId="13" applyFont="1" applyBorder="1" applyAlignment="1">
      <alignment horizontal="center" vertical="center" wrapText="1"/>
    </xf>
    <xf numFmtId="41" fontId="21" fillId="0" borderId="34" xfId="13" applyFont="1" applyBorder="1" applyAlignment="1">
      <alignment horizontal="center" vertical="center" wrapText="1"/>
    </xf>
    <xf numFmtId="41" fontId="21" fillId="0" borderId="181" xfId="13" applyFont="1" applyBorder="1" applyAlignment="1">
      <alignment horizontal="center" vertical="center" wrapText="1"/>
    </xf>
    <xf numFmtId="41" fontId="21" fillId="0" borderId="10" xfId="13" applyFont="1" applyBorder="1" applyAlignment="1">
      <alignment horizontal="center" vertical="center" wrapText="1"/>
    </xf>
    <xf numFmtId="41" fontId="21" fillId="0" borderId="0" xfId="13" applyFont="1" applyBorder="1" applyAlignment="1">
      <alignment horizontal="center" vertical="center" wrapText="1"/>
    </xf>
    <xf numFmtId="41" fontId="21" fillId="0" borderId="43" xfId="13" applyFont="1" applyBorder="1" applyAlignment="1">
      <alignment horizontal="center" vertical="center" wrapText="1"/>
    </xf>
    <xf numFmtId="41" fontId="21" fillId="0" borderId="133" xfId="13" applyFont="1" applyBorder="1" applyAlignment="1">
      <alignment horizontal="center" vertical="center" wrapText="1"/>
    </xf>
    <xf numFmtId="41" fontId="21" fillId="0" borderId="45" xfId="13" applyFont="1" applyBorder="1" applyAlignment="1">
      <alignment horizontal="center" vertical="center" wrapText="1"/>
    </xf>
    <xf numFmtId="41" fontId="21" fillId="0" borderId="46" xfId="13" applyFont="1" applyBorder="1" applyAlignment="1">
      <alignment horizontal="center" vertical="center" wrapText="1"/>
    </xf>
    <xf numFmtId="0" fontId="78" fillId="4" borderId="199" xfId="18" applyFont="1" applyFill="1" applyBorder="1" applyAlignment="1">
      <alignment horizontal="center" vertical="center"/>
    </xf>
    <xf numFmtId="0" fontId="78" fillId="4" borderId="137" xfId="18" applyFont="1" applyFill="1" applyBorder="1" applyAlignment="1">
      <alignment horizontal="center" vertical="center"/>
    </xf>
    <xf numFmtId="0" fontId="79" fillId="4" borderId="41" xfId="18" applyFont="1" applyFill="1" applyBorder="1" applyAlignment="1">
      <alignment horizontal="center" vertical="center" wrapText="1"/>
    </xf>
    <xf numFmtId="0" fontId="79" fillId="4" borderId="137" xfId="18" applyFont="1" applyFill="1" applyBorder="1" applyAlignment="1">
      <alignment horizontal="center" vertical="center" wrapText="1"/>
    </xf>
    <xf numFmtId="0" fontId="79" fillId="4" borderId="41" xfId="18" applyFont="1" applyFill="1" applyBorder="1" applyAlignment="1">
      <alignment horizontal="center" vertical="center"/>
    </xf>
    <xf numFmtId="0" fontId="79" fillId="4" borderId="137" xfId="18" applyFont="1" applyFill="1" applyBorder="1" applyAlignment="1">
      <alignment horizontal="center" vertical="center"/>
    </xf>
    <xf numFmtId="0" fontId="79" fillId="4" borderId="197" xfId="18" applyFont="1" applyFill="1" applyBorder="1" applyAlignment="1">
      <alignment horizontal="center" vertical="center"/>
    </xf>
    <xf numFmtId="0" fontId="79" fillId="4" borderId="198" xfId="18" applyFont="1" applyFill="1" applyBorder="1" applyAlignment="1">
      <alignment horizontal="center" vertical="center"/>
    </xf>
    <xf numFmtId="0" fontId="21" fillId="0" borderId="42" xfId="18" applyFont="1" applyBorder="1" applyAlignment="1">
      <alignment horizontal="left" vertical="center" indent="1" shrinkToFit="1"/>
    </xf>
    <xf numFmtId="0" fontId="21" fillId="0" borderId="0" xfId="18" applyFont="1" applyBorder="1" applyAlignment="1">
      <alignment horizontal="left" vertical="center" indent="1" shrinkToFit="1"/>
    </xf>
    <xf numFmtId="0" fontId="21" fillId="0" borderId="43" xfId="18" applyFont="1" applyBorder="1" applyAlignment="1">
      <alignment horizontal="left" vertical="center" indent="1" shrinkToFit="1"/>
    </xf>
    <xf numFmtId="0" fontId="21" fillId="0" borderId="182" xfId="18" applyFont="1" applyBorder="1" applyAlignment="1">
      <alignment horizontal="center" vertical="center" wrapText="1" shrinkToFit="1"/>
    </xf>
    <xf numFmtId="0" fontId="79" fillId="0" borderId="78" xfId="18" applyFont="1" applyBorder="1" applyAlignment="1">
      <alignment horizontal="center" vertical="center" wrapText="1" shrinkToFit="1"/>
    </xf>
    <xf numFmtId="0" fontId="79" fillId="0" borderId="29" xfId="18" applyFont="1" applyBorder="1" applyAlignment="1">
      <alignment horizontal="center" vertical="center" wrapText="1" shrinkToFit="1"/>
    </xf>
    <xf numFmtId="0" fontId="79" fillId="0" borderId="30" xfId="18" applyFont="1" applyBorder="1" applyAlignment="1">
      <alignment horizontal="center" vertical="center" wrapText="1" shrinkToFit="1"/>
    </xf>
    <xf numFmtId="0" fontId="79" fillId="0" borderId="13" xfId="18" applyFont="1" applyBorder="1" applyAlignment="1">
      <alignment horizontal="center" vertical="center" wrapText="1" shrinkToFit="1"/>
    </xf>
    <xf numFmtId="0" fontId="79" fillId="0" borderId="10" xfId="18" applyFont="1" applyBorder="1" applyAlignment="1">
      <alignment horizontal="center" vertical="center" wrapText="1" shrinkToFit="1"/>
    </xf>
    <xf numFmtId="0" fontId="79" fillId="0" borderId="11" xfId="18" applyFont="1" applyBorder="1" applyAlignment="1">
      <alignment horizontal="center" vertical="center" wrapText="1" shrinkToFit="1"/>
    </xf>
    <xf numFmtId="0" fontId="79" fillId="0" borderId="138" xfId="18" applyFont="1" applyBorder="1" applyAlignment="1">
      <alignment horizontal="center" vertical="center" wrapText="1" shrinkToFit="1"/>
    </xf>
    <xf numFmtId="0" fontId="79" fillId="0" borderId="139" xfId="18" applyFont="1" applyBorder="1" applyAlignment="1">
      <alignment horizontal="center" vertical="center" wrapText="1" shrinkToFit="1"/>
    </xf>
    <xf numFmtId="0" fontId="79" fillId="0" borderId="79" xfId="18" applyFont="1" applyBorder="1" applyAlignment="1">
      <alignment horizontal="center" vertical="center" shrinkToFit="1"/>
    </xf>
    <xf numFmtId="0" fontId="79" fillId="0" borderId="75" xfId="18" applyFont="1" applyBorder="1" applyAlignment="1">
      <alignment horizontal="center" vertical="center" shrinkToFit="1"/>
    </xf>
    <xf numFmtId="0" fontId="79" fillId="0" borderId="79" xfId="18" applyFont="1" applyBorder="1" applyAlignment="1">
      <alignment horizontal="center" vertical="center" wrapText="1" shrinkToFit="1"/>
    </xf>
    <xf numFmtId="0" fontId="79" fillId="0" borderId="75" xfId="18" applyFont="1" applyBorder="1" applyAlignment="1">
      <alignment horizontal="center" vertical="center" wrapText="1" shrinkToFit="1"/>
    </xf>
    <xf numFmtId="188" fontId="79" fillId="0" borderId="29" xfId="18" applyNumberFormat="1" applyFont="1" applyBorder="1" applyAlignment="1">
      <alignment horizontal="center" vertical="center"/>
    </xf>
    <xf numFmtId="188" fontId="79" fillId="0" borderId="78" xfId="18" applyNumberFormat="1" applyFont="1" applyBorder="1" applyAlignment="1">
      <alignment horizontal="center" vertical="center"/>
    </xf>
    <xf numFmtId="188" fontId="79" fillId="0" borderId="30" xfId="18" applyNumberFormat="1" applyFont="1" applyBorder="1" applyAlignment="1">
      <alignment horizontal="center" vertical="center"/>
    </xf>
    <xf numFmtId="188" fontId="79" fillId="0" borderId="13" xfId="18" applyNumberFormat="1" applyFont="1" applyBorder="1" applyAlignment="1">
      <alignment horizontal="center" vertical="center"/>
    </xf>
    <xf numFmtId="0" fontId="79" fillId="0" borderId="29" xfId="18" applyNumberFormat="1" applyFont="1" applyBorder="1" applyAlignment="1">
      <alignment horizontal="center" vertical="center" wrapText="1" shrinkToFit="1"/>
    </xf>
    <xf numFmtId="0" fontId="79" fillId="0" borderId="78" xfId="18" applyNumberFormat="1" applyFont="1" applyBorder="1" applyAlignment="1">
      <alignment horizontal="center" vertical="center" wrapText="1" shrinkToFit="1"/>
    </xf>
    <xf numFmtId="0" fontId="79" fillId="0" borderId="30" xfId="18" applyNumberFormat="1" applyFont="1" applyBorder="1" applyAlignment="1">
      <alignment horizontal="center" vertical="center" wrapText="1" shrinkToFit="1"/>
    </xf>
    <xf numFmtId="0" fontId="79" fillId="0" borderId="13" xfId="18" applyNumberFormat="1" applyFont="1" applyBorder="1" applyAlignment="1">
      <alignment horizontal="center" vertical="center" wrapText="1" shrinkToFit="1"/>
    </xf>
    <xf numFmtId="188" fontId="79" fillId="0" borderId="34" xfId="18" applyNumberFormat="1" applyFont="1" applyBorder="1" applyAlignment="1">
      <alignment horizontal="center" vertical="center"/>
    </xf>
    <xf numFmtId="188" fontId="79" fillId="0" borderId="181" xfId="18" applyNumberFormat="1" applyFont="1" applyBorder="1" applyAlignment="1">
      <alignment horizontal="center" vertical="center"/>
    </xf>
    <xf numFmtId="188" fontId="79" fillId="0" borderId="3" xfId="18" applyNumberFormat="1" applyFont="1" applyBorder="1" applyAlignment="1">
      <alignment horizontal="center" vertical="center"/>
    </xf>
    <xf numFmtId="188" fontId="79" fillId="0" borderId="179" xfId="18" applyNumberFormat="1" applyFont="1" applyBorder="1" applyAlignment="1">
      <alignment horizontal="center" vertical="center"/>
    </xf>
    <xf numFmtId="0" fontId="21" fillId="0" borderId="178" xfId="18" applyFont="1" applyBorder="1" applyAlignment="1">
      <alignment horizontal="center" vertical="center" shrinkToFit="1"/>
    </xf>
    <xf numFmtId="0" fontId="79" fillId="0" borderId="13" xfId="18" applyFont="1" applyBorder="1" applyAlignment="1">
      <alignment horizontal="center" vertical="center" shrinkToFit="1"/>
    </xf>
    <xf numFmtId="0" fontId="21" fillId="0" borderId="182" xfId="18" applyFont="1" applyBorder="1" applyAlignment="1">
      <alignment horizontal="center" vertical="center" shrinkToFit="1"/>
    </xf>
    <xf numFmtId="0" fontId="79" fillId="0" borderId="78" xfId="18" applyFont="1" applyBorder="1" applyAlignment="1">
      <alignment horizontal="center" vertical="center" shrinkToFit="1"/>
    </xf>
    <xf numFmtId="0" fontId="79" fillId="0" borderId="140" xfId="18" applyFont="1" applyBorder="1" applyAlignment="1">
      <alignment horizontal="center" vertical="center" shrinkToFit="1"/>
    </xf>
    <xf numFmtId="0" fontId="79" fillId="0" borderId="140" xfId="18" applyFont="1" applyBorder="1" applyAlignment="1">
      <alignment horizontal="center" vertical="center" wrapText="1" shrinkToFit="1"/>
    </xf>
    <xf numFmtId="188" fontId="79" fillId="0" borderId="138" xfId="18" applyNumberFormat="1" applyFont="1" applyBorder="1" applyAlignment="1">
      <alignment horizontal="center" vertical="center"/>
    </xf>
    <xf numFmtId="188" fontId="79" fillId="0" borderId="139" xfId="18" applyNumberFormat="1" applyFont="1" applyBorder="1" applyAlignment="1">
      <alignment horizontal="center" vertical="center"/>
    </xf>
    <xf numFmtId="0" fontId="79" fillId="0" borderId="138" xfId="18" applyNumberFormat="1" applyFont="1" applyBorder="1" applyAlignment="1">
      <alignment horizontal="center" vertical="center" wrapText="1" shrinkToFit="1"/>
    </xf>
    <xf numFmtId="0" fontId="79" fillId="0" borderId="139" xfId="18" applyNumberFormat="1" applyFont="1" applyBorder="1" applyAlignment="1">
      <alignment horizontal="center" vertical="center" wrapText="1" shrinkToFit="1"/>
    </xf>
    <xf numFmtId="188" fontId="79" fillId="0" borderId="196" xfId="18" applyNumberFormat="1" applyFont="1" applyBorder="1" applyAlignment="1">
      <alignment horizontal="center" vertical="center"/>
    </xf>
    <xf numFmtId="188" fontId="79" fillId="0" borderId="184" xfId="18" applyNumberFormat="1" applyFont="1" applyBorder="1" applyAlignment="1">
      <alignment horizontal="center" vertical="center"/>
    </xf>
    <xf numFmtId="0" fontId="21" fillId="0" borderId="183" xfId="18" applyFont="1" applyBorder="1" applyAlignment="1">
      <alignment horizontal="center" vertical="center" shrinkToFit="1"/>
    </xf>
    <xf numFmtId="0" fontId="79" fillId="0" borderId="139" xfId="18" applyFont="1" applyBorder="1" applyAlignment="1">
      <alignment horizontal="center" vertical="center" shrinkToFit="1"/>
    </xf>
    <xf numFmtId="180" fontId="78" fillId="0" borderId="193" xfId="13" applyNumberFormat="1" applyFont="1" applyBorder="1" applyAlignment="1">
      <alignment horizontal="center" vertical="center"/>
    </xf>
    <xf numFmtId="180" fontId="78" fillId="0" borderId="191" xfId="13" applyNumberFormat="1" applyFont="1" applyBorder="1" applyAlignment="1">
      <alignment horizontal="center" vertical="center"/>
    </xf>
    <xf numFmtId="180" fontId="78" fillId="0" borderId="128" xfId="13" applyNumberFormat="1" applyFont="1" applyBorder="1" applyAlignment="1">
      <alignment horizontal="center" vertical="center"/>
    </xf>
    <xf numFmtId="180" fontId="78" fillId="0" borderId="190" xfId="13" applyNumberFormat="1" applyFont="1" applyBorder="1" applyAlignment="1">
      <alignment horizontal="center" vertical="center"/>
    </xf>
    <xf numFmtId="180" fontId="78" fillId="0" borderId="192" xfId="13" applyNumberFormat="1" applyFont="1" applyBorder="1" applyAlignment="1">
      <alignment horizontal="center" vertical="center"/>
    </xf>
    <xf numFmtId="0" fontId="78" fillId="3" borderId="186" xfId="18" applyFont="1" applyFill="1" applyBorder="1" applyAlignment="1">
      <alignment horizontal="left" vertical="center" wrapText="1"/>
    </xf>
    <xf numFmtId="0" fontId="78" fillId="3" borderId="187" xfId="18" applyFont="1" applyFill="1" applyBorder="1" applyAlignment="1">
      <alignment horizontal="left" vertical="center" wrapText="1"/>
    </xf>
    <xf numFmtId="0" fontId="78" fillId="3" borderId="188" xfId="18" applyFont="1" applyFill="1" applyBorder="1" applyAlignment="1">
      <alignment horizontal="left" vertical="center" wrapText="1"/>
    </xf>
    <xf numFmtId="0" fontId="78" fillId="3" borderId="189" xfId="18" applyFont="1" applyFill="1" applyBorder="1" applyAlignment="1">
      <alignment horizontal="left" vertical="center" wrapText="1"/>
    </xf>
    <xf numFmtId="0" fontId="78" fillId="3" borderId="185" xfId="18" applyFont="1" applyFill="1" applyBorder="1" applyAlignment="1">
      <alignment horizontal="center" vertical="center"/>
    </xf>
    <xf numFmtId="0" fontId="78" fillId="3" borderId="75" xfId="18" applyFont="1" applyFill="1" applyBorder="1" applyAlignment="1">
      <alignment horizontal="center" vertical="center"/>
    </xf>
    <xf numFmtId="0" fontId="78" fillId="3" borderId="185" xfId="18" applyFont="1" applyFill="1" applyBorder="1" applyAlignment="1">
      <alignment horizontal="center" vertical="center" wrapText="1"/>
    </xf>
    <xf numFmtId="0" fontId="78" fillId="3" borderId="75" xfId="18" applyFont="1" applyFill="1" applyBorder="1" applyAlignment="1">
      <alignment horizontal="center" vertical="center" wrapText="1"/>
    </xf>
    <xf numFmtId="0" fontId="78" fillId="3" borderId="177" xfId="18" applyFont="1" applyFill="1" applyBorder="1" applyAlignment="1">
      <alignment horizontal="center" vertical="center" wrapText="1"/>
    </xf>
    <xf numFmtId="0" fontId="78" fillId="3" borderId="30" xfId="18" applyFont="1" applyFill="1" applyBorder="1" applyAlignment="1">
      <alignment horizontal="center" vertical="center" wrapText="1"/>
    </xf>
    <xf numFmtId="0" fontId="78" fillId="3" borderId="124" xfId="18" applyFont="1" applyFill="1" applyBorder="1" applyAlignment="1">
      <alignment horizontal="center" vertical="center" wrapText="1"/>
    </xf>
    <xf numFmtId="0" fontId="78" fillId="3" borderId="175" xfId="18" applyFont="1" applyFill="1" applyBorder="1" applyAlignment="1">
      <alignment horizontal="center" vertical="center" wrapText="1"/>
    </xf>
    <xf numFmtId="0" fontId="78" fillId="3" borderId="179" xfId="18" applyFont="1" applyFill="1" applyBorder="1" applyAlignment="1">
      <alignment horizontal="center" vertical="center" wrapText="1"/>
    </xf>
    <xf numFmtId="0" fontId="78" fillId="3" borderId="31" xfId="18" applyFont="1" applyFill="1" applyBorder="1" applyAlignment="1">
      <alignment horizontal="center" vertical="center"/>
    </xf>
    <xf numFmtId="0" fontId="78" fillId="3" borderId="72" xfId="18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47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2" borderId="28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distributed" vertical="center" indent="1"/>
    </xf>
    <xf numFmtId="176" fontId="10" fillId="0" borderId="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10" fillId="0" borderId="11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1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176" fontId="10" fillId="0" borderId="2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2" borderId="28" xfId="0" applyFont="1" applyFill="1" applyBorder="1" applyAlignment="1">
      <alignment horizontal="distributed" vertical="center" indent="3"/>
    </xf>
    <xf numFmtId="0" fontId="10" fillId="2" borderId="23" xfId="0" applyFont="1" applyFill="1" applyBorder="1" applyAlignment="1">
      <alignment horizontal="distributed" vertical="center" indent="3"/>
    </xf>
    <xf numFmtId="176" fontId="10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0" fillId="2" borderId="19" xfId="0" applyFont="1" applyFill="1" applyBorder="1" applyAlignment="1">
      <alignment horizontal="distributed" vertical="center" indent="3"/>
    </xf>
    <xf numFmtId="0" fontId="10" fillId="0" borderId="3" xfId="0" applyFont="1" applyBorder="1" applyAlignment="1">
      <alignment horizontal="right" vertical="center"/>
    </xf>
    <xf numFmtId="176" fontId="10" fillId="0" borderId="11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1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49" fontId="21" fillId="0" borderId="13" xfId="0" applyNumberFormat="1" applyFont="1" applyBorder="1" applyAlignment="1">
      <alignment vertical="center" wrapText="1"/>
    </xf>
    <xf numFmtId="0" fontId="10" fillId="0" borderId="36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102" xfId="0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18" xfId="0" applyNumberFormat="1" applyFont="1" applyBorder="1" applyAlignment="1">
      <alignment horizontal="center" vertical="center"/>
    </xf>
    <xf numFmtId="0" fontId="10" fillId="0" borderId="116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59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118" xfId="0" applyFont="1" applyBorder="1" applyAlignment="1">
      <alignment horizontal="distributed" vertical="center" indent="1"/>
    </xf>
    <xf numFmtId="0" fontId="21" fillId="0" borderId="0" xfId="0" applyFont="1" applyAlignment="1">
      <alignment horizontal="left" vertical="top" wrapText="1"/>
    </xf>
    <xf numFmtId="0" fontId="10" fillId="2" borderId="23" xfId="0" applyFont="1" applyFill="1" applyBorder="1" applyAlignment="1">
      <alignment horizontal="distributed" vertical="center" indent="2"/>
    </xf>
    <xf numFmtId="0" fontId="21" fillId="0" borderId="0" xfId="0" applyFont="1" applyAlignment="1">
      <alignment horizontal="justify" vertical="top" wrapText="1"/>
    </xf>
    <xf numFmtId="49" fontId="21" fillId="0" borderId="18" xfId="0" applyNumberFormat="1" applyFont="1" applyBorder="1" applyAlignment="1">
      <alignment horizontal="left" vertical="center"/>
    </xf>
    <xf numFmtId="49" fontId="21" fillId="0" borderId="100" xfId="0" applyNumberFormat="1" applyFont="1" applyBorder="1" applyAlignment="1">
      <alignment horizontal="left" vertical="center"/>
    </xf>
    <xf numFmtId="49" fontId="21" fillId="0" borderId="119" xfId="0" applyNumberFormat="1" applyFont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8" xfId="0" applyFont="1" applyFill="1" applyBorder="1" applyAlignment="1">
      <alignment horizontal="distributed" vertical="center" indent="1"/>
    </xf>
    <xf numFmtId="0" fontId="21" fillId="0" borderId="0" xfId="0" applyFont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3"/>
    </xf>
    <xf numFmtId="0" fontId="10" fillId="0" borderId="26" xfId="0" applyFont="1" applyBorder="1" applyAlignment="1">
      <alignment horizontal="distributed" vertical="center" indent="3"/>
    </xf>
    <xf numFmtId="176" fontId="10" fillId="0" borderId="4" xfId="0" applyNumberFormat="1" applyFont="1" applyBorder="1" applyAlignment="1">
      <alignment horizontal="left" vertical="center" indent="1"/>
    </xf>
    <xf numFmtId="0" fontId="10" fillId="0" borderId="4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left" vertical="center" inden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76" fontId="10" fillId="0" borderId="32" xfId="0" applyNumberFormat="1" applyFont="1" applyBorder="1" applyAlignment="1">
      <alignment horizontal="left" vertical="center"/>
    </xf>
    <xf numFmtId="176" fontId="10" fillId="0" borderId="102" xfId="0" applyNumberFormat="1" applyFont="1" applyBorder="1" applyAlignment="1">
      <alignment horizontal="left" vertical="center"/>
    </xf>
    <xf numFmtId="176" fontId="10" fillId="0" borderId="114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0" fontId="10" fillId="0" borderId="11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indent="1"/>
    </xf>
    <xf numFmtId="0" fontId="10" fillId="0" borderId="29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32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10" fillId="0" borderId="29" xfId="0" applyFont="1" applyBorder="1">
      <alignment vertical="center"/>
    </xf>
    <xf numFmtId="0" fontId="10" fillId="0" borderId="78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234" xfId="0" applyFont="1" applyBorder="1" applyAlignment="1">
      <alignment vertical="center" wrapText="1"/>
    </xf>
    <xf numFmtId="0" fontId="12" fillId="0" borderId="232" xfId="0" applyFont="1" applyBorder="1" applyAlignment="1">
      <alignment vertical="center" wrapText="1"/>
    </xf>
    <xf numFmtId="0" fontId="12" fillId="0" borderId="23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2" xfId="0" applyFont="1" applyBorder="1" applyAlignment="1">
      <alignment horizontal="center" vertical="center" wrapText="1"/>
    </xf>
    <xf numFmtId="49" fontId="15" fillId="8" borderId="337" xfId="0" applyNumberFormat="1" applyFont="1" applyFill="1" applyBorder="1" applyAlignment="1">
      <alignment horizontal="center" vertical="center"/>
    </xf>
    <xf numFmtId="49" fontId="15" fillId="8" borderId="338" xfId="0" applyNumberFormat="1" applyFont="1" applyFill="1" applyBorder="1" applyAlignment="1">
      <alignment horizontal="center" vertical="center"/>
    </xf>
    <xf numFmtId="49" fontId="15" fillId="8" borderId="354" xfId="0" applyNumberFormat="1" applyFont="1" applyFill="1" applyBorder="1" applyAlignment="1">
      <alignment horizontal="center" vertical="center"/>
    </xf>
    <xf numFmtId="49" fontId="15" fillId="8" borderId="353" xfId="0" applyNumberFormat="1" applyFont="1" applyFill="1" applyBorder="1" applyAlignment="1">
      <alignment horizontal="center" vertical="center"/>
    </xf>
    <xf numFmtId="49" fontId="15" fillId="8" borderId="347" xfId="0" applyNumberFormat="1" applyFont="1" applyFill="1" applyBorder="1" applyAlignment="1">
      <alignment horizontal="center" vertical="center"/>
    </xf>
    <xf numFmtId="49" fontId="12" fillId="0" borderId="354" xfId="0" applyNumberFormat="1" applyFont="1" applyBorder="1" applyAlignment="1">
      <alignment horizontal="center" vertical="center" wrapText="1"/>
    </xf>
    <xf numFmtId="49" fontId="12" fillId="0" borderId="353" xfId="0" applyNumberFormat="1" applyFont="1" applyBorder="1" applyAlignment="1">
      <alignment horizontal="center" vertical="center" wrapText="1"/>
    </xf>
    <xf numFmtId="49" fontId="12" fillId="0" borderId="355" xfId="0" applyNumberFormat="1" applyFont="1" applyBorder="1" applyAlignment="1">
      <alignment horizontal="center" vertical="center" wrapText="1"/>
    </xf>
    <xf numFmtId="49" fontId="15" fillId="8" borderId="363" xfId="0" applyNumberFormat="1" applyFont="1" applyFill="1" applyBorder="1" applyAlignment="1">
      <alignment horizontal="center" vertical="center" wrapText="1"/>
    </xf>
    <xf numFmtId="49" fontId="15" fillId="8" borderId="364" xfId="0" applyNumberFormat="1" applyFont="1" applyFill="1" applyBorder="1" applyAlignment="1">
      <alignment horizontal="center" vertical="center" wrapText="1"/>
    </xf>
    <xf numFmtId="49" fontId="15" fillId="8" borderId="365" xfId="0" applyNumberFormat="1" applyFont="1" applyFill="1" applyBorder="1" applyAlignment="1">
      <alignment horizontal="center" vertical="center" wrapText="1"/>
    </xf>
    <xf numFmtId="49" fontId="15" fillId="8" borderId="239" xfId="0" applyNumberFormat="1" applyFont="1" applyFill="1" applyBorder="1" applyAlignment="1">
      <alignment horizontal="center" vertical="center" wrapText="1"/>
    </xf>
    <xf numFmtId="49" fontId="15" fillId="8" borderId="343" xfId="0" applyNumberFormat="1" applyFont="1" applyFill="1" applyBorder="1" applyAlignment="1">
      <alignment horizontal="center" vertical="center" wrapText="1"/>
    </xf>
    <xf numFmtId="49" fontId="15" fillId="8" borderId="237" xfId="0" applyNumberFormat="1" applyFont="1" applyFill="1" applyBorder="1" applyAlignment="1">
      <alignment horizontal="center" vertical="center" wrapText="1"/>
    </xf>
    <xf numFmtId="49" fontId="12" fillId="0" borderId="338" xfId="0" applyNumberFormat="1" applyFont="1" applyBorder="1" applyAlignment="1">
      <alignment horizontal="left" vertical="center" wrapText="1" indent="1"/>
    </xf>
    <xf numFmtId="49" fontId="12" fillId="0" borderId="344" xfId="0" applyNumberFormat="1" applyFont="1" applyBorder="1" applyAlignment="1">
      <alignment horizontal="left" vertical="center" wrapText="1" indent="1"/>
    </xf>
    <xf numFmtId="49" fontId="15" fillId="0" borderId="354" xfId="0" applyNumberFormat="1" applyFont="1" applyFill="1" applyBorder="1" applyAlignment="1">
      <alignment horizontal="left" vertical="center" indent="1"/>
    </xf>
    <xf numFmtId="49" fontId="15" fillId="0" borderId="353" xfId="0" applyNumberFormat="1" applyFont="1" applyFill="1" applyBorder="1" applyAlignment="1">
      <alignment horizontal="left" vertical="center" indent="1"/>
    </xf>
    <xf numFmtId="49" fontId="15" fillId="0" borderId="355" xfId="0" applyNumberFormat="1" applyFont="1" applyFill="1" applyBorder="1" applyAlignment="1">
      <alignment horizontal="left" vertical="center" indent="1"/>
    </xf>
    <xf numFmtId="49" fontId="15" fillId="8" borderId="356" xfId="0" applyNumberFormat="1" applyFont="1" applyFill="1" applyBorder="1" applyAlignment="1">
      <alignment horizontal="center" vertical="center"/>
    </xf>
    <xf numFmtId="49" fontId="15" fillId="0" borderId="354" xfId="0" applyNumberFormat="1" applyFont="1" applyFill="1" applyBorder="1" applyAlignment="1">
      <alignment horizontal="center" vertical="center"/>
    </xf>
    <xf numFmtId="49" fontId="15" fillId="0" borderId="353" xfId="0" applyNumberFormat="1" applyFont="1" applyFill="1" applyBorder="1" applyAlignment="1">
      <alignment horizontal="center" vertical="center"/>
    </xf>
    <xf numFmtId="49" fontId="15" fillId="0" borderId="355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0" fontId="91" fillId="0" borderId="0" xfId="0" applyFont="1" applyBorder="1">
      <alignment vertical="center"/>
    </xf>
    <xf numFmtId="49" fontId="15" fillId="8" borderId="282" xfId="0" applyNumberFormat="1" applyFont="1" applyFill="1" applyBorder="1" applyAlignment="1">
      <alignment horizontal="center" vertical="center"/>
    </xf>
    <xf numFmtId="49" fontId="15" fillId="8" borderId="301" xfId="0" applyNumberFormat="1" applyFont="1" applyFill="1" applyBorder="1" applyAlignment="1">
      <alignment horizontal="center" vertical="center"/>
    </xf>
    <xf numFmtId="49" fontId="15" fillId="8" borderId="284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 indent="1"/>
    </xf>
    <xf numFmtId="49" fontId="15" fillId="0" borderId="19" xfId="0" applyNumberFormat="1" applyFont="1" applyFill="1" applyBorder="1" applyAlignment="1">
      <alignment horizontal="left" vertical="center" indent="1"/>
    </xf>
    <xf numFmtId="49" fontId="12" fillId="0" borderId="338" xfId="0" applyNumberFormat="1" applyFont="1" applyBorder="1" applyAlignment="1">
      <alignment horizontal="center" vertical="center" wrapText="1"/>
    </xf>
    <xf numFmtId="49" fontId="12" fillId="0" borderId="338" xfId="0" applyNumberFormat="1" applyFont="1" applyBorder="1" applyAlignment="1">
      <alignment vertical="center" wrapText="1"/>
    </xf>
    <xf numFmtId="49" fontId="12" fillId="0" borderId="338" xfId="0" applyNumberFormat="1" applyFont="1" applyBorder="1" applyAlignment="1">
      <alignment horizontal="left" vertical="center" wrapText="1"/>
    </xf>
    <xf numFmtId="49" fontId="15" fillId="0" borderId="338" xfId="0" applyNumberFormat="1" applyFont="1" applyFill="1" applyBorder="1" applyAlignment="1">
      <alignment horizontal="left" vertical="center" indent="1"/>
    </xf>
    <xf numFmtId="49" fontId="15" fillId="8" borderId="338" xfId="0" applyNumberFormat="1" applyFont="1" applyFill="1" applyBorder="1" applyAlignment="1">
      <alignment horizontal="distributed" vertical="center" justifyLastLine="1"/>
    </xf>
    <xf numFmtId="179" fontId="12" fillId="0" borderId="338" xfId="0" applyNumberFormat="1" applyFont="1" applyBorder="1" applyAlignment="1">
      <alignment vertical="center" wrapText="1"/>
    </xf>
    <xf numFmtId="179" fontId="12" fillId="0" borderId="344" xfId="0" applyNumberFormat="1" applyFont="1" applyBorder="1" applyAlignment="1">
      <alignment vertical="center" wrapText="1"/>
    </xf>
    <xf numFmtId="49" fontId="12" fillId="0" borderId="366" xfId="0" applyNumberFormat="1" applyFont="1" applyBorder="1" applyAlignment="1">
      <alignment horizontal="center" vertical="center" wrapText="1"/>
    </xf>
    <xf numFmtId="49" fontId="12" fillId="0" borderId="364" xfId="0" applyNumberFormat="1" applyFont="1" applyBorder="1" applyAlignment="1">
      <alignment horizontal="center" vertical="center" wrapText="1"/>
    </xf>
    <xf numFmtId="49" fontId="12" fillId="0" borderId="365" xfId="0" applyNumberFormat="1" applyFont="1" applyBorder="1" applyAlignment="1">
      <alignment horizontal="center" vertical="center" wrapText="1"/>
    </xf>
    <xf numFmtId="49" fontId="12" fillId="0" borderId="112" xfId="0" applyNumberFormat="1" applyFont="1" applyBorder="1" applyAlignment="1">
      <alignment horizontal="center" vertical="center" wrapText="1"/>
    </xf>
    <xf numFmtId="49" fontId="12" fillId="0" borderId="343" xfId="0" applyNumberFormat="1" applyFont="1" applyBorder="1" applyAlignment="1">
      <alignment horizontal="center" vertical="center" wrapText="1"/>
    </xf>
    <xf numFmtId="49" fontId="12" fillId="0" borderId="237" xfId="0" applyNumberFormat="1" applyFont="1" applyBorder="1" applyAlignment="1">
      <alignment horizontal="center" vertical="center" wrapText="1"/>
    </xf>
    <xf numFmtId="49" fontId="15" fillId="8" borderId="366" xfId="0" applyNumberFormat="1" applyFont="1" applyFill="1" applyBorder="1" applyAlignment="1">
      <alignment horizontal="center" vertical="center" wrapText="1"/>
    </xf>
    <xf numFmtId="49" fontId="15" fillId="8" borderId="112" xfId="0" applyNumberFormat="1" applyFont="1" applyFill="1" applyBorder="1" applyAlignment="1">
      <alignment horizontal="center" vertical="center" wrapText="1"/>
    </xf>
    <xf numFmtId="0" fontId="12" fillId="0" borderId="366" xfId="0" applyNumberFormat="1" applyFont="1" applyBorder="1" applyAlignment="1">
      <alignment horizontal="center" vertical="center" wrapText="1"/>
    </xf>
    <xf numFmtId="0" fontId="12" fillId="0" borderId="364" xfId="0" applyNumberFormat="1" applyFont="1" applyBorder="1" applyAlignment="1">
      <alignment horizontal="center" vertical="center" wrapText="1"/>
    </xf>
    <xf numFmtId="0" fontId="12" fillId="0" borderId="365" xfId="0" applyNumberFormat="1" applyFont="1" applyBorder="1" applyAlignment="1">
      <alignment horizontal="center" vertical="center" wrapText="1"/>
    </xf>
    <xf numFmtId="0" fontId="12" fillId="0" borderId="343" xfId="0" applyNumberFormat="1" applyFont="1" applyBorder="1" applyAlignment="1">
      <alignment horizontal="center" vertical="center" wrapText="1"/>
    </xf>
    <xf numFmtId="0" fontId="12" fillId="0" borderId="237" xfId="0" applyNumberFormat="1" applyFont="1" applyBorder="1" applyAlignment="1">
      <alignment horizontal="center" vertical="center" wrapText="1"/>
    </xf>
    <xf numFmtId="49" fontId="12" fillId="0" borderId="338" xfId="0" applyNumberFormat="1" applyFont="1" applyBorder="1" applyAlignment="1">
      <alignment horizontal="right" vertical="center"/>
    </xf>
    <xf numFmtId="49" fontId="12" fillId="0" borderId="338" xfId="0" applyNumberFormat="1" applyFont="1" applyBorder="1" applyAlignment="1">
      <alignment horizontal="left" vertical="center"/>
    </xf>
    <xf numFmtId="41" fontId="15" fillId="0" borderId="338" xfId="23" applyFont="1" applyFill="1" applyBorder="1" applyAlignment="1">
      <alignment horizontal="center" vertical="center"/>
    </xf>
    <xf numFmtId="49" fontId="15" fillId="0" borderId="338" xfId="0" applyNumberFormat="1" applyFont="1" applyFill="1" applyBorder="1" applyAlignment="1">
      <alignment vertical="center" wrapText="1"/>
    </xf>
    <xf numFmtId="49" fontId="15" fillId="8" borderId="338" xfId="0" applyNumberFormat="1" applyFont="1" applyFill="1" applyBorder="1" applyAlignment="1">
      <alignment horizontal="distributed" vertical="center" wrapText="1" justifyLastLine="1"/>
    </xf>
    <xf numFmtId="181" fontId="15" fillId="0" borderId="338" xfId="23" applyNumberFormat="1" applyFont="1" applyFill="1" applyBorder="1" applyAlignment="1">
      <alignment horizontal="center" vertical="center"/>
    </xf>
    <xf numFmtId="181" fontId="15" fillId="0" borderId="344" xfId="23" applyNumberFormat="1" applyFont="1" applyFill="1" applyBorder="1" applyAlignment="1">
      <alignment horizontal="center" vertical="center"/>
    </xf>
    <xf numFmtId="49" fontId="15" fillId="8" borderId="29" xfId="0" applyNumberFormat="1" applyFont="1" applyFill="1" applyBorder="1" applyAlignment="1">
      <alignment horizontal="center" vertical="center" wrapText="1"/>
    </xf>
    <xf numFmtId="49" fontId="15" fillId="8" borderId="298" xfId="0" applyNumberFormat="1" applyFont="1" applyFill="1" applyBorder="1" applyAlignment="1">
      <alignment horizontal="center" vertical="center" wrapText="1"/>
    </xf>
    <xf numFmtId="49" fontId="15" fillId="8" borderId="299" xfId="0" applyNumberFormat="1" applyFont="1" applyFill="1" applyBorder="1" applyAlignment="1">
      <alignment horizontal="center" vertical="center" wrapText="1"/>
    </xf>
    <xf numFmtId="49" fontId="15" fillId="8" borderId="234" xfId="0" applyNumberFormat="1" applyFont="1" applyFill="1" applyBorder="1" applyAlignment="1">
      <alignment horizontal="center" vertical="center" wrapText="1"/>
    </xf>
    <xf numFmtId="49" fontId="15" fillId="8" borderId="232" xfId="0" applyNumberFormat="1" applyFont="1" applyFill="1" applyBorder="1" applyAlignment="1">
      <alignment horizontal="center" vertical="center" wrapText="1"/>
    </xf>
    <xf numFmtId="49" fontId="15" fillId="8" borderId="118" xfId="0" applyNumberFormat="1" applyFont="1" applyFill="1" applyBorder="1" applyAlignment="1">
      <alignment horizontal="center" vertical="center" wrapText="1"/>
    </xf>
    <xf numFmtId="41" fontId="15" fillId="8" borderId="300" xfId="23" applyFont="1" applyFill="1" applyBorder="1" applyAlignment="1">
      <alignment horizontal="center" vertical="center" wrapText="1"/>
    </xf>
    <xf numFmtId="41" fontId="15" fillId="8" borderId="301" xfId="23" applyFont="1" applyFill="1" applyBorder="1" applyAlignment="1">
      <alignment horizontal="center" vertical="center" wrapText="1"/>
    </xf>
    <xf numFmtId="41" fontId="15" fillId="8" borderId="284" xfId="23" applyFont="1" applyFill="1" applyBorder="1" applyAlignment="1">
      <alignment horizontal="center" vertical="center" wrapText="1"/>
    </xf>
    <xf numFmtId="49" fontId="15" fillId="8" borderId="300" xfId="0" applyNumberFormat="1" applyFont="1" applyFill="1" applyBorder="1" applyAlignment="1">
      <alignment horizontal="center" vertical="center" wrapText="1" shrinkToFit="1"/>
    </xf>
    <xf numFmtId="49" fontId="15" fillId="8" borderId="301" xfId="0" applyNumberFormat="1" applyFont="1" applyFill="1" applyBorder="1" applyAlignment="1">
      <alignment horizontal="center" vertical="center" wrapText="1" shrinkToFit="1"/>
    </xf>
    <xf numFmtId="49" fontId="15" fillId="8" borderId="302" xfId="0" applyNumberFormat="1" applyFont="1" applyFill="1" applyBorder="1" applyAlignment="1">
      <alignment horizontal="center" vertical="center" wrapText="1" shrinkToFit="1"/>
    </xf>
    <xf numFmtId="0" fontId="143" fillId="13" borderId="0" xfId="22" applyFont="1" applyFill="1" applyAlignment="1" applyProtection="1">
      <alignment vertical="center"/>
    </xf>
    <xf numFmtId="0" fontId="12" fillId="0" borderId="359" xfId="0" applyNumberFormat="1" applyFont="1" applyBorder="1" applyAlignment="1">
      <alignment horizontal="center" vertical="center" wrapText="1" shrinkToFit="1"/>
    </xf>
    <xf numFmtId="0" fontId="12" fillId="0" borderId="358" xfId="0" applyNumberFormat="1" applyFont="1" applyBorder="1" applyAlignment="1">
      <alignment horizontal="center" vertical="center" wrapText="1" shrinkToFit="1"/>
    </xf>
    <xf numFmtId="0" fontId="12" fillId="0" borderId="360" xfId="0" applyNumberFormat="1" applyFont="1" applyBorder="1" applyAlignment="1">
      <alignment horizontal="center" vertical="center" wrapText="1" shrinkToFit="1"/>
    </xf>
    <xf numFmtId="49" fontId="12" fillId="0" borderId="359" xfId="0" applyNumberFormat="1" applyFont="1" applyBorder="1" applyAlignment="1">
      <alignment vertical="center" wrapText="1" shrinkToFit="1"/>
    </xf>
    <xf numFmtId="49" fontId="12" fillId="0" borderId="358" xfId="0" applyNumberFormat="1" applyFont="1" applyBorder="1" applyAlignment="1">
      <alignment vertical="center" wrapText="1" shrinkToFit="1"/>
    </xf>
    <xf numFmtId="49" fontId="12" fillId="0" borderId="367" xfId="0" applyNumberFormat="1" applyFont="1" applyBorder="1" applyAlignment="1">
      <alignment vertical="center" wrapText="1" shrinkToFit="1"/>
    </xf>
    <xf numFmtId="0" fontId="15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right" vertical="center"/>
    </xf>
    <xf numFmtId="178" fontId="85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72" xfId="0" applyFont="1" applyFill="1" applyBorder="1" applyAlignment="1">
      <alignment horizontal="center" vertical="center"/>
    </xf>
    <xf numFmtId="49" fontId="15" fillId="8" borderId="31" xfId="0" applyNumberFormat="1" applyFont="1" applyFill="1" applyBorder="1" applyAlignment="1">
      <alignment horizontal="left" vertical="center" indent="1"/>
    </xf>
    <xf numFmtId="49" fontId="15" fillId="8" borderId="33" xfId="0" applyNumberFormat="1" applyFont="1" applyFill="1" applyBorder="1" applyAlignment="1">
      <alignment horizontal="left" vertical="center" indent="1"/>
    </xf>
    <xf numFmtId="49" fontId="15" fillId="8" borderId="72" xfId="0" applyNumberFormat="1" applyFont="1" applyFill="1" applyBorder="1" applyAlignment="1">
      <alignment horizontal="left" vertical="center" indent="1"/>
    </xf>
    <xf numFmtId="49" fontId="12" fillId="0" borderId="228" xfId="0" applyNumberFormat="1" applyFont="1" applyBorder="1" applyAlignment="1">
      <alignment horizontal="center" vertical="center" wrapText="1"/>
    </xf>
    <xf numFmtId="49" fontId="12" fillId="0" borderId="229" xfId="0" applyNumberFormat="1" applyFont="1" applyBorder="1" applyAlignment="1">
      <alignment horizontal="center" vertical="center" wrapText="1"/>
    </xf>
    <xf numFmtId="49" fontId="12" fillId="0" borderId="229" xfId="0" applyNumberFormat="1" applyFont="1" applyBorder="1" applyAlignment="1">
      <alignment vertical="center" wrapText="1"/>
    </xf>
    <xf numFmtId="49" fontId="12" fillId="0" borderId="102" xfId="0" applyNumberFormat="1" applyFont="1" applyBorder="1" applyAlignment="1">
      <alignment vertical="center" wrapText="1"/>
    </xf>
    <xf numFmtId="49" fontId="12" fillId="0" borderId="62" xfId="0" applyNumberFormat="1" applyFont="1" applyBorder="1" applyAlignment="1">
      <alignment horizontal="center" vertical="center" wrapText="1" shrinkToFit="1"/>
    </xf>
    <xf numFmtId="49" fontId="12" fillId="0" borderId="34" xfId="0" applyNumberFormat="1" applyFont="1" applyBorder="1" applyAlignment="1">
      <alignment horizontal="center" vertical="center" wrapText="1" shrinkToFit="1"/>
    </xf>
    <xf numFmtId="49" fontId="12" fillId="0" borderId="64" xfId="0" applyNumberFormat="1" applyFont="1" applyBorder="1" applyAlignment="1">
      <alignment horizontal="center" vertical="center" wrapText="1" shrinkToFit="1"/>
    </xf>
    <xf numFmtId="49" fontId="12" fillId="0" borderId="37" xfId="0" applyNumberFormat="1" applyFont="1" applyBorder="1" applyAlignment="1">
      <alignment horizontal="center" vertical="center" wrapText="1" shrinkToFit="1"/>
    </xf>
    <xf numFmtId="49" fontId="12" fillId="0" borderId="232" xfId="0" applyNumberFormat="1" applyFont="1" applyBorder="1" applyAlignment="1">
      <alignment horizontal="center" vertical="center" wrapText="1" shrinkToFit="1"/>
    </xf>
    <xf numFmtId="49" fontId="12" fillId="0" borderId="118" xfId="0" applyNumberFormat="1" applyFont="1" applyBorder="1" applyAlignment="1">
      <alignment horizontal="center" vertical="center" wrapText="1" shrinkToFit="1"/>
    </xf>
    <xf numFmtId="41" fontId="12" fillId="0" borderId="62" xfId="23" applyFont="1" applyBorder="1" applyAlignment="1">
      <alignment vertical="center" wrapText="1"/>
    </xf>
    <xf numFmtId="41" fontId="12" fillId="0" borderId="34" xfId="23" applyFont="1" applyBorder="1" applyAlignment="1">
      <alignment vertical="center" wrapText="1"/>
    </xf>
    <xf numFmtId="41" fontId="12" fillId="0" borderId="64" xfId="23" applyFont="1" applyBorder="1" applyAlignment="1">
      <alignment vertical="center" wrapText="1"/>
    </xf>
    <xf numFmtId="41" fontId="12" fillId="0" borderId="37" xfId="23" applyFont="1" applyBorder="1" applyAlignment="1">
      <alignment vertical="center" wrapText="1"/>
    </xf>
    <xf numFmtId="41" fontId="12" fillId="0" borderId="232" xfId="23" applyFont="1" applyBorder="1" applyAlignment="1">
      <alignment vertical="center" wrapText="1"/>
    </xf>
    <xf numFmtId="41" fontId="12" fillId="0" borderId="118" xfId="23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32" xfId="0" applyFont="1" applyBorder="1" applyAlignment="1">
      <alignment horizontal="center" vertical="center" wrapText="1"/>
    </xf>
    <xf numFmtId="0" fontId="12" fillId="0" borderId="235" xfId="0" applyFont="1" applyBorder="1" applyAlignment="1">
      <alignment horizontal="center" vertical="center" wrapText="1"/>
    </xf>
    <xf numFmtId="179" fontId="12" fillId="0" borderId="31" xfId="0" applyNumberFormat="1" applyFont="1" applyBorder="1" applyAlignment="1">
      <alignment horizontal="center" vertical="center" wrapText="1"/>
    </xf>
    <xf numFmtId="179" fontId="12" fillId="0" borderId="33" xfId="0" applyNumberFormat="1" applyFont="1" applyBorder="1" applyAlignment="1">
      <alignment horizontal="center" vertical="center" wrapText="1"/>
    </xf>
    <xf numFmtId="179" fontId="12" fillId="0" borderId="72" xfId="0" applyNumberFormat="1" applyFont="1" applyBorder="1" applyAlignment="1">
      <alignment horizontal="center" vertical="center" wrapText="1"/>
    </xf>
    <xf numFmtId="0" fontId="28" fillId="0" borderId="232" xfId="0" applyFont="1" applyBorder="1" applyAlignment="1">
      <alignment horizontal="left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78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234" xfId="0" applyFont="1" applyFill="1" applyBorder="1" applyAlignment="1">
      <alignment horizontal="center" vertical="center" wrapText="1"/>
    </xf>
    <xf numFmtId="0" fontId="15" fillId="8" borderId="232" xfId="0" applyFont="1" applyFill="1" applyBorder="1" applyAlignment="1">
      <alignment horizontal="center" vertical="center" wrapText="1"/>
    </xf>
    <xf numFmtId="0" fontId="15" fillId="8" borderId="235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31" xfId="0" applyNumberFormat="1" applyFont="1" applyBorder="1" applyAlignment="1">
      <alignment horizontal="right" vertical="center"/>
    </xf>
    <xf numFmtId="0" fontId="12" fillId="0" borderId="33" xfId="0" applyNumberFormat="1" applyFont="1" applyBorder="1" applyAlignment="1">
      <alignment horizontal="right" vertical="center"/>
    </xf>
    <xf numFmtId="49" fontId="12" fillId="0" borderId="33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34" xfId="0" applyFont="1" applyBorder="1" applyAlignment="1">
      <alignment vertical="center"/>
    </xf>
    <xf numFmtId="0" fontId="12" fillId="0" borderId="232" xfId="0" applyFont="1" applyBorder="1" applyAlignment="1">
      <alignment vertical="center"/>
    </xf>
    <xf numFmtId="0" fontId="12" fillId="0" borderId="235" xfId="0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3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03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3" fontId="99" fillId="0" borderId="31" xfId="0" applyNumberFormat="1" applyFont="1" applyBorder="1" applyAlignment="1">
      <alignment horizontal="left" vertical="center" indent="1"/>
    </xf>
    <xf numFmtId="3" fontId="99" fillId="0" borderId="33" xfId="0" applyNumberFormat="1" applyFont="1" applyBorder="1" applyAlignment="1">
      <alignment horizontal="left" vertical="center" indent="1"/>
    </xf>
    <xf numFmtId="3" fontId="99" fillId="0" borderId="72" xfId="0" applyNumberFormat="1" applyFont="1" applyBorder="1" applyAlignment="1">
      <alignment horizontal="left" vertical="center" indent="1"/>
    </xf>
    <xf numFmtId="49" fontId="99" fillId="0" borderId="23" xfId="0" applyNumberFormat="1" applyFont="1" applyBorder="1" applyAlignment="1">
      <alignment horizontal="left" vertical="top" wrapText="1" indent="1"/>
    </xf>
    <xf numFmtId="49" fontId="99" fillId="0" borderId="19" xfId="0" applyNumberFormat="1" applyFont="1" applyBorder="1" applyAlignment="1">
      <alignment horizontal="left" vertical="top" wrapText="1" indent="1"/>
    </xf>
    <xf numFmtId="49" fontId="99" fillId="0" borderId="233" xfId="0" applyNumberFormat="1" applyFont="1" applyBorder="1" applyAlignment="1">
      <alignment horizontal="left" vertical="top" wrapText="1" indent="1"/>
    </xf>
    <xf numFmtId="49" fontId="99" fillId="0" borderId="288" xfId="0" applyNumberFormat="1" applyFont="1" applyBorder="1" applyAlignment="1">
      <alignment horizontal="left" vertical="top" wrapText="1" indent="1"/>
    </xf>
    <xf numFmtId="0" fontId="99" fillId="8" borderId="31" xfId="0" applyFont="1" applyFill="1" applyBorder="1" applyAlignment="1">
      <alignment horizontal="left" vertical="center" indent="1"/>
    </xf>
    <xf numFmtId="0" fontId="99" fillId="8" borderId="33" xfId="0" applyFont="1" applyFill="1" applyBorder="1" applyAlignment="1">
      <alignment horizontal="left" vertical="center" indent="1"/>
    </xf>
    <xf numFmtId="0" fontId="99" fillId="8" borderId="72" xfId="0" applyFont="1" applyFill="1" applyBorder="1" applyAlignment="1">
      <alignment horizontal="left" vertical="center" indent="1"/>
    </xf>
    <xf numFmtId="0" fontId="99" fillId="0" borderId="31" xfId="0" applyFont="1" applyBorder="1">
      <alignment vertical="center"/>
    </xf>
    <xf numFmtId="0" fontId="99" fillId="0" borderId="33" xfId="0" applyFont="1" applyBorder="1">
      <alignment vertical="center"/>
    </xf>
    <xf numFmtId="0" fontId="99" fillId="0" borderId="72" xfId="0" applyFont="1" applyBorder="1">
      <alignment vertical="center"/>
    </xf>
    <xf numFmtId="0" fontId="99" fillId="8" borderId="40" xfId="0" applyFont="1" applyFill="1" applyBorder="1" applyAlignment="1">
      <alignment horizontal="left" vertical="center" indent="1"/>
    </xf>
    <xf numFmtId="0" fontId="99" fillId="0" borderId="23" xfId="0" applyFont="1" applyBorder="1" applyAlignment="1">
      <alignment horizontal="left" vertical="center" indent="1"/>
    </xf>
    <xf numFmtId="0" fontId="99" fillId="0" borderId="19" xfId="0" applyFont="1" applyBorder="1" applyAlignment="1">
      <alignment horizontal="left" vertical="center" indent="1"/>
    </xf>
    <xf numFmtId="0" fontId="99" fillId="0" borderId="233" xfId="0" applyFont="1" applyBorder="1" applyAlignment="1">
      <alignment horizontal="left" vertical="center" indent="1"/>
    </xf>
    <xf numFmtId="0" fontId="99" fillId="0" borderId="288" xfId="0" applyFont="1" applyBorder="1" applyAlignment="1">
      <alignment horizontal="left" vertical="center" indent="1"/>
    </xf>
    <xf numFmtId="0" fontId="106" fillId="0" borderId="0" xfId="0" applyFont="1" applyAlignment="1">
      <alignment vertical="center" wrapText="1"/>
    </xf>
    <xf numFmtId="0" fontId="99" fillId="0" borderId="10" xfId="0" applyFont="1" applyBorder="1" applyAlignment="1">
      <alignment horizontal="left" vertical="top" indent="1"/>
    </xf>
    <xf numFmtId="0" fontId="99" fillId="0" borderId="0" xfId="0" applyFont="1" applyBorder="1" applyAlignment="1">
      <alignment horizontal="left" vertical="top" indent="1"/>
    </xf>
    <xf numFmtId="0" fontId="99" fillId="0" borderId="11" xfId="0" applyFont="1" applyBorder="1" applyAlignment="1">
      <alignment horizontal="left" vertical="top" indent="1"/>
    </xf>
    <xf numFmtId="0" fontId="99" fillId="0" borderId="234" xfId="0" applyFont="1" applyBorder="1" applyAlignment="1">
      <alignment horizontal="left" vertical="top" indent="1"/>
    </xf>
    <xf numFmtId="0" fontId="99" fillId="0" borderId="232" xfId="0" applyFont="1" applyBorder="1" applyAlignment="1">
      <alignment horizontal="left" vertical="top" indent="1"/>
    </xf>
    <xf numFmtId="0" fontId="99" fillId="0" borderId="235" xfId="0" applyFont="1" applyBorder="1" applyAlignment="1">
      <alignment horizontal="left" vertical="top" indent="1"/>
    </xf>
    <xf numFmtId="0" fontId="102" fillId="0" borderId="29" xfId="0" applyFont="1" applyBorder="1" applyAlignment="1">
      <alignment horizontal="left" vertical="center" indent="1"/>
    </xf>
    <xf numFmtId="0" fontId="102" fillId="0" borderId="34" xfId="0" applyFont="1" applyBorder="1" applyAlignment="1">
      <alignment horizontal="left" vertical="center" indent="1"/>
    </xf>
    <xf numFmtId="0" fontId="102" fillId="0" borderId="78" xfId="0" applyFont="1" applyBorder="1" applyAlignment="1">
      <alignment horizontal="left" vertical="center" indent="1"/>
    </xf>
    <xf numFmtId="0" fontId="99" fillId="0" borderId="10" xfId="0" quotePrefix="1" applyFont="1" applyBorder="1" applyAlignment="1">
      <alignment horizontal="left" vertical="top" wrapText="1" indent="1"/>
    </xf>
    <xf numFmtId="0" fontId="99" fillId="0" borderId="0" xfId="0" quotePrefix="1" applyFont="1" applyBorder="1" applyAlignment="1">
      <alignment horizontal="left" vertical="top" wrapText="1" indent="1"/>
    </xf>
    <xf numFmtId="0" fontId="99" fillId="0" borderId="11" xfId="0" quotePrefix="1" applyFont="1" applyBorder="1" applyAlignment="1">
      <alignment horizontal="left" vertical="top" wrapText="1" indent="1"/>
    </xf>
    <xf numFmtId="0" fontId="99" fillId="8" borderId="40" xfId="0" applyFont="1" applyFill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/>
    </xf>
    <xf numFmtId="0" fontId="99" fillId="0" borderId="10" xfId="0" applyFont="1" applyBorder="1" applyAlignment="1">
      <alignment horizontal="left" vertical="center" indent="1"/>
    </xf>
    <xf numFmtId="0" fontId="99" fillId="0" borderId="0" xfId="0" applyFont="1" applyBorder="1" applyAlignment="1">
      <alignment horizontal="left" vertical="center" indent="1"/>
    </xf>
    <xf numFmtId="0" fontId="99" fillId="0" borderId="0" xfId="0" applyFont="1" applyBorder="1" applyAlignment="1">
      <alignment vertical="center"/>
    </xf>
    <xf numFmtId="0" fontId="99" fillId="0" borderId="11" xfId="0" applyFont="1" applyBorder="1" applyAlignment="1">
      <alignment vertical="center"/>
    </xf>
    <xf numFmtId="41" fontId="99" fillId="0" borderId="40" xfId="23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5" fillId="8" borderId="31" xfId="0" applyNumberFormat="1" applyFont="1" applyFill="1" applyBorder="1" applyAlignment="1">
      <alignment horizontal="center" vertical="center" wrapText="1"/>
    </xf>
    <xf numFmtId="49" fontId="15" fillId="8" borderId="33" xfId="0" applyNumberFormat="1" applyFont="1" applyFill="1" applyBorder="1" applyAlignment="1">
      <alignment horizontal="center" vertical="center" wrapText="1"/>
    </xf>
    <xf numFmtId="49" fontId="15" fillId="8" borderId="7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5" fillId="8" borderId="73" xfId="0" applyFont="1" applyFill="1" applyBorder="1" applyAlignment="1">
      <alignment horizontal="center" vertical="center"/>
    </xf>
    <xf numFmtId="0" fontId="28" fillId="0" borderId="98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49" fontId="15" fillId="8" borderId="31" xfId="0" applyNumberFormat="1" applyFont="1" applyFill="1" applyBorder="1" applyAlignment="1">
      <alignment horizontal="center" vertical="center"/>
    </xf>
    <xf numFmtId="49" fontId="15" fillId="8" borderId="33" xfId="0" applyNumberFormat="1" applyFont="1" applyFill="1" applyBorder="1" applyAlignment="1">
      <alignment horizontal="center" vertical="center"/>
    </xf>
    <xf numFmtId="49" fontId="15" fillId="8" borderId="73" xfId="0" applyNumberFormat="1" applyFont="1" applyFill="1" applyBorder="1" applyAlignment="1">
      <alignment horizontal="center" vertical="center"/>
    </xf>
    <xf numFmtId="49" fontId="15" fillId="8" borderId="98" xfId="0" applyNumberFormat="1" applyFont="1" applyFill="1" applyBorder="1" applyAlignment="1">
      <alignment horizontal="center" vertical="center"/>
    </xf>
    <xf numFmtId="176" fontId="15" fillId="8" borderId="98" xfId="0" applyNumberFormat="1" applyFont="1" applyFill="1" applyBorder="1" applyAlignment="1">
      <alignment horizontal="center" vertical="center" wrapText="1"/>
    </xf>
    <xf numFmtId="176" fontId="15" fillId="8" borderId="33" xfId="0" applyNumberFormat="1" applyFont="1" applyFill="1" applyBorder="1" applyAlignment="1">
      <alignment horizontal="center" vertical="center" wrapText="1"/>
    </xf>
    <xf numFmtId="176" fontId="15" fillId="8" borderId="73" xfId="0" applyNumberFormat="1" applyFont="1" applyFill="1" applyBorder="1" applyAlignment="1">
      <alignment horizontal="center" vertical="center" wrapText="1"/>
    </xf>
    <xf numFmtId="0" fontId="15" fillId="8" borderId="98" xfId="0" applyFont="1" applyFill="1" applyBorder="1" applyAlignment="1">
      <alignment horizontal="center" vertical="center"/>
    </xf>
    <xf numFmtId="49" fontId="12" fillId="0" borderId="110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49" fontId="12" fillId="0" borderId="101" xfId="0" applyNumberFormat="1" applyFont="1" applyBorder="1" applyAlignment="1">
      <alignment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232" xfId="0" applyNumberFormat="1" applyFont="1" applyBorder="1" applyAlignment="1">
      <alignment horizontal="center" vertical="center" wrapText="1"/>
    </xf>
    <xf numFmtId="49" fontId="12" fillId="0" borderId="118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indent="1"/>
    </xf>
    <xf numFmtId="0" fontId="102" fillId="0" borderId="0" xfId="0" applyFont="1" applyBorder="1" applyAlignment="1">
      <alignment horizontal="left" vertical="center" indent="1"/>
    </xf>
    <xf numFmtId="0" fontId="102" fillId="0" borderId="11" xfId="0" applyFont="1" applyBorder="1" applyAlignment="1">
      <alignment horizontal="left" vertical="center" indent="1"/>
    </xf>
    <xf numFmtId="0" fontId="99" fillId="0" borderId="234" xfId="0" quotePrefix="1" applyFont="1" applyBorder="1" applyAlignment="1">
      <alignment horizontal="left" vertical="top" wrapText="1" indent="1"/>
    </xf>
    <xf numFmtId="0" fontId="99" fillId="0" borderId="232" xfId="0" quotePrefix="1" applyFont="1" applyBorder="1" applyAlignment="1">
      <alignment horizontal="left" vertical="top" wrapText="1" indent="1"/>
    </xf>
    <xf numFmtId="0" fontId="99" fillId="0" borderId="235" xfId="0" quotePrefix="1" applyFont="1" applyBorder="1" applyAlignment="1">
      <alignment horizontal="left" vertical="top" wrapText="1" indent="1"/>
    </xf>
    <xf numFmtId="49" fontId="99" fillId="0" borderId="29" xfId="0" applyNumberFormat="1" applyFont="1" applyBorder="1" applyAlignment="1">
      <alignment horizontal="left" vertical="top" wrapText="1" indent="1"/>
    </xf>
    <xf numFmtId="49" fontId="99" fillId="0" borderId="34" xfId="0" applyNumberFormat="1" applyFont="1" applyBorder="1" applyAlignment="1">
      <alignment horizontal="left" vertical="top" wrapText="1" indent="1"/>
    </xf>
    <xf numFmtId="49" fontId="99" fillId="0" borderId="78" xfId="0" applyNumberFormat="1" applyFont="1" applyBorder="1" applyAlignment="1">
      <alignment horizontal="left" vertical="top" wrapText="1" indent="1"/>
    </xf>
    <xf numFmtId="49" fontId="99" fillId="0" borderId="10" xfId="0" applyNumberFormat="1" applyFont="1" applyBorder="1" applyAlignment="1">
      <alignment horizontal="left" vertical="top" wrapText="1" indent="1"/>
    </xf>
    <xf numFmtId="49" fontId="99" fillId="0" borderId="0" xfId="0" applyNumberFormat="1" applyFont="1" applyBorder="1" applyAlignment="1">
      <alignment horizontal="left" vertical="top" wrapText="1" indent="1"/>
    </xf>
    <xf numFmtId="49" fontId="99" fillId="0" borderId="11" xfId="0" applyNumberFormat="1" applyFont="1" applyBorder="1" applyAlignment="1">
      <alignment horizontal="left" vertical="top" wrapText="1" indent="1"/>
    </xf>
    <xf numFmtId="49" fontId="99" fillId="0" borderId="234" xfId="0" applyNumberFormat="1" applyFont="1" applyBorder="1" applyAlignment="1">
      <alignment horizontal="left" vertical="top" wrapText="1" indent="1"/>
    </xf>
    <xf numFmtId="49" fontId="99" fillId="0" borderId="232" xfId="0" applyNumberFormat="1" applyFont="1" applyBorder="1" applyAlignment="1">
      <alignment horizontal="left" vertical="top" wrapText="1" indent="1"/>
    </xf>
    <xf numFmtId="49" fontId="99" fillId="0" borderId="235" xfId="0" applyNumberFormat="1" applyFont="1" applyBorder="1" applyAlignment="1">
      <alignment horizontal="left" vertical="top" wrapText="1" indent="1"/>
    </xf>
    <xf numFmtId="0" fontId="99" fillId="0" borderId="10" xfId="0" applyFont="1" applyBorder="1" applyAlignment="1">
      <alignment horizontal="left" vertical="top" wrapText="1" indent="1"/>
    </xf>
    <xf numFmtId="0" fontId="99" fillId="0" borderId="0" xfId="0" applyFont="1" applyBorder="1" applyAlignment="1">
      <alignment horizontal="left" vertical="top" wrapText="1" indent="1"/>
    </xf>
    <xf numFmtId="0" fontId="99" fillId="0" borderId="11" xfId="0" applyFont="1" applyBorder="1" applyAlignment="1">
      <alignment horizontal="left" vertical="top" wrapText="1" indent="1"/>
    </xf>
    <xf numFmtId="0" fontId="99" fillId="0" borderId="234" xfId="0" applyFont="1" applyBorder="1" applyAlignment="1">
      <alignment horizontal="left" vertical="top" wrapText="1" indent="1"/>
    </xf>
    <xf numFmtId="0" fontId="99" fillId="0" borderId="232" xfId="0" applyFont="1" applyBorder="1" applyAlignment="1">
      <alignment horizontal="left" vertical="top" wrapText="1" indent="1"/>
    </xf>
    <xf numFmtId="0" fontId="99" fillId="0" borderId="235" xfId="0" applyFont="1" applyBorder="1" applyAlignment="1">
      <alignment horizontal="left" vertical="top" wrapText="1" indent="1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72" xfId="0" applyNumberFormat="1" applyFont="1" applyBorder="1" applyAlignment="1">
      <alignment horizontal="left" vertical="center" wrapText="1"/>
    </xf>
    <xf numFmtId="49" fontId="15" fillId="8" borderId="72" xfId="0" applyNumberFormat="1" applyFont="1" applyFill="1" applyBorder="1" applyAlignment="1">
      <alignment horizontal="center" vertical="center"/>
    </xf>
    <xf numFmtId="0" fontId="100" fillId="0" borderId="0" xfId="0" applyNumberFormat="1" applyFont="1" applyBorder="1" applyAlignment="1">
      <alignment horizontal="center" vertical="center"/>
    </xf>
    <xf numFmtId="0" fontId="98" fillId="0" borderId="135" xfId="0" applyNumberFormat="1" applyFont="1" applyBorder="1" applyAlignment="1">
      <alignment horizontal="center" vertical="center"/>
    </xf>
    <xf numFmtId="0" fontId="98" fillId="0" borderId="136" xfId="0" applyNumberFormat="1" applyFont="1" applyBorder="1" applyAlignment="1">
      <alignment horizontal="center" vertical="center"/>
    </xf>
    <xf numFmtId="0" fontId="98" fillId="0" borderId="194" xfId="0" applyNumberFormat="1" applyFont="1" applyBorder="1" applyAlignment="1">
      <alignment horizontal="center" vertical="center"/>
    </xf>
    <xf numFmtId="49" fontId="102" fillId="0" borderId="120" xfId="0" applyNumberFormat="1" applyFont="1" applyBorder="1" applyAlignment="1">
      <alignment horizontal="center" vertical="center"/>
    </xf>
    <xf numFmtId="49" fontId="102" fillId="0" borderId="40" xfId="0" applyNumberFormat="1" applyFont="1" applyBorder="1" applyAlignment="1">
      <alignment horizontal="center" vertical="center"/>
    </xf>
    <xf numFmtId="49" fontId="102" fillId="0" borderId="121" xfId="0" applyNumberFormat="1" applyFont="1" applyBorder="1" applyAlignment="1">
      <alignment horizontal="center" vertical="center"/>
    </xf>
    <xf numFmtId="49" fontId="102" fillId="0" borderId="200" xfId="0" applyNumberFormat="1" applyFont="1" applyBorder="1" applyAlignment="1">
      <alignment horizontal="center" vertical="center"/>
    </xf>
    <xf numFmtId="49" fontId="102" fillId="0" borderId="33" xfId="0" applyNumberFormat="1" applyFont="1" applyBorder="1" applyAlignment="1">
      <alignment horizontal="center" vertical="center"/>
    </xf>
    <xf numFmtId="49" fontId="102" fillId="0" borderId="180" xfId="0" applyNumberFormat="1" applyFont="1" applyBorder="1" applyAlignment="1">
      <alignment horizontal="center" vertical="center"/>
    </xf>
    <xf numFmtId="49" fontId="98" fillId="0" borderId="31" xfId="0" applyNumberFormat="1" applyFont="1" applyBorder="1" applyAlignment="1">
      <alignment horizontal="left" vertical="center" wrapText="1" indent="1"/>
    </xf>
    <xf numFmtId="49" fontId="98" fillId="0" borderId="33" xfId="0" applyNumberFormat="1" applyFont="1" applyBorder="1" applyAlignment="1">
      <alignment horizontal="left" vertical="center" wrapText="1" indent="1"/>
    </xf>
    <xf numFmtId="49" fontId="98" fillId="0" borderId="72" xfId="0" applyNumberFormat="1" applyFont="1" applyBorder="1" applyAlignment="1">
      <alignment horizontal="left" vertical="center" wrapText="1" indent="1"/>
    </xf>
    <xf numFmtId="49" fontId="98" fillId="0" borderId="122" xfId="0" applyNumberFormat="1" applyFont="1" applyBorder="1" applyAlignment="1">
      <alignment horizontal="center" vertical="center"/>
    </xf>
    <xf numFmtId="49" fontId="98" fillId="0" borderId="212" xfId="0" applyNumberFormat="1" applyFont="1" applyBorder="1" applyAlignment="1">
      <alignment horizontal="center" vertical="center"/>
    </xf>
    <xf numFmtId="49" fontId="98" fillId="0" borderId="123" xfId="0" applyNumberFormat="1" applyFont="1" applyBorder="1" applyAlignment="1">
      <alignment horizontal="center" vertical="center"/>
    </xf>
    <xf numFmtId="49" fontId="98" fillId="0" borderId="29" xfId="0" applyNumberFormat="1" applyFont="1" applyBorder="1" applyAlignment="1"/>
    <xf numFmtId="49" fontId="98" fillId="0" borderId="34" xfId="0" applyNumberFormat="1" applyFont="1" applyBorder="1" applyAlignment="1"/>
    <xf numFmtId="49" fontId="98" fillId="0" borderId="181" xfId="0" applyNumberFormat="1" applyFont="1" applyBorder="1" applyAlignment="1"/>
    <xf numFmtId="3" fontId="98" fillId="0" borderId="10" xfId="0" applyNumberFormat="1" applyFont="1" applyBorder="1" applyAlignment="1">
      <alignment horizontal="left" vertical="center" wrapText="1" indent="1"/>
    </xf>
    <xf numFmtId="3" fontId="98" fillId="0" borderId="0" xfId="0" applyNumberFormat="1" applyFont="1" applyBorder="1" applyAlignment="1">
      <alignment horizontal="left" vertical="center" wrapText="1" indent="1"/>
    </xf>
    <xf numFmtId="3" fontId="98" fillId="0" borderId="43" xfId="0" applyNumberFormat="1" applyFont="1" applyBorder="1" applyAlignment="1">
      <alignment horizontal="left" vertical="center" wrapText="1" indent="1"/>
    </xf>
    <xf numFmtId="3" fontId="98" fillId="0" borderId="30" xfId="0" applyNumberFormat="1" applyFont="1" applyBorder="1" applyAlignment="1">
      <alignment horizontal="left" vertical="center" wrapText="1" indent="1"/>
    </xf>
    <xf numFmtId="3" fontId="98" fillId="0" borderId="3" xfId="0" applyNumberFormat="1" applyFont="1" applyBorder="1" applyAlignment="1">
      <alignment horizontal="left" vertical="center" wrapText="1" indent="1"/>
    </xf>
    <xf numFmtId="3" fontId="98" fillId="0" borderId="179" xfId="0" applyNumberFormat="1" applyFont="1" applyBorder="1" applyAlignment="1">
      <alignment horizontal="left" vertical="center" wrapText="1" indent="1"/>
    </xf>
    <xf numFmtId="49" fontId="98" fillId="0" borderId="40" xfId="0" applyNumberFormat="1" applyFont="1" applyBorder="1" applyAlignment="1">
      <alignment horizontal="left" vertical="center" wrapText="1" indent="1"/>
    </xf>
    <xf numFmtId="49" fontId="98" fillId="0" borderId="121" xfId="0" applyNumberFormat="1" applyFont="1" applyBorder="1" applyAlignment="1">
      <alignment horizontal="left" vertical="center" wrapText="1" indent="1"/>
    </xf>
    <xf numFmtId="49" fontId="100" fillId="0" borderId="182" xfId="0" applyNumberFormat="1" applyFont="1" applyBorder="1" applyAlignment="1">
      <alignment horizontal="center" vertical="center"/>
    </xf>
    <xf numFmtId="49" fontId="100" fillId="0" borderId="34" xfId="0" applyNumberFormat="1" applyFont="1" applyBorder="1" applyAlignment="1">
      <alignment horizontal="center" vertical="center"/>
    </xf>
    <xf numFmtId="49" fontId="100" fillId="0" borderId="181" xfId="0" applyNumberFormat="1" applyFont="1" applyBorder="1" applyAlignment="1">
      <alignment horizontal="center" vertical="center"/>
    </xf>
    <xf numFmtId="49" fontId="98" fillId="0" borderId="40" xfId="0" applyNumberFormat="1" applyFont="1" applyBorder="1" applyAlignment="1">
      <alignment vertical="center" wrapText="1"/>
    </xf>
    <xf numFmtId="49" fontId="98" fillId="0" borderId="122" xfId="0" applyNumberFormat="1" applyFont="1" applyBorder="1" applyAlignment="1">
      <alignment horizontal="center" vertical="center" wrapText="1"/>
    </xf>
    <xf numFmtId="49" fontId="98" fillId="0" borderId="212" xfId="0" applyNumberFormat="1" applyFont="1" applyBorder="1" applyAlignment="1">
      <alignment horizontal="center" vertical="center" wrapText="1"/>
    </xf>
    <xf numFmtId="49" fontId="98" fillId="0" borderId="123" xfId="0" applyNumberFormat="1" applyFont="1" applyBorder="1" applyAlignment="1">
      <alignment horizontal="center" vertical="center" wrapText="1"/>
    </xf>
    <xf numFmtId="49" fontId="98" fillId="0" borderId="120" xfId="0" applyNumberFormat="1" applyFont="1" applyBorder="1" applyAlignment="1">
      <alignment horizontal="center" vertical="center"/>
    </xf>
    <xf numFmtId="49" fontId="98" fillId="0" borderId="40" xfId="0" applyNumberFormat="1" applyFont="1" applyBorder="1" applyAlignment="1">
      <alignment horizontal="center" vertical="center" wrapText="1"/>
    </xf>
    <xf numFmtId="49" fontId="98" fillId="0" borderId="135" xfId="0" applyNumberFormat="1" applyFont="1" applyBorder="1" applyAlignment="1">
      <alignment horizontal="center" vertical="center"/>
    </xf>
    <xf numFmtId="0" fontId="98" fillId="0" borderId="126" xfId="0" applyNumberFormat="1" applyFont="1" applyBorder="1" applyAlignment="1">
      <alignment horizontal="center" vertical="center"/>
    </xf>
    <xf numFmtId="0" fontId="99" fillId="0" borderId="120" xfId="0" applyFont="1" applyBorder="1" applyAlignment="1">
      <alignment horizontal="center" vertical="center" wrapText="1"/>
    </xf>
    <xf numFmtId="0" fontId="99" fillId="0" borderId="129" xfId="0" applyFont="1" applyBorder="1" applyAlignment="1">
      <alignment horizontal="center" vertical="center"/>
    </xf>
    <xf numFmtId="49" fontId="99" fillId="0" borderId="40" xfId="0" applyNumberFormat="1" applyFont="1" applyBorder="1" applyAlignment="1">
      <alignment horizontal="left" vertical="center" indent="1"/>
    </xf>
    <xf numFmtId="49" fontId="99" fillId="0" borderId="121" xfId="0" applyNumberFormat="1" applyFont="1" applyBorder="1" applyAlignment="1">
      <alignment horizontal="left" vertical="center" indent="1"/>
    </xf>
    <xf numFmtId="181" fontId="99" fillId="0" borderId="31" xfId="0" quotePrefix="1" applyNumberFormat="1" applyFont="1" applyBorder="1" applyAlignment="1">
      <alignment horizontal="left" vertical="center" wrapText="1" indent="1"/>
    </xf>
    <xf numFmtId="181" fontId="99" fillId="0" borderId="33" xfId="0" quotePrefix="1" applyNumberFormat="1" applyFont="1" applyBorder="1" applyAlignment="1">
      <alignment horizontal="left" vertical="center" wrapText="1" indent="1"/>
    </xf>
    <xf numFmtId="181" fontId="99" fillId="0" borderId="180" xfId="0" quotePrefix="1" applyNumberFormat="1" applyFont="1" applyBorder="1" applyAlignment="1">
      <alignment horizontal="left" vertical="center" wrapText="1" indent="1"/>
    </xf>
    <xf numFmtId="0" fontId="99" fillId="0" borderId="135" xfId="0" applyFont="1" applyBorder="1" applyAlignment="1">
      <alignment horizontal="center" vertical="center"/>
    </xf>
    <xf numFmtId="0" fontId="99" fillId="0" borderId="136" xfId="0" applyFont="1" applyBorder="1" applyAlignment="1">
      <alignment horizontal="center" vertical="center"/>
    </xf>
    <xf numFmtId="0" fontId="99" fillId="0" borderId="194" xfId="0" applyFont="1" applyBorder="1" applyAlignment="1">
      <alignment horizontal="center" vertical="center"/>
    </xf>
    <xf numFmtId="49" fontId="99" fillId="0" borderId="31" xfId="0" applyNumberFormat="1" applyFont="1" applyBorder="1" applyAlignment="1">
      <alignment horizontal="center" vertical="center"/>
    </xf>
    <xf numFmtId="49" fontId="99" fillId="0" borderId="180" xfId="0" applyNumberFormat="1" applyFont="1" applyBorder="1" applyAlignment="1">
      <alignment horizontal="center" vertical="center"/>
    </xf>
    <xf numFmtId="181" fontId="99" fillId="0" borderId="31" xfId="8" applyNumberFormat="1" applyFont="1" applyBorder="1" applyAlignment="1">
      <alignment horizontal="center" vertical="center"/>
    </xf>
    <xf numFmtId="181" fontId="99" fillId="0" borderId="180" xfId="8" applyNumberFormat="1" applyFont="1" applyBorder="1" applyAlignment="1">
      <alignment horizontal="center" vertical="center"/>
    </xf>
    <xf numFmtId="181" fontId="99" fillId="0" borderId="72" xfId="8" applyNumberFormat="1" applyFont="1" applyBorder="1" applyAlignment="1">
      <alignment horizontal="center" vertical="center"/>
    </xf>
    <xf numFmtId="0" fontId="99" fillId="0" borderId="200" xfId="0" applyFont="1" applyBorder="1" applyAlignment="1">
      <alignment horizontal="center" vertical="center"/>
    </xf>
    <xf numFmtId="0" fontId="99" fillId="0" borderId="72" xfId="0" applyFont="1" applyBorder="1" applyAlignment="1">
      <alignment horizontal="center" vertical="center"/>
    </xf>
    <xf numFmtId="0" fontId="99" fillId="0" borderId="211" xfId="0" applyFont="1" applyBorder="1" applyAlignment="1">
      <alignment horizontal="center" vertical="center"/>
    </xf>
    <xf numFmtId="0" fontId="99" fillId="0" borderId="127" xfId="0" applyFont="1" applyBorder="1" applyAlignment="1">
      <alignment horizontal="center" vertical="center"/>
    </xf>
    <xf numFmtId="49" fontId="99" fillId="0" borderId="31" xfId="0" applyNumberFormat="1" applyFont="1" applyBorder="1" applyAlignment="1">
      <alignment horizontal="left" vertical="center" wrapText="1" indent="1"/>
    </xf>
    <xf numFmtId="49" fontId="99" fillId="0" borderId="33" xfId="0" applyNumberFormat="1" applyFont="1" applyBorder="1" applyAlignment="1">
      <alignment horizontal="left" vertical="center" wrapText="1" indent="1"/>
    </xf>
    <xf numFmtId="49" fontId="99" fillId="0" borderId="180" xfId="0" applyNumberFormat="1" applyFont="1" applyBorder="1" applyAlignment="1">
      <alignment horizontal="left" vertical="center" wrapText="1" indent="1"/>
    </xf>
    <xf numFmtId="49" fontId="99" fillId="0" borderId="31" xfId="0" applyNumberFormat="1" applyFont="1" applyBorder="1" applyAlignment="1">
      <alignment horizontal="left" vertical="center" indent="1"/>
    </xf>
    <xf numFmtId="49" fontId="99" fillId="0" borderId="33" xfId="0" applyNumberFormat="1" applyFont="1" applyBorder="1" applyAlignment="1">
      <alignment horizontal="left" vertical="center" indent="1"/>
    </xf>
    <xf numFmtId="49" fontId="99" fillId="0" borderId="72" xfId="0" applyNumberFormat="1" applyFont="1" applyBorder="1" applyAlignment="1">
      <alignment horizontal="left" vertical="center" indent="1"/>
    </xf>
    <xf numFmtId="0" fontId="99" fillId="0" borderId="121" xfId="0" applyFont="1" applyBorder="1" applyAlignment="1">
      <alignment horizontal="center" vertical="center"/>
    </xf>
    <xf numFmtId="0" fontId="106" fillId="0" borderId="124" xfId="0" applyFont="1" applyBorder="1" applyAlignment="1">
      <alignment vertical="center" wrapText="1"/>
    </xf>
    <xf numFmtId="0" fontId="99" fillId="0" borderId="31" xfId="0" applyNumberFormat="1" applyFont="1" applyBorder="1" applyAlignment="1">
      <alignment horizontal="left" vertical="center" wrapText="1" indent="1"/>
    </xf>
    <xf numFmtId="0" fontId="99" fillId="0" borderId="33" xfId="0" applyNumberFormat="1" applyFont="1" applyBorder="1" applyAlignment="1">
      <alignment horizontal="left" vertical="center" wrapText="1" indent="1"/>
    </xf>
    <xf numFmtId="0" fontId="99" fillId="0" borderId="180" xfId="0" applyNumberFormat="1" applyFont="1" applyBorder="1" applyAlignment="1">
      <alignment horizontal="left" vertical="center" wrapText="1" indent="1"/>
    </xf>
    <xf numFmtId="0" fontId="99" fillId="0" borderId="135" xfId="0" applyNumberFormat="1" applyFont="1" applyBorder="1" applyAlignment="1">
      <alignment horizontal="left" vertical="center" wrapText="1" indent="1"/>
    </xf>
    <xf numFmtId="0" fontId="99" fillId="0" borderId="136" xfId="0" applyNumberFormat="1" applyFont="1" applyBorder="1" applyAlignment="1">
      <alignment horizontal="left" vertical="center" wrapText="1" indent="1"/>
    </xf>
    <xf numFmtId="0" fontId="99" fillId="0" borderId="194" xfId="0" applyNumberFormat="1" applyFont="1" applyBorder="1" applyAlignment="1">
      <alignment horizontal="left" vertical="center" wrapText="1" indent="1"/>
    </xf>
    <xf numFmtId="49" fontId="99" fillId="0" borderId="190" xfId="0" applyNumberFormat="1" applyFont="1" applyBorder="1" applyAlignment="1">
      <alignment horizontal="center" vertical="center" wrapText="1"/>
    </xf>
    <xf numFmtId="49" fontId="99" fillId="0" borderId="128" xfId="0" applyNumberFormat="1" applyFont="1" applyBorder="1" applyAlignment="1">
      <alignment horizontal="center" vertical="center" wrapText="1"/>
    </xf>
    <xf numFmtId="0" fontId="99" fillId="0" borderId="31" xfId="0" applyNumberFormat="1" applyFont="1" applyBorder="1" applyAlignment="1">
      <alignment horizontal="center" vertical="center" wrapText="1"/>
    </xf>
    <xf numFmtId="0" fontId="99" fillId="0" borderId="72" xfId="0" applyNumberFormat="1" applyFont="1" applyBorder="1" applyAlignment="1">
      <alignment horizontal="center" vertical="center" wrapText="1"/>
    </xf>
    <xf numFmtId="0" fontId="99" fillId="0" borderId="190" xfId="0" applyFont="1" applyBorder="1" applyAlignment="1">
      <alignment horizontal="center" vertical="center" wrapText="1"/>
    </xf>
    <xf numFmtId="0" fontId="99" fillId="0" borderId="128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 wrapText="1"/>
    </xf>
    <xf numFmtId="49" fontId="99" fillId="0" borderId="190" xfId="0" applyNumberFormat="1" applyFont="1" applyBorder="1" applyAlignment="1">
      <alignment horizontal="left" vertical="center" wrapText="1" indent="1"/>
    </xf>
    <xf numFmtId="49" fontId="99" fillId="0" borderId="191" xfId="0" applyNumberFormat="1" applyFont="1" applyBorder="1" applyAlignment="1">
      <alignment horizontal="left" vertical="center" wrapText="1" indent="1"/>
    </xf>
    <xf numFmtId="49" fontId="99" fillId="0" borderId="192" xfId="0" applyNumberFormat="1" applyFont="1" applyBorder="1" applyAlignment="1">
      <alignment horizontal="left" vertical="center" wrapText="1" indent="1"/>
    </xf>
    <xf numFmtId="0" fontId="99" fillId="0" borderId="79" xfId="0" applyFont="1" applyBorder="1" applyAlignment="1">
      <alignment horizontal="center" vertical="center" wrapText="1"/>
    </xf>
    <xf numFmtId="0" fontId="99" fillId="0" borderId="75" xfId="0" applyFont="1" applyBorder="1" applyAlignment="1">
      <alignment horizontal="center" vertical="center" wrapText="1"/>
    </xf>
    <xf numFmtId="0" fontId="99" fillId="0" borderId="72" xfId="0" applyNumberFormat="1" applyFont="1" applyBorder="1" applyAlignment="1">
      <alignment horizontal="left" vertical="center" wrapText="1" indent="1"/>
    </xf>
    <xf numFmtId="0" fontId="99" fillId="0" borderId="193" xfId="0" applyFont="1" applyBorder="1" applyAlignment="1">
      <alignment horizontal="center" vertical="center"/>
    </xf>
    <xf numFmtId="49" fontId="99" fillId="0" borderId="190" xfId="0" applyNumberFormat="1" applyFont="1" applyBorder="1" applyAlignment="1">
      <alignment horizontal="center" vertical="center"/>
    </xf>
    <xf numFmtId="49" fontId="99" fillId="0" borderId="192" xfId="0" applyNumberFormat="1" applyFont="1" applyBorder="1" applyAlignment="1">
      <alignment horizontal="center" vertical="center"/>
    </xf>
    <xf numFmtId="3" fontId="103" fillId="0" borderId="0" xfId="0" applyNumberFormat="1" applyFont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/>
    </xf>
    <xf numFmtId="0" fontId="99" fillId="0" borderId="180" xfId="0" applyFont="1" applyBorder="1" applyAlignment="1">
      <alignment horizontal="center" vertical="center"/>
    </xf>
    <xf numFmtId="0" fontId="120" fillId="10" borderId="0" xfId="22" applyFont="1" applyFill="1" applyBorder="1" applyAlignment="1" applyProtection="1">
      <alignment horizontal="center" vertical="center" wrapText="1"/>
    </xf>
    <xf numFmtId="0" fontId="99" fillId="0" borderId="120" xfId="0" applyFont="1" applyBorder="1" applyAlignment="1">
      <alignment horizontal="center" vertical="center"/>
    </xf>
    <xf numFmtId="0" fontId="99" fillId="0" borderId="125" xfId="0" applyFont="1" applyBorder="1" applyAlignment="1">
      <alignment horizontal="center" vertical="center"/>
    </xf>
    <xf numFmtId="0" fontId="99" fillId="0" borderId="180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15" fillId="0" borderId="234" xfId="0" applyFont="1" applyBorder="1" applyAlignment="1">
      <alignment horizontal="center" vertical="center"/>
    </xf>
    <xf numFmtId="0" fontId="15" fillId="0" borderId="232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55" fontId="15" fillId="0" borderId="37" xfId="0" applyNumberFormat="1" applyFont="1" applyBorder="1" applyAlignment="1">
      <alignment horizontal="center" vertical="center" shrinkToFit="1"/>
    </xf>
    <xf numFmtId="55" fontId="15" fillId="0" borderId="232" xfId="0" applyNumberFormat="1" applyFont="1" applyBorder="1" applyAlignment="1">
      <alignment horizontal="center" vertical="center" shrinkToFit="1"/>
    </xf>
    <xf numFmtId="55" fontId="15" fillId="0" borderId="118" xfId="0" applyNumberFormat="1" applyFont="1" applyBorder="1" applyAlignment="1">
      <alignment horizontal="center" vertical="center" shrinkToFit="1"/>
    </xf>
    <xf numFmtId="181" fontId="15" fillId="0" borderId="37" xfId="0" applyNumberFormat="1" applyFont="1" applyBorder="1" applyAlignment="1">
      <alignment vertical="center" shrinkToFit="1"/>
    </xf>
    <xf numFmtId="181" fontId="15" fillId="0" borderId="232" xfId="0" applyNumberFormat="1" applyFont="1" applyBorder="1" applyAlignment="1">
      <alignment vertical="center" shrinkToFit="1"/>
    </xf>
    <xf numFmtId="181" fontId="15" fillId="0" borderId="118" xfId="0" applyNumberFormat="1" applyFont="1" applyBorder="1" applyAlignment="1">
      <alignment vertical="center" shrinkToFit="1"/>
    </xf>
    <xf numFmtId="0" fontId="12" fillId="0" borderId="112" xfId="0" applyFont="1" applyBorder="1" applyAlignment="1">
      <alignment horizontal="right" vertical="center" shrinkToFit="1"/>
    </xf>
    <xf numFmtId="0" fontId="12" fillId="0" borderId="343" xfId="0" applyFont="1" applyBorder="1" applyAlignment="1">
      <alignment horizontal="right" vertical="center" shrinkToFit="1"/>
    </xf>
    <xf numFmtId="0" fontId="12" fillId="0" borderId="343" xfId="0" applyFont="1" applyBorder="1" applyAlignment="1">
      <alignment horizontal="center" vertical="center" shrinkToFit="1"/>
    </xf>
    <xf numFmtId="0" fontId="12" fillId="0" borderId="238" xfId="0" applyFont="1" applyBorder="1" applyAlignment="1">
      <alignment horizontal="center" vertical="center" shrinkToFit="1"/>
    </xf>
    <xf numFmtId="0" fontId="12" fillId="0" borderId="354" xfId="0" applyNumberFormat="1" applyFont="1" applyBorder="1" applyAlignment="1">
      <alignment horizontal="right" vertical="center" shrinkToFit="1"/>
    </xf>
    <xf numFmtId="0" fontId="12" fillId="0" borderId="353" xfId="0" applyNumberFormat="1" applyFont="1" applyBorder="1" applyAlignment="1">
      <alignment horizontal="right" vertical="center" shrinkToFit="1"/>
    </xf>
    <xf numFmtId="41" fontId="12" fillId="0" borderId="22" xfId="8" applyFont="1" applyBorder="1" applyAlignment="1">
      <alignment vertical="center" shrinkToFit="1"/>
    </xf>
    <xf numFmtId="41" fontId="12" fillId="0" borderId="338" xfId="8" applyFont="1" applyBorder="1" applyAlignment="1">
      <alignment vertical="center" shrinkToFit="1"/>
    </xf>
    <xf numFmtId="49" fontId="12" fillId="0" borderId="338" xfId="0" applyNumberFormat="1" applyFont="1" applyBorder="1" applyAlignment="1">
      <alignment horizontal="center" vertical="center" shrinkToFit="1"/>
    </xf>
    <xf numFmtId="0" fontId="12" fillId="0" borderId="24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7" xfId="0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shrinkToFit="1"/>
    </xf>
    <xf numFmtId="184" fontId="12" fillId="0" borderId="22" xfId="0" applyNumberFormat="1" applyFont="1" applyBorder="1" applyAlignment="1">
      <alignment horizontal="center" vertical="center" shrinkToFit="1"/>
    </xf>
    <xf numFmtId="184" fontId="12" fillId="0" borderId="338" xfId="0" applyNumberFormat="1" applyFont="1" applyBorder="1" applyAlignment="1">
      <alignment horizontal="center" vertical="center" shrinkToFit="1"/>
    </xf>
    <xf numFmtId="0" fontId="12" fillId="0" borderId="300" xfId="0" applyFont="1" applyBorder="1" applyAlignment="1">
      <alignment horizontal="right" vertical="center" shrinkToFit="1"/>
    </xf>
    <xf numFmtId="0" fontId="12" fillId="0" borderId="301" xfId="0" applyFont="1" applyBorder="1" applyAlignment="1">
      <alignment horizontal="right" vertical="center" shrinkToFit="1"/>
    </xf>
    <xf numFmtId="0" fontId="12" fillId="2" borderId="7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/>
    </xf>
    <xf numFmtId="55" fontId="12" fillId="2" borderId="7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63" fillId="0" borderId="99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3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2" fillId="0" borderId="282" xfId="0" applyFont="1" applyBorder="1" applyAlignment="1">
      <alignment horizontal="distributed" vertical="center" wrapText="1" indent="1"/>
    </xf>
    <xf numFmtId="0" fontId="12" fillId="0" borderId="356" xfId="0" applyFont="1" applyBorder="1" applyAlignment="1">
      <alignment horizontal="distributed" vertical="center" wrapText="1" indent="1"/>
    </xf>
    <xf numFmtId="49" fontId="12" fillId="0" borderId="354" xfId="0" applyNumberFormat="1" applyFont="1" applyBorder="1" applyAlignment="1">
      <alignment horizontal="left" vertical="center" shrinkToFit="1"/>
    </xf>
    <xf numFmtId="49" fontId="12" fillId="0" borderId="353" xfId="0" applyNumberFormat="1" applyFont="1" applyBorder="1" applyAlignment="1">
      <alignment horizontal="left" vertical="center" shrinkToFit="1"/>
    </xf>
    <xf numFmtId="49" fontId="12" fillId="0" borderId="355" xfId="0" applyNumberFormat="1" applyFont="1" applyBorder="1" applyAlignment="1">
      <alignment horizontal="left" vertical="center" shrinkToFit="1"/>
    </xf>
    <xf numFmtId="49" fontId="12" fillId="0" borderId="354" xfId="0" applyNumberFormat="1" applyFont="1" applyBorder="1" applyAlignment="1">
      <alignment horizontal="center" vertical="center" shrinkToFit="1"/>
    </xf>
    <xf numFmtId="49" fontId="12" fillId="0" borderId="353" xfId="0" applyNumberFormat="1" applyFont="1" applyBorder="1" applyAlignment="1">
      <alignment horizontal="center" vertical="center" shrinkToFit="1"/>
    </xf>
    <xf numFmtId="49" fontId="12" fillId="0" borderId="355" xfId="0" applyNumberFormat="1" applyFont="1" applyBorder="1" applyAlignment="1">
      <alignment horizontal="center" vertical="center" shrinkToFit="1"/>
    </xf>
    <xf numFmtId="49" fontId="12" fillId="0" borderId="301" xfId="0" applyNumberFormat="1" applyFont="1" applyBorder="1" applyAlignment="1">
      <alignment horizontal="center" vertical="center"/>
    </xf>
    <xf numFmtId="49" fontId="12" fillId="0" borderId="284" xfId="0" applyNumberFormat="1" applyFont="1" applyBorder="1" applyAlignment="1">
      <alignment horizontal="center" vertical="center"/>
    </xf>
    <xf numFmtId="192" fontId="12" fillId="0" borderId="300" xfId="0" applyNumberFormat="1" applyFont="1" applyBorder="1" applyAlignment="1">
      <alignment horizontal="center" vertical="center" shrinkToFit="1"/>
    </xf>
    <xf numFmtId="192" fontId="12" fillId="0" borderId="301" xfId="0" applyNumberFormat="1" applyFont="1" applyBorder="1" applyAlignment="1">
      <alignment horizontal="center" vertical="center" shrinkToFit="1"/>
    </xf>
    <xf numFmtId="192" fontId="12" fillId="0" borderId="302" xfId="0" applyNumberFormat="1" applyFont="1" applyBorder="1" applyAlignment="1">
      <alignment horizontal="center" vertical="center" shrinkToFit="1"/>
    </xf>
    <xf numFmtId="49" fontId="12" fillId="0" borderId="300" xfId="0" applyNumberFormat="1" applyFont="1" applyBorder="1" applyAlignment="1">
      <alignment horizontal="center" vertical="center"/>
    </xf>
    <xf numFmtId="0" fontId="12" fillId="0" borderId="301" xfId="0" applyFont="1" applyBorder="1" applyAlignment="1">
      <alignment horizontal="distributed" vertical="center" wrapText="1" indent="1"/>
    </xf>
    <xf numFmtId="0" fontId="12" fillId="0" borderId="300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center" vertical="center" wrapText="1"/>
    </xf>
    <xf numFmtId="49" fontId="12" fillId="0" borderId="301" xfId="0" applyNumberFormat="1" applyFont="1" applyBorder="1" applyAlignment="1">
      <alignment horizontal="left" vertical="center"/>
    </xf>
    <xf numFmtId="49" fontId="12" fillId="0" borderId="284" xfId="0" applyNumberFormat="1" applyFont="1" applyBorder="1" applyAlignment="1">
      <alignment horizontal="left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3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/>
    </xf>
    <xf numFmtId="203" fontId="12" fillId="0" borderId="338" xfId="0" applyNumberFormat="1" applyFont="1" applyBorder="1" applyAlignment="1">
      <alignment horizontal="center" vertical="center" shrinkToFit="1"/>
    </xf>
    <xf numFmtId="203" fontId="12" fillId="0" borderId="354" xfId="0" applyNumberFormat="1" applyFont="1" applyBorder="1" applyAlignment="1">
      <alignment horizontal="center" vertical="center" shrinkToFit="1"/>
    </xf>
    <xf numFmtId="201" fontId="12" fillId="0" borderId="338" xfId="0" applyNumberFormat="1" applyFont="1" applyBorder="1" applyAlignment="1">
      <alignment horizontal="center" vertical="center" shrinkToFit="1"/>
    </xf>
    <xf numFmtId="203" fontId="12" fillId="0" borderId="347" xfId="0" applyNumberFormat="1" applyFont="1" applyBorder="1" applyAlignment="1">
      <alignment horizontal="center" vertical="center" shrinkToFit="1"/>
    </xf>
    <xf numFmtId="209" fontId="12" fillId="0" borderId="338" xfId="0" applyNumberFormat="1" applyFont="1" applyBorder="1" applyAlignment="1">
      <alignment vertical="center" shrinkToFit="1"/>
    </xf>
    <xf numFmtId="49" fontId="12" fillId="0" borderId="338" xfId="0" applyNumberFormat="1" applyFont="1" applyBorder="1" applyAlignment="1">
      <alignment horizontal="center" vertical="center"/>
    </xf>
    <xf numFmtId="49" fontId="12" fillId="0" borderId="354" xfId="0" applyNumberFormat="1" applyFont="1" applyBorder="1" applyAlignment="1">
      <alignment vertical="center" wrapText="1"/>
    </xf>
    <xf numFmtId="49" fontId="12" fillId="0" borderId="353" xfId="0" applyNumberFormat="1" applyFont="1" applyBorder="1" applyAlignment="1">
      <alignment vertical="center" wrapText="1"/>
    </xf>
    <xf numFmtId="49" fontId="12" fillId="0" borderId="355" xfId="0" applyNumberFormat="1" applyFont="1" applyBorder="1" applyAlignment="1">
      <alignment vertical="center" wrapText="1"/>
    </xf>
    <xf numFmtId="49" fontId="32" fillId="0" borderId="366" xfId="0" applyNumberFormat="1" applyFont="1" applyBorder="1" applyAlignment="1">
      <alignment vertical="top" wrapText="1"/>
    </xf>
    <xf numFmtId="49" fontId="32" fillId="0" borderId="364" xfId="0" applyNumberFormat="1" applyFont="1" applyBorder="1" applyAlignment="1">
      <alignment vertical="top" wrapText="1"/>
    </xf>
    <xf numFmtId="49" fontId="32" fillId="0" borderId="368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232" xfId="0" applyNumberFormat="1" applyBorder="1" applyAlignment="1">
      <alignment vertical="top" wrapText="1"/>
    </xf>
    <xf numFmtId="49" fontId="0" fillId="0" borderId="235" xfId="0" applyNumberFormat="1" applyBorder="1" applyAlignment="1">
      <alignment vertical="top" wrapText="1"/>
    </xf>
    <xf numFmtId="0" fontId="11" fillId="0" borderId="0" xfId="0" applyFont="1" applyAlignment="1">
      <alignment horizontal="justify" vertical="center" wrapText="1"/>
    </xf>
    <xf numFmtId="0" fontId="12" fillId="0" borderId="298" xfId="0" applyFont="1" applyBorder="1" applyAlignment="1">
      <alignment horizontal="distributed" vertical="center" indent="7"/>
    </xf>
    <xf numFmtId="0" fontId="12" fillId="0" borderId="363" xfId="0" applyFont="1" applyBorder="1" applyAlignment="1">
      <alignment horizontal="distributed" vertical="center" indent="1"/>
    </xf>
    <xf numFmtId="0" fontId="12" fillId="0" borderId="364" xfId="0" applyFont="1" applyBorder="1" applyAlignment="1">
      <alignment horizontal="distributed" vertical="center" indent="1"/>
    </xf>
    <xf numFmtId="0" fontId="12" fillId="0" borderId="365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0" fillId="0" borderId="337" xfId="0" applyNumberFormat="1" applyFont="1" applyBorder="1" applyAlignment="1">
      <alignment horizontal="center" vertical="center"/>
    </xf>
    <xf numFmtId="49" fontId="10" fillId="0" borderId="338" xfId="0" applyNumberFormat="1" applyFont="1" applyBorder="1" applyAlignment="1">
      <alignment horizontal="center" vertical="center"/>
    </xf>
    <xf numFmtId="49" fontId="10" fillId="0" borderId="361" xfId="0" applyNumberFormat="1" applyFont="1" applyBorder="1" applyAlignment="1">
      <alignment horizontal="center" vertical="center"/>
    </xf>
    <xf numFmtId="49" fontId="10" fillId="0" borderId="344" xfId="0" applyNumberFormat="1" applyFont="1" applyBorder="1" applyAlignment="1">
      <alignment horizontal="center" vertical="center"/>
    </xf>
    <xf numFmtId="49" fontId="10" fillId="0" borderId="362" xfId="0" applyNumberFormat="1" applyFont="1" applyBorder="1" applyAlignment="1">
      <alignment horizontal="center" vertical="center"/>
    </xf>
    <xf numFmtId="49" fontId="10" fillId="0" borderId="36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2" borderId="280" xfId="0" applyNumberFormat="1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center"/>
    </xf>
    <xf numFmtId="0" fontId="132" fillId="0" borderId="0" xfId="22" applyFont="1" applyAlignment="1" applyProtection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32" fillId="0" borderId="0" xfId="22" applyFont="1" applyAlignment="1" applyProtection="1">
      <alignment vertical="center"/>
    </xf>
    <xf numFmtId="0" fontId="12" fillId="0" borderId="24" xfId="0" applyFont="1" applyBorder="1" applyAlignment="1">
      <alignment horizontal="distributed" vertical="center" indent="1"/>
    </xf>
    <xf numFmtId="0" fontId="12" fillId="0" borderId="111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32" fillId="0" borderId="4" xfId="0" applyNumberFormat="1" applyFont="1" applyBorder="1" applyAlignment="1">
      <alignment horizontal="left" vertical="center" wrapText="1" indent="1"/>
    </xf>
    <xf numFmtId="49" fontId="32" fillId="0" borderId="15" xfId="0" applyNumberFormat="1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49" fontId="12" fillId="0" borderId="26" xfId="0" applyNumberFormat="1" applyFont="1" applyBorder="1" applyAlignment="1">
      <alignment horizontal="left" vertical="center" indent="1" shrinkToFit="1"/>
    </xf>
    <xf numFmtId="49" fontId="12" fillId="0" borderId="16" xfId="0" applyNumberFormat="1" applyFont="1" applyBorder="1" applyAlignment="1">
      <alignment horizontal="left" vertical="center" indent="1" shrinkToFit="1"/>
    </xf>
    <xf numFmtId="201" fontId="12" fillId="0" borderId="6" xfId="0" applyNumberFormat="1" applyFont="1" applyBorder="1" applyAlignment="1">
      <alignment horizontal="center" vertical="center"/>
    </xf>
    <xf numFmtId="201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 indent="1"/>
    </xf>
    <xf numFmtId="41" fontId="12" fillId="0" borderId="6" xfId="8" applyFont="1" applyBorder="1" applyAlignment="1">
      <alignment horizontal="center" vertical="center"/>
    </xf>
    <xf numFmtId="41" fontId="12" fillId="0" borderId="279" xfId="8" applyFont="1" applyBorder="1" applyAlignment="1">
      <alignment horizontal="center" vertical="center"/>
    </xf>
    <xf numFmtId="0" fontId="12" fillId="0" borderId="142" xfId="0" applyFont="1" applyBorder="1" applyAlignment="1">
      <alignment horizontal="distributed" vertical="center" indent="1"/>
    </xf>
    <xf numFmtId="0" fontId="12" fillId="0" borderId="49" xfId="0" applyFont="1" applyBorder="1" applyAlignment="1">
      <alignment horizontal="distributed" vertical="center" indent="1"/>
    </xf>
    <xf numFmtId="41" fontId="12" fillId="0" borderId="143" xfId="8" applyFont="1" applyBorder="1" applyAlignment="1">
      <alignment horizontal="center" vertical="center"/>
    </xf>
    <xf numFmtId="41" fontId="12" fillId="0" borderId="144" xfId="8" applyFont="1" applyBorder="1" applyAlignment="1">
      <alignment horizontal="center" vertical="center"/>
    </xf>
    <xf numFmtId="41" fontId="12" fillId="0" borderId="37" xfId="8" applyFont="1" applyBorder="1" applyAlignment="1">
      <alignment horizontal="center" vertical="center"/>
    </xf>
    <xf numFmtId="41" fontId="12" fillId="0" borderId="232" xfId="8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left" vertical="center" indent="1"/>
    </xf>
    <xf numFmtId="49" fontId="12" fillId="0" borderId="280" xfId="0" applyNumberFormat="1" applyFont="1" applyBorder="1" applyAlignment="1">
      <alignment horizontal="distributed" vertical="center" indent="1"/>
    </xf>
    <xf numFmtId="49" fontId="12" fillId="0" borderId="23" xfId="0" applyNumberFormat="1" applyFont="1" applyBorder="1" applyAlignment="1">
      <alignment horizontal="distributed" vertical="center" indent="1"/>
    </xf>
    <xf numFmtId="201" fontId="12" fillId="0" borderId="354" xfId="0" applyNumberFormat="1" applyFont="1" applyBorder="1" applyAlignment="1">
      <alignment horizontal="center" vertical="center"/>
    </xf>
    <xf numFmtId="201" fontId="12" fillId="0" borderId="353" xfId="0" applyNumberFormat="1" applyFont="1" applyBorder="1" applyAlignment="1">
      <alignment horizontal="center" vertical="center"/>
    </xf>
    <xf numFmtId="49" fontId="12" fillId="0" borderId="354" xfId="0" applyNumberFormat="1" applyFont="1" applyBorder="1" applyAlignment="1">
      <alignment horizontal="center" vertical="center"/>
    </xf>
    <xf numFmtId="49" fontId="12" fillId="0" borderId="353" xfId="0" applyNumberFormat="1" applyFont="1" applyBorder="1" applyAlignment="1">
      <alignment horizontal="center" vertical="center"/>
    </xf>
    <xf numFmtId="49" fontId="12" fillId="0" borderId="347" xfId="0" applyNumberFormat="1" applyFont="1" applyBorder="1" applyAlignment="1">
      <alignment horizontal="center" vertical="center"/>
    </xf>
    <xf numFmtId="203" fontId="12" fillId="0" borderId="353" xfId="0" applyNumberFormat="1" applyFont="1" applyBorder="1" applyAlignment="1">
      <alignment horizontal="center" vertical="center" shrinkToFit="1"/>
    </xf>
    <xf numFmtId="49" fontId="12" fillId="0" borderId="347" xfId="0" applyNumberFormat="1" applyFont="1" applyBorder="1" applyAlignment="1">
      <alignment horizontal="distributed" vertical="center" indent="1"/>
    </xf>
    <xf numFmtId="49" fontId="12" fillId="0" borderId="338" xfId="0" applyNumberFormat="1" applyFont="1" applyBorder="1" applyAlignment="1">
      <alignment horizontal="distributed" vertical="center" indent="1"/>
    </xf>
    <xf numFmtId="49" fontId="12" fillId="0" borderId="354" xfId="0" applyNumberFormat="1" applyFont="1" applyBorder="1" applyAlignment="1">
      <alignment vertical="center"/>
    </xf>
    <xf numFmtId="49" fontId="12" fillId="0" borderId="353" xfId="0" applyNumberFormat="1" applyFont="1" applyBorder="1" applyAlignment="1">
      <alignment vertical="center"/>
    </xf>
    <xf numFmtId="49" fontId="12" fillId="0" borderId="355" xfId="0" applyNumberFormat="1" applyFont="1" applyBorder="1" applyAlignment="1">
      <alignment vertical="center"/>
    </xf>
    <xf numFmtId="49" fontId="12" fillId="0" borderId="111" xfId="0" applyNumberFormat="1" applyFont="1" applyBorder="1" applyAlignment="1">
      <alignment horizontal="distributed" vertical="center" indent="1"/>
    </xf>
    <xf numFmtId="49" fontId="12" fillId="0" borderId="279" xfId="0" applyNumberFormat="1" applyFont="1" applyBorder="1" applyAlignment="1">
      <alignment horizontal="distributed" vertical="center" indent="1"/>
    </xf>
    <xf numFmtId="49" fontId="12" fillId="0" borderId="278" xfId="0" applyNumberFormat="1" applyFont="1" applyBorder="1" applyAlignment="1">
      <alignment horizontal="distributed" vertical="center" indent="1"/>
    </xf>
    <xf numFmtId="49" fontId="12" fillId="0" borderId="278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center" shrinkToFit="1"/>
    </xf>
    <xf numFmtId="49" fontId="12" fillId="0" borderId="19" xfId="0" applyNumberFormat="1" applyFont="1" applyBorder="1" applyAlignment="1">
      <alignment horizontal="left" vertical="center" shrinkToFit="1"/>
    </xf>
    <xf numFmtId="49" fontId="12" fillId="0" borderId="281" xfId="0" applyNumberFormat="1" applyFont="1" applyBorder="1" applyAlignment="1">
      <alignment horizontal="distributed" vertical="center" indent="1"/>
    </xf>
    <xf numFmtId="49" fontId="12" fillId="0" borderId="4" xfId="0" applyNumberFormat="1" applyFont="1" applyBorder="1" applyAlignment="1">
      <alignment horizontal="distributed" vertical="center" indent="1"/>
    </xf>
    <xf numFmtId="49" fontId="12" fillId="0" borderId="4" xfId="0" applyNumberFormat="1" applyFont="1" applyBorder="1" applyAlignment="1">
      <alignment horizontal="left" vertical="center" indent="1" shrinkToFit="1"/>
    </xf>
    <xf numFmtId="49" fontId="12" fillId="0" borderId="15" xfId="0" applyNumberFormat="1" applyFont="1" applyBorder="1" applyAlignment="1">
      <alignment horizontal="left" vertical="center" indent="1" shrinkToFit="1"/>
    </xf>
    <xf numFmtId="49" fontId="12" fillId="0" borderId="337" xfId="0" applyNumberFormat="1" applyFont="1" applyBorder="1" applyAlignment="1">
      <alignment horizontal="distributed" vertical="center" indent="1"/>
    </xf>
    <xf numFmtId="49" fontId="12" fillId="0" borderId="279" xfId="0" applyNumberFormat="1" applyFont="1" applyBorder="1" applyAlignment="1">
      <alignment horizontal="left" vertical="center"/>
    </xf>
    <xf numFmtId="49" fontId="12" fillId="0" borderId="286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center" vertical="center"/>
    </xf>
    <xf numFmtId="49" fontId="12" fillId="0" borderId="338" xfId="0" applyNumberFormat="1" applyFont="1" applyBorder="1" applyAlignment="1">
      <alignment horizontal="left" vertical="center" indent="1" shrinkToFit="1"/>
    </xf>
    <xf numFmtId="49" fontId="12" fillId="0" borderId="344" xfId="0" applyNumberFormat="1" applyFont="1" applyBorder="1" applyAlignment="1">
      <alignment horizontal="left" vertical="center" indent="1" shrinkToFit="1"/>
    </xf>
    <xf numFmtId="0" fontId="12" fillId="0" borderId="59" xfId="0" applyFont="1" applyBorder="1" applyAlignment="1">
      <alignment horizontal="distributed" vertical="center" indent="1"/>
    </xf>
    <xf numFmtId="0" fontId="12" fillId="0" borderId="354" xfId="22" applyFont="1" applyBorder="1" applyAlignment="1" applyProtection="1">
      <alignment horizontal="center" vertical="center"/>
    </xf>
    <xf numFmtId="0" fontId="12" fillId="0" borderId="353" xfId="22" applyFont="1" applyBorder="1" applyAlignment="1" applyProtection="1">
      <alignment horizontal="center" vertical="center"/>
    </xf>
    <xf numFmtId="0" fontId="12" fillId="0" borderId="347" xfId="22" applyFont="1" applyBorder="1" applyAlignment="1" applyProtection="1">
      <alignment horizontal="center" vertical="center"/>
    </xf>
    <xf numFmtId="0" fontId="12" fillId="0" borderId="116" xfId="0" applyFont="1" applyBorder="1" applyAlignment="1">
      <alignment horizontal="distributed" vertical="center" indent="1"/>
    </xf>
    <xf numFmtId="0" fontId="12" fillId="0" borderId="242" xfId="0" applyFont="1" applyBorder="1" applyAlignment="1">
      <alignment horizontal="distributed" vertical="center" indent="1"/>
    </xf>
    <xf numFmtId="0" fontId="12" fillId="0" borderId="227" xfId="0" applyFont="1" applyBorder="1" applyAlignment="1">
      <alignment horizontal="distributed" vertical="center" indent="1"/>
    </xf>
    <xf numFmtId="201" fontId="12" fillId="0" borderId="112" xfId="0" applyNumberFormat="1" applyFont="1" applyBorder="1" applyAlignment="1">
      <alignment horizontal="center" vertical="center" shrinkToFit="1"/>
    </xf>
    <xf numFmtId="201" fontId="12" fillId="0" borderId="236" xfId="0" applyNumberFormat="1" applyFont="1" applyBorder="1" applyAlignment="1">
      <alignment horizontal="center" vertical="center" shrinkToFit="1"/>
    </xf>
    <xf numFmtId="201" fontId="12" fillId="0" borderId="237" xfId="0" applyNumberFormat="1" applyFont="1" applyBorder="1" applyAlignment="1">
      <alignment horizontal="center" vertical="center" shrinkToFit="1"/>
    </xf>
    <xf numFmtId="0" fontId="12" fillId="0" borderId="231" xfId="0" applyFont="1" applyBorder="1" applyAlignment="1">
      <alignment horizontal="center" vertical="center"/>
    </xf>
    <xf numFmtId="0" fontId="12" fillId="0" borderId="354" xfId="0" applyNumberFormat="1" applyFont="1" applyBorder="1" applyAlignment="1">
      <alignment horizontal="center" vertical="center"/>
    </xf>
    <xf numFmtId="0" fontId="12" fillId="0" borderId="353" xfId="0" applyNumberFormat="1" applyFont="1" applyBorder="1" applyAlignment="1">
      <alignment horizontal="center" vertical="center"/>
    </xf>
    <xf numFmtId="0" fontId="12" fillId="0" borderId="347" xfId="0" applyNumberFormat="1" applyFont="1" applyBorder="1" applyAlignment="1">
      <alignment horizontal="center" vertical="center"/>
    </xf>
    <xf numFmtId="0" fontId="12" fillId="0" borderId="338" xfId="0" applyFont="1" applyBorder="1" applyAlignment="1">
      <alignment horizontal="center" vertical="center" wrapText="1"/>
    </xf>
    <xf numFmtId="0" fontId="12" fillId="0" borderId="359" xfId="0" applyNumberFormat="1" applyFont="1" applyBorder="1" applyAlignment="1">
      <alignment horizontal="right" vertical="center" indent="1"/>
    </xf>
    <xf numFmtId="0" fontId="12" fillId="0" borderId="358" xfId="0" applyNumberFormat="1" applyFont="1" applyBorder="1" applyAlignment="1">
      <alignment horizontal="right" vertical="center" indent="1"/>
    </xf>
    <xf numFmtId="0" fontId="12" fillId="0" borderId="358" xfId="0" applyNumberFormat="1" applyFont="1" applyBorder="1" applyAlignment="1">
      <alignment horizontal="left" vertical="center" indent="1"/>
    </xf>
    <xf numFmtId="0" fontId="15" fillId="0" borderId="359" xfId="0" applyFont="1" applyBorder="1" applyAlignment="1">
      <alignment horizontal="center" vertical="center"/>
    </xf>
    <xf numFmtId="0" fontId="15" fillId="0" borderId="358" xfId="0" applyFont="1" applyBorder="1" applyAlignment="1">
      <alignment horizontal="center" vertical="center"/>
    </xf>
    <xf numFmtId="49" fontId="12" fillId="0" borderId="279" xfId="0" applyNumberFormat="1" applyFont="1" applyBorder="1" applyAlignment="1">
      <alignment horizontal="center" vertical="center"/>
    </xf>
    <xf numFmtId="49" fontId="12" fillId="0" borderId="28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0" fontId="12" fillId="0" borderId="355" xfId="0" applyNumberFormat="1" applyFont="1" applyBorder="1" applyAlignment="1">
      <alignment horizontal="center" vertical="center"/>
    </xf>
    <xf numFmtId="0" fontId="12" fillId="0" borderId="366" xfId="0" applyFont="1" applyBorder="1" applyAlignment="1">
      <alignment horizontal="center" vertical="center" wrapText="1"/>
    </xf>
    <xf numFmtId="0" fontId="12" fillId="0" borderId="364" xfId="0" applyFont="1" applyBorder="1" applyAlignment="1">
      <alignment horizontal="center" vertical="center"/>
    </xf>
    <xf numFmtId="0" fontId="12" fillId="0" borderId="365" xfId="0" applyFont="1" applyBorder="1" applyAlignment="1">
      <alignment horizontal="center" vertical="center"/>
    </xf>
    <xf numFmtId="0" fontId="121" fillId="0" borderId="0" xfId="22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110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101" xfId="0" applyFont="1" applyBorder="1" applyAlignment="1">
      <alignment horizontal="distributed" vertical="center" inden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58" xfId="0" applyNumberFormat="1" applyFont="1" applyBorder="1" applyAlignment="1">
      <alignment vertical="center" wrapText="1"/>
    </xf>
    <xf numFmtId="0" fontId="12" fillId="0" borderId="367" xfId="0" applyNumberFormat="1" applyFont="1" applyBorder="1" applyAlignment="1">
      <alignment vertical="center" wrapText="1"/>
    </xf>
    <xf numFmtId="207" fontId="15" fillId="0" borderId="358" xfId="0" applyNumberFormat="1" applyFont="1" applyBorder="1" applyAlignment="1">
      <alignment horizontal="center" vertical="center" wrapText="1"/>
    </xf>
    <xf numFmtId="206" fontId="15" fillId="0" borderId="301" xfId="0" applyNumberFormat="1" applyFont="1" applyBorder="1" applyAlignment="1">
      <alignment horizontal="center" vertical="center" wrapText="1"/>
    </xf>
    <xf numFmtId="0" fontId="12" fillId="0" borderId="301" xfId="0" applyNumberFormat="1" applyFont="1" applyBorder="1" applyAlignment="1">
      <alignment horizontal="left" vertical="center" wrapText="1"/>
    </xf>
    <xf numFmtId="0" fontId="12" fillId="0" borderId="302" xfId="0" applyNumberFormat="1" applyFont="1" applyBorder="1" applyAlignment="1">
      <alignment horizontal="left" vertical="center" wrapText="1"/>
    </xf>
    <xf numFmtId="205" fontId="15" fillId="0" borderId="301" xfId="0" applyNumberFormat="1" applyFont="1" applyBorder="1" applyAlignment="1">
      <alignment horizontal="center" vertical="center" wrapText="1"/>
    </xf>
    <xf numFmtId="185" fontId="15" fillId="0" borderId="358" xfId="0" applyNumberFormat="1" applyFont="1" applyBorder="1" applyAlignment="1">
      <alignment horizontal="center" vertical="center" wrapText="1"/>
    </xf>
    <xf numFmtId="0" fontId="12" fillId="0" borderId="358" xfId="0" applyNumberFormat="1" applyFont="1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/>
    </xf>
    <xf numFmtId="0" fontId="12" fillId="0" borderId="287" xfId="0" applyFont="1" applyBorder="1" applyAlignment="1">
      <alignment horizontal="center" vertical="center"/>
    </xf>
    <xf numFmtId="190" fontId="12" fillId="0" borderId="4" xfId="0" applyNumberFormat="1" applyFont="1" applyBorder="1" applyAlignment="1">
      <alignment horizontal="center" vertical="center"/>
    </xf>
    <xf numFmtId="190" fontId="12" fillId="0" borderId="15" xfId="0" applyNumberFormat="1" applyFont="1" applyBorder="1" applyAlignment="1">
      <alignment horizontal="center" vertical="center"/>
    </xf>
    <xf numFmtId="190" fontId="12" fillId="0" borderId="233" xfId="0" applyNumberFormat="1" applyFont="1" applyBorder="1" applyAlignment="1">
      <alignment horizontal="center" vertical="center"/>
    </xf>
    <xf numFmtId="190" fontId="12" fillId="0" borderId="28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 indent="1"/>
    </xf>
    <xf numFmtId="0" fontId="12" fillId="0" borderId="298" xfId="0" applyFont="1" applyBorder="1" applyAlignment="1">
      <alignment horizontal="distributed" vertical="center" indent="1"/>
    </xf>
    <xf numFmtId="0" fontId="12" fillId="0" borderId="299" xfId="0" applyFont="1" applyBorder="1" applyAlignment="1">
      <alignment horizontal="distributed" vertical="center" indent="1"/>
    </xf>
    <xf numFmtId="0" fontId="10" fillId="0" borderId="288" xfId="0" applyFont="1" applyBorder="1" applyAlignment="1">
      <alignment horizontal="center" vertical="center"/>
    </xf>
    <xf numFmtId="0" fontId="12" fillId="0" borderId="0" xfId="0" quotePrefix="1" applyFont="1">
      <alignment vertical="center"/>
    </xf>
    <xf numFmtId="0" fontId="12" fillId="0" borderId="359" xfId="0" applyNumberFormat="1" applyFont="1" applyBorder="1" applyAlignment="1">
      <alignment horizontal="center" vertical="center" wrapText="1"/>
    </xf>
    <xf numFmtId="0" fontId="12" fillId="0" borderId="360" xfId="0" applyNumberFormat="1" applyFont="1" applyBorder="1" applyAlignment="1">
      <alignment horizontal="center" vertical="center" wrapText="1"/>
    </xf>
    <xf numFmtId="0" fontId="12" fillId="0" borderId="28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90" fontId="12" fillId="0" borderId="22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60" fillId="0" borderId="338" xfId="0" applyFont="1" applyBorder="1" applyAlignment="1">
      <alignment horizontal="center" vertical="center" wrapText="1"/>
    </xf>
    <xf numFmtId="0" fontId="12" fillId="0" borderId="355" xfId="0" applyNumberFormat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8" xfId="0" applyFont="1" applyBorder="1" applyAlignment="1">
      <alignment horizontal="center" vertical="center"/>
    </xf>
    <xf numFmtId="0" fontId="12" fillId="0" borderId="359" xfId="0" applyFont="1" applyBorder="1" applyAlignment="1">
      <alignment vertical="center"/>
    </xf>
    <xf numFmtId="0" fontId="12" fillId="0" borderId="358" xfId="0" applyFont="1" applyBorder="1" applyAlignment="1">
      <alignment vertical="center"/>
    </xf>
    <xf numFmtId="0" fontId="12" fillId="0" borderId="367" xfId="0" applyFont="1" applyBorder="1" applyAlignment="1">
      <alignment vertical="center"/>
    </xf>
    <xf numFmtId="0" fontId="12" fillId="0" borderId="370" xfId="0" applyFont="1" applyBorder="1" applyAlignment="1">
      <alignment horizontal="distributed" vertical="center" indent="1"/>
    </xf>
    <xf numFmtId="49" fontId="12" fillId="0" borderId="62" xfId="0" quotePrefix="1" applyNumberFormat="1" applyFont="1" applyBorder="1" applyAlignment="1">
      <alignment horizontal="left" vertical="center" wrapText="1" indent="1"/>
    </xf>
    <xf numFmtId="49" fontId="12" fillId="0" borderId="298" xfId="0" applyNumberFormat="1" applyFont="1" applyBorder="1" applyAlignment="1">
      <alignment horizontal="left" vertical="center" wrapText="1" indent="1"/>
    </xf>
    <xf numFmtId="49" fontId="12" fillId="0" borderId="78" xfId="0" applyNumberFormat="1" applyFont="1" applyBorder="1" applyAlignment="1">
      <alignment horizontal="left" vertical="center" wrapText="1" indent="1"/>
    </xf>
    <xf numFmtId="49" fontId="12" fillId="0" borderId="9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12" fillId="0" borderId="11" xfId="0" applyNumberFormat="1" applyFont="1" applyBorder="1" applyAlignment="1">
      <alignment horizontal="left" vertical="center" wrapText="1" indent="1"/>
    </xf>
    <xf numFmtId="49" fontId="12" fillId="0" borderId="37" xfId="0" applyNumberFormat="1" applyFont="1" applyBorder="1" applyAlignment="1">
      <alignment horizontal="left" vertical="center" wrapText="1" indent="1"/>
    </xf>
    <xf numFmtId="49" fontId="12" fillId="0" borderId="232" xfId="0" applyNumberFormat="1" applyFont="1" applyBorder="1" applyAlignment="1">
      <alignment horizontal="left" vertical="center" wrapText="1" indent="1"/>
    </xf>
    <xf numFmtId="49" fontId="12" fillId="0" borderId="235" xfId="0" applyNumberFormat="1" applyFont="1" applyBorder="1" applyAlignment="1">
      <alignment horizontal="left" vertical="center" wrapText="1" indent="1"/>
    </xf>
    <xf numFmtId="0" fontId="12" fillId="0" borderId="338" xfId="25" applyNumberFormat="1" applyFont="1" applyBorder="1" applyAlignment="1">
      <alignment horizontal="center" vertical="center"/>
    </xf>
    <xf numFmtId="0" fontId="12" fillId="0" borderId="344" xfId="0" applyFont="1" applyBorder="1" applyAlignment="1">
      <alignment horizontal="center" vertical="center"/>
    </xf>
    <xf numFmtId="188" fontId="15" fillId="0" borderId="338" xfId="23" applyNumberFormat="1" applyFont="1" applyBorder="1" applyAlignment="1">
      <alignment horizontal="center" vertical="center" wrapText="1"/>
    </xf>
    <xf numFmtId="188" fontId="15" fillId="0" borderId="338" xfId="23" applyNumberFormat="1" applyFont="1" applyBorder="1" applyAlignment="1">
      <alignment horizontal="center" vertical="center"/>
    </xf>
    <xf numFmtId="188" fontId="12" fillId="0" borderId="338" xfId="23" applyNumberFormat="1" applyFont="1" applyBorder="1" applyAlignment="1">
      <alignment horizontal="center" vertical="center"/>
    </xf>
    <xf numFmtId="188" fontId="15" fillId="0" borderId="344" xfId="23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2" fillId="0" borderId="282" xfId="0" applyFont="1" applyBorder="1" applyAlignment="1">
      <alignment horizontal="left" vertical="center" wrapText="1" indent="1"/>
    </xf>
    <xf numFmtId="0" fontId="12" fillId="0" borderId="301" xfId="0" applyFont="1" applyBorder="1" applyAlignment="1">
      <alignment horizontal="left" vertical="center" indent="1"/>
    </xf>
    <xf numFmtId="0" fontId="12" fillId="0" borderId="284" xfId="0" applyFont="1" applyBorder="1" applyAlignment="1">
      <alignment horizontal="left" vertical="center" indent="1"/>
    </xf>
    <xf numFmtId="41" fontId="12" fillId="0" borderId="301" xfId="8" applyFont="1" applyBorder="1" applyAlignment="1">
      <alignment horizontal="center" vertical="center"/>
    </xf>
    <xf numFmtId="0" fontId="12" fillId="0" borderId="111" xfId="0" applyFont="1" applyBorder="1" applyAlignment="1">
      <alignment horizontal="left" vertical="center" wrapText="1" indent="1"/>
    </xf>
    <xf numFmtId="0" fontId="0" fillId="0" borderId="279" xfId="0" applyBorder="1" applyAlignment="1">
      <alignment horizontal="left" vertical="center" indent="1"/>
    </xf>
    <xf numFmtId="0" fontId="0" fillId="0" borderId="278" xfId="0" applyBorder="1" applyAlignment="1">
      <alignment horizontal="left" vertical="center" indent="1"/>
    </xf>
    <xf numFmtId="179" fontId="12" fillId="0" borderId="278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292" xfId="0" applyFont="1" applyBorder="1" applyAlignment="1">
      <alignment horizontal="left" vertical="center" wrapText="1" indent="1"/>
    </xf>
    <xf numFmtId="0" fontId="12" fillId="0" borderId="295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59" xfId="0" applyFont="1" applyBorder="1" applyAlignment="1">
      <alignment horizontal="left" vertical="center" wrapText="1" indent="1"/>
    </xf>
    <xf numFmtId="0" fontId="12" fillId="0" borderId="239" xfId="0" applyFont="1" applyBorder="1" applyAlignment="1">
      <alignment horizontal="left" vertical="center" wrapText="1" indent="1"/>
    </xf>
    <xf numFmtId="0" fontId="12" fillId="0" borderId="236" xfId="0" applyFont="1" applyBorder="1" applyAlignment="1">
      <alignment horizontal="left" vertical="center" wrapText="1" indent="1"/>
    </xf>
    <xf numFmtId="0" fontId="12" fillId="0" borderId="237" xfId="0" applyFont="1" applyBorder="1" applyAlignment="1">
      <alignment horizontal="left" vertical="center" wrapText="1" indent="1"/>
    </xf>
    <xf numFmtId="3" fontId="12" fillId="0" borderId="9" xfId="0" applyNumberFormat="1" applyFont="1" applyBorder="1" applyAlignment="1">
      <alignment horizontal="left" vertical="center" wrapText="1" indent="1"/>
    </xf>
    <xf numFmtId="3" fontId="12" fillId="0" borderId="0" xfId="0" applyNumberFormat="1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left" vertical="center" wrapText="1" indent="1"/>
    </xf>
    <xf numFmtId="3" fontId="12" fillId="0" borderId="112" xfId="0" applyNumberFormat="1" applyFont="1" applyBorder="1" applyAlignment="1">
      <alignment horizontal="left" vertical="center" wrapText="1" indent="1"/>
    </xf>
    <xf numFmtId="3" fontId="12" fillId="0" borderId="236" xfId="0" applyNumberFormat="1" applyFont="1" applyBorder="1" applyAlignment="1">
      <alignment horizontal="left" vertical="center" wrapText="1" indent="1"/>
    </xf>
    <xf numFmtId="3" fontId="12" fillId="0" borderId="238" xfId="0" applyNumberFormat="1" applyFont="1" applyBorder="1" applyAlignment="1">
      <alignment horizontal="left" vertical="center" wrapText="1" indent="1"/>
    </xf>
    <xf numFmtId="49" fontId="12" fillId="0" borderId="112" xfId="0" applyNumberFormat="1" applyFont="1" applyBorder="1" applyAlignment="1">
      <alignment horizontal="left" vertical="center" wrapText="1" indent="1"/>
    </xf>
    <xf numFmtId="49" fontId="12" fillId="0" borderId="236" xfId="0" applyNumberFormat="1" applyFont="1" applyBorder="1" applyAlignment="1">
      <alignment horizontal="left" vertical="center" wrapText="1" indent="1"/>
    </xf>
    <xf numFmtId="49" fontId="12" fillId="0" borderId="238" xfId="0" applyNumberFormat="1" applyFont="1" applyBorder="1" applyAlignment="1">
      <alignment horizontal="left" vertical="center" wrapText="1" indent="1"/>
    </xf>
    <xf numFmtId="49" fontId="12" fillId="0" borderId="233" xfId="0" applyNumberFormat="1" applyFont="1" applyBorder="1" applyAlignment="1">
      <alignment horizontal="center" vertical="center"/>
    </xf>
    <xf numFmtId="49" fontId="12" fillId="0" borderId="28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280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inden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 indent="1"/>
    </xf>
    <xf numFmtId="49" fontId="12" fillId="0" borderId="23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0" fontId="12" fillId="0" borderId="281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49" fontId="12" fillId="0" borderId="4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0" fontId="12" fillId="0" borderId="287" xfId="0" applyFont="1" applyBorder="1" applyAlignment="1">
      <alignment horizontal="distributed" vertical="center" indent="1"/>
    </xf>
    <xf numFmtId="0" fontId="12" fillId="0" borderId="233" xfId="0" applyFont="1" applyBorder="1" applyAlignment="1">
      <alignment horizontal="distributed" vertical="center" indent="1"/>
    </xf>
    <xf numFmtId="0" fontId="12" fillId="0" borderId="236" xfId="0" applyFont="1" applyBorder="1" applyAlignment="1">
      <alignment horizontal="left" vertical="center"/>
    </xf>
    <xf numFmtId="0" fontId="12" fillId="0" borderId="238" xfId="0" applyFont="1" applyBorder="1" applyAlignment="1">
      <alignment horizontal="left" vertical="center"/>
    </xf>
    <xf numFmtId="0" fontId="12" fillId="0" borderId="236" xfId="0" applyFont="1" applyBorder="1" applyAlignment="1">
      <alignment horizontal="distributed" vertical="center" indent="1"/>
    </xf>
    <xf numFmtId="0" fontId="12" fillId="0" borderId="116" xfId="0" applyFont="1" applyBorder="1" applyAlignment="1">
      <alignment horizontal="distributed" vertical="center" wrapText="1" indent="1"/>
    </xf>
    <xf numFmtId="0" fontId="12" fillId="0" borderId="10" xfId="0" applyFont="1" applyBorder="1" applyAlignment="1">
      <alignment horizontal="distributed" vertical="center" wrapText="1" indent="1"/>
    </xf>
    <xf numFmtId="49" fontId="12" fillId="0" borderId="293" xfId="0" quotePrefix="1" applyNumberFormat="1" applyFont="1" applyBorder="1" applyAlignment="1">
      <alignment horizontal="left" vertical="center" wrapText="1" indent="1"/>
    </xf>
    <xf numFmtId="49" fontId="0" fillId="0" borderId="289" xfId="0" applyNumberFormat="1" applyBorder="1" applyAlignment="1">
      <alignment horizontal="left" vertical="center" wrapText="1" indent="1"/>
    </xf>
    <xf numFmtId="49" fontId="0" fillId="0" borderId="294" xfId="0" applyNumberFormat="1" applyBorder="1" applyAlignment="1">
      <alignment horizontal="left" vertical="center" wrapText="1" indent="1"/>
    </xf>
    <xf numFmtId="49" fontId="0" fillId="0" borderId="9" xfId="0" applyNumberForma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 inden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12" xfId="0" applyNumberFormat="1" applyBorder="1" applyAlignment="1">
      <alignment horizontal="left" vertical="center" wrapText="1" indent="1"/>
    </xf>
    <xf numFmtId="49" fontId="0" fillId="0" borderId="236" xfId="0" applyNumberFormat="1" applyBorder="1" applyAlignment="1">
      <alignment horizontal="left" vertical="center" wrapText="1" indent="1"/>
    </xf>
    <xf numFmtId="49" fontId="0" fillId="0" borderId="238" xfId="0" applyNumberFormat="1" applyBorder="1" applyAlignment="1">
      <alignment horizontal="left" vertical="center" wrapText="1" indent="1"/>
    </xf>
    <xf numFmtId="180" fontId="12" fillId="0" borderId="23" xfId="0" applyNumberFormat="1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0" fontId="12" fillId="0" borderId="363" xfId="0" applyFont="1" applyBorder="1" applyAlignment="1">
      <alignment horizontal="center" vertical="center"/>
    </xf>
    <xf numFmtId="0" fontId="12" fillId="0" borderId="366" xfId="0" applyFont="1" applyBorder="1" applyAlignment="1">
      <alignment horizontal="center" vertical="center"/>
    </xf>
    <xf numFmtId="0" fontId="12" fillId="0" borderId="36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69" xfId="0" applyFont="1" applyBorder="1" applyAlignment="1">
      <alignment horizontal="center" vertical="center"/>
    </xf>
    <xf numFmtId="0" fontId="12" fillId="0" borderId="361" xfId="0" applyFont="1" applyBorder="1" applyAlignment="1">
      <alignment horizontal="center" vertical="center"/>
    </xf>
    <xf numFmtId="180" fontId="12" fillId="0" borderId="22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32" xfId="0" applyNumberFormat="1" applyFont="1" applyBorder="1" applyAlignment="1">
      <alignment horizontal="center" vertical="center"/>
    </xf>
    <xf numFmtId="49" fontId="12" fillId="0" borderId="235" xfId="0" applyNumberFormat="1" applyFont="1" applyBorder="1" applyAlignment="1">
      <alignment horizontal="center" vertical="center"/>
    </xf>
    <xf numFmtId="180" fontId="12" fillId="0" borderId="338" xfId="0" applyNumberFormat="1" applyFont="1" applyBorder="1" applyAlignment="1">
      <alignment horizontal="center" vertical="center"/>
    </xf>
    <xf numFmtId="180" fontId="12" fillId="0" borderId="344" xfId="0" applyNumberFormat="1" applyFont="1" applyBorder="1" applyAlignment="1">
      <alignment horizontal="center" vertical="center"/>
    </xf>
    <xf numFmtId="180" fontId="12" fillId="0" borderId="361" xfId="0" applyNumberFormat="1" applyFont="1" applyBorder="1" applyAlignment="1">
      <alignment horizontal="center" vertical="center"/>
    </xf>
    <xf numFmtId="180" fontId="12" fillId="0" borderId="362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vertical="center" wrapText="1"/>
    </xf>
    <xf numFmtId="49" fontId="12" fillId="0" borderId="298" xfId="0" applyNumberFormat="1" applyFont="1" applyBorder="1" applyAlignment="1">
      <alignment vertical="center" wrapText="1"/>
    </xf>
    <xf numFmtId="49" fontId="12" fillId="0" borderId="78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37" xfId="0" applyNumberFormat="1" applyFont="1" applyBorder="1" applyAlignment="1">
      <alignment vertical="center" wrapText="1"/>
    </xf>
    <xf numFmtId="49" fontId="12" fillId="0" borderId="232" xfId="0" applyNumberFormat="1" applyFont="1" applyBorder="1" applyAlignment="1">
      <alignment vertical="center" wrapText="1"/>
    </xf>
    <xf numFmtId="49" fontId="12" fillId="0" borderId="235" xfId="0" applyNumberFormat="1" applyFont="1" applyBorder="1" applyAlignment="1">
      <alignment vertical="center" wrapText="1"/>
    </xf>
    <xf numFmtId="49" fontId="12" fillId="0" borderId="76" xfId="0" applyNumberFormat="1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2" fillId="0" borderId="14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70" xfId="0" applyFont="1" applyBorder="1" applyAlignment="1">
      <alignment horizontal="center" vertical="center"/>
    </xf>
    <xf numFmtId="189" fontId="12" fillId="0" borderId="62" xfId="0" applyNumberFormat="1" applyFont="1" applyBorder="1" applyAlignment="1">
      <alignment horizontal="center" vertical="center"/>
    </xf>
    <xf numFmtId="189" fontId="12" fillId="0" borderId="298" xfId="0" applyNumberFormat="1" applyFont="1" applyBorder="1" applyAlignment="1">
      <alignment horizontal="center" vertical="center"/>
    </xf>
    <xf numFmtId="189" fontId="12" fillId="0" borderId="299" xfId="0" applyNumberFormat="1" applyFont="1" applyBorder="1" applyAlignment="1">
      <alignment horizontal="center" vertical="center"/>
    </xf>
    <xf numFmtId="189" fontId="12" fillId="0" borderId="9" xfId="0" applyNumberFormat="1" applyFont="1" applyBorder="1" applyAlignment="1">
      <alignment horizontal="center" vertical="center"/>
    </xf>
    <xf numFmtId="189" fontId="12" fillId="0" borderId="0" xfId="0" applyNumberFormat="1" applyFont="1" applyBorder="1" applyAlignment="1">
      <alignment horizontal="center" vertical="center"/>
    </xf>
    <xf numFmtId="189" fontId="12" fillId="0" borderId="370" xfId="0" applyNumberFormat="1" applyFont="1" applyBorder="1" applyAlignment="1">
      <alignment horizontal="center" vertical="center"/>
    </xf>
    <xf numFmtId="189" fontId="12" fillId="0" borderId="37" xfId="0" applyNumberFormat="1" applyFont="1" applyBorder="1" applyAlignment="1">
      <alignment horizontal="center" vertical="center"/>
    </xf>
    <xf numFmtId="189" fontId="12" fillId="0" borderId="232" xfId="0" applyNumberFormat="1" applyFont="1" applyBorder="1" applyAlignment="1">
      <alignment horizontal="center" vertical="center"/>
    </xf>
    <xf numFmtId="189" fontId="12" fillId="0" borderId="118" xfId="0" applyNumberFormat="1" applyFont="1" applyBorder="1" applyAlignment="1">
      <alignment horizontal="center" vertical="center"/>
    </xf>
    <xf numFmtId="181" fontId="12" fillId="0" borderId="354" xfId="23" applyNumberFormat="1" applyFont="1" applyBorder="1" applyAlignment="1">
      <alignment horizontal="distributed" vertical="center" indent="3"/>
    </xf>
    <xf numFmtId="181" fontId="12" fillId="0" borderId="353" xfId="23" applyNumberFormat="1" applyFont="1" applyBorder="1" applyAlignment="1">
      <alignment horizontal="distributed" vertical="center" indent="3"/>
    </xf>
    <xf numFmtId="181" fontId="12" fillId="0" borderId="347" xfId="23" applyNumberFormat="1" applyFont="1" applyBorder="1" applyAlignment="1">
      <alignment horizontal="distributed" vertical="center" indent="3"/>
    </xf>
    <xf numFmtId="183" fontId="12" fillId="0" borderId="353" xfId="23" applyNumberFormat="1" applyFont="1" applyBorder="1" applyAlignment="1">
      <alignment horizontal="distributed" vertical="center" indent="3"/>
    </xf>
    <xf numFmtId="183" fontId="12" fillId="0" borderId="347" xfId="23" applyNumberFormat="1" applyFont="1" applyBorder="1" applyAlignment="1">
      <alignment horizontal="distributed" vertical="center" indent="3"/>
    </xf>
    <xf numFmtId="181" fontId="12" fillId="0" borderId="355" xfId="23" applyNumberFormat="1" applyFont="1" applyBorder="1" applyAlignment="1">
      <alignment horizontal="distributed" vertical="center" indent="3"/>
    </xf>
    <xf numFmtId="0" fontId="12" fillId="0" borderId="354" xfId="0" applyFont="1" applyBorder="1" applyAlignment="1">
      <alignment horizontal="center" vertical="center" wrapText="1"/>
    </xf>
    <xf numFmtId="0" fontId="12" fillId="0" borderId="353" xfId="0" applyNumberFormat="1" applyFont="1" applyBorder="1" applyAlignment="1">
      <alignment horizontal="right" vertical="center" indent="1"/>
    </xf>
    <xf numFmtId="0" fontId="12" fillId="0" borderId="353" xfId="0" applyNumberFormat="1" applyFont="1" applyBorder="1" applyAlignment="1">
      <alignment horizontal="left" vertical="center" indent="1"/>
    </xf>
    <xf numFmtId="0" fontId="12" fillId="0" borderId="347" xfId="0" applyNumberFormat="1" applyFont="1" applyBorder="1" applyAlignment="1">
      <alignment horizontal="left" vertical="center" indent="1"/>
    </xf>
    <xf numFmtId="0" fontId="15" fillId="0" borderId="354" xfId="0" applyFont="1" applyBorder="1" applyAlignment="1">
      <alignment horizontal="center" vertical="center"/>
    </xf>
    <xf numFmtId="0" fontId="15" fillId="0" borderId="353" xfId="0" applyFont="1" applyBorder="1" applyAlignment="1">
      <alignment horizontal="center" vertical="center"/>
    </xf>
    <xf numFmtId="0" fontId="15" fillId="0" borderId="347" xfId="0" applyFont="1" applyBorder="1" applyAlignment="1">
      <alignment horizontal="center" vertical="center"/>
    </xf>
    <xf numFmtId="0" fontId="12" fillId="0" borderId="354" xfId="25" applyNumberFormat="1" applyFont="1" applyBorder="1" applyAlignment="1">
      <alignment horizontal="distributed" vertical="center" indent="3"/>
    </xf>
    <xf numFmtId="0" fontId="12" fillId="0" borderId="353" xfId="25" applyNumberFormat="1" applyFont="1" applyBorder="1" applyAlignment="1">
      <alignment horizontal="distributed" vertical="center" indent="3"/>
    </xf>
    <xf numFmtId="0" fontId="12" fillId="0" borderId="347" xfId="25" applyNumberFormat="1" applyFont="1" applyBorder="1" applyAlignment="1">
      <alignment horizontal="distributed" vertical="center" indent="3"/>
    </xf>
    <xf numFmtId="0" fontId="12" fillId="0" borderId="354" xfId="0" applyFont="1" applyBorder="1" applyAlignment="1">
      <alignment horizontal="distributed" vertical="center" indent="4"/>
    </xf>
    <xf numFmtId="0" fontId="12" fillId="0" borderId="353" xfId="0" applyFont="1" applyBorder="1" applyAlignment="1">
      <alignment horizontal="distributed" vertical="center" indent="4"/>
    </xf>
    <xf numFmtId="0" fontId="12" fillId="0" borderId="347" xfId="0" applyFont="1" applyBorder="1" applyAlignment="1">
      <alignment horizontal="distributed" vertical="center" indent="4"/>
    </xf>
    <xf numFmtId="0" fontId="12" fillId="0" borderId="355" xfId="0" applyFont="1" applyBorder="1" applyAlignment="1">
      <alignment horizontal="distributed" vertical="center" indent="4"/>
    </xf>
    <xf numFmtId="0" fontId="10" fillId="0" borderId="337" xfId="0" applyNumberFormat="1" applyFont="1" applyBorder="1" applyAlignment="1">
      <alignment horizontal="center" vertical="center"/>
    </xf>
    <xf numFmtId="0" fontId="12" fillId="0" borderId="34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distributed" vertical="center" wrapText="1" indent="1"/>
    </xf>
    <xf numFmtId="49" fontId="12" fillId="0" borderId="62" xfId="0" quotePrefix="1" applyNumberFormat="1" applyFont="1" applyBorder="1" applyAlignment="1">
      <alignment horizontal="left" vertical="top" wrapText="1" indent="1"/>
    </xf>
    <xf numFmtId="49" fontId="0" fillId="0" borderId="298" xfId="0" applyNumberFormat="1" applyBorder="1" applyAlignment="1">
      <alignment horizontal="left" vertical="top" wrapText="1" indent="1"/>
    </xf>
    <xf numFmtId="49" fontId="0" fillId="0" borderId="78" xfId="0" applyNumberFormat="1" applyBorder="1" applyAlignment="1">
      <alignment horizontal="left" vertical="top" wrapText="1" indent="1"/>
    </xf>
    <xf numFmtId="49" fontId="0" fillId="0" borderId="9" xfId="0" applyNumberFormat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left" vertical="top" wrapText="1" indent="1"/>
    </xf>
    <xf numFmtId="49" fontId="0" fillId="0" borderId="11" xfId="0" applyNumberFormat="1" applyBorder="1" applyAlignment="1">
      <alignment horizontal="left" vertical="top" wrapText="1" indent="1"/>
    </xf>
    <xf numFmtId="49" fontId="0" fillId="0" borderId="37" xfId="0" applyNumberFormat="1" applyBorder="1" applyAlignment="1">
      <alignment horizontal="left" vertical="top" wrapText="1" indent="1"/>
    </xf>
    <xf numFmtId="49" fontId="0" fillId="0" borderId="232" xfId="0" applyNumberFormat="1" applyBorder="1" applyAlignment="1">
      <alignment horizontal="left" vertical="top" wrapText="1" indent="1"/>
    </xf>
    <xf numFmtId="49" fontId="0" fillId="0" borderId="235" xfId="0" applyNumberFormat="1" applyBorder="1" applyAlignment="1">
      <alignment horizontal="left" vertical="top" wrapText="1" indent="1"/>
    </xf>
    <xf numFmtId="0" fontId="12" fillId="0" borderId="281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center" vertical="center" wrapText="1"/>
    </xf>
    <xf numFmtId="0" fontId="12" fillId="0" borderId="6" xfId="25" applyNumberFormat="1" applyFont="1" applyBorder="1" applyAlignment="1">
      <alignment horizontal="distributed" vertical="center" indent="3"/>
    </xf>
    <xf numFmtId="0" fontId="12" fillId="0" borderId="279" xfId="25" applyNumberFormat="1" applyFont="1" applyBorder="1" applyAlignment="1">
      <alignment horizontal="distributed" vertical="center" indent="3"/>
    </xf>
    <xf numFmtId="0" fontId="12" fillId="0" borderId="278" xfId="25" applyNumberFormat="1" applyFont="1" applyBorder="1" applyAlignment="1">
      <alignment horizontal="distributed" vertical="center" indent="3"/>
    </xf>
    <xf numFmtId="0" fontId="12" fillId="0" borderId="6" xfId="0" applyFont="1" applyBorder="1" applyAlignment="1">
      <alignment horizontal="distributed" vertical="center" indent="2"/>
    </xf>
    <xf numFmtId="0" fontId="12" fillId="0" borderId="279" xfId="0" applyFont="1" applyBorder="1" applyAlignment="1">
      <alignment horizontal="distributed" vertical="center" indent="2"/>
    </xf>
    <xf numFmtId="0" fontId="12" fillId="0" borderId="278" xfId="0" applyFont="1" applyBorder="1" applyAlignment="1">
      <alignment horizontal="distributed" vertical="center" indent="2"/>
    </xf>
    <xf numFmtId="0" fontId="12" fillId="0" borderId="279" xfId="0" applyFont="1" applyBorder="1" applyAlignment="1">
      <alignment horizontal="distributed" vertical="center" indent="4"/>
    </xf>
    <xf numFmtId="0" fontId="12" fillId="0" borderId="286" xfId="0" applyFont="1" applyBorder="1" applyAlignment="1">
      <alignment horizontal="distributed" vertical="center" indent="4"/>
    </xf>
    <xf numFmtId="181" fontId="12" fillId="0" borderId="296" xfId="23" applyNumberFormat="1" applyFont="1" applyBorder="1" applyAlignment="1">
      <alignment horizontal="distributed" vertical="center" indent="3"/>
    </xf>
    <xf numFmtId="181" fontId="12" fillId="0" borderId="290" xfId="23" applyNumberFormat="1" applyFont="1" applyBorder="1" applyAlignment="1">
      <alignment horizontal="distributed" vertical="center" indent="3"/>
    </xf>
    <xf numFmtId="181" fontId="12" fillId="0" borderId="291" xfId="23" applyNumberFormat="1" applyFont="1" applyBorder="1" applyAlignment="1">
      <alignment horizontal="distributed" vertical="center" indent="3"/>
    </xf>
    <xf numFmtId="183" fontId="12" fillId="0" borderId="290" xfId="23" applyNumberFormat="1" applyFont="1" applyBorder="1" applyAlignment="1">
      <alignment horizontal="distributed" vertical="center" indent="3"/>
    </xf>
    <xf numFmtId="183" fontId="12" fillId="0" borderId="291" xfId="23" applyNumberFormat="1" applyFont="1" applyBorder="1" applyAlignment="1">
      <alignment horizontal="distributed" vertical="center" indent="3"/>
    </xf>
    <xf numFmtId="181" fontId="12" fillId="0" borderId="297" xfId="23" applyNumberFormat="1" applyFont="1" applyBorder="1" applyAlignment="1">
      <alignment horizontal="distributed" vertical="center" indent="3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2" fontId="12" fillId="0" borderId="289" xfId="0" applyNumberFormat="1" applyFont="1" applyBorder="1" applyAlignment="1">
      <alignment horizontal="center" vertical="center"/>
    </xf>
    <xf numFmtId="202" fontId="12" fillId="0" borderId="293" xfId="0" applyNumberFormat="1" applyFont="1" applyBorder="1" applyAlignment="1">
      <alignment horizontal="center" vertical="center" shrinkToFit="1"/>
    </xf>
    <xf numFmtId="202" fontId="12" fillId="0" borderId="289" xfId="0" applyNumberFormat="1" applyFont="1" applyBorder="1" applyAlignment="1">
      <alignment horizontal="center" vertical="center" shrinkToFit="1"/>
    </xf>
    <xf numFmtId="204" fontId="12" fillId="0" borderId="289" xfId="0" applyNumberFormat="1" applyFont="1" applyBorder="1" applyAlignment="1">
      <alignment horizontal="center" vertical="center"/>
    </xf>
    <xf numFmtId="203" fontId="12" fillId="0" borderId="293" xfId="0" applyNumberFormat="1" applyFont="1" applyBorder="1" applyAlignment="1">
      <alignment horizontal="center" vertical="center"/>
    </xf>
    <xf numFmtId="203" fontId="12" fillId="0" borderId="28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wrapText="1"/>
    </xf>
    <xf numFmtId="0" fontId="12" fillId="0" borderId="283" xfId="0" applyFont="1" applyBorder="1" applyAlignment="1">
      <alignment horizontal="distributed" vertical="center" indent="1"/>
    </xf>
    <xf numFmtId="0" fontId="12" fillId="0" borderId="283" xfId="0" applyFont="1" applyBorder="1" applyAlignment="1">
      <alignment horizontal="center" vertical="center"/>
    </xf>
    <xf numFmtId="0" fontId="12" fillId="0" borderId="283" xfId="0" applyFont="1" applyBorder="1" applyAlignment="1">
      <alignment horizontal="left" vertical="center"/>
    </xf>
    <xf numFmtId="0" fontId="12" fillId="0" borderId="285" xfId="0" applyFont="1" applyBorder="1" applyAlignment="1">
      <alignment horizontal="left" vertical="center"/>
    </xf>
    <xf numFmtId="49" fontId="10" fillId="2" borderId="338" xfId="0" applyNumberFormat="1" applyFont="1" applyFill="1" applyBorder="1" applyAlignment="1">
      <alignment horizontal="center" vertical="center"/>
    </xf>
    <xf numFmtId="49" fontId="10" fillId="2" borderId="344" xfId="0" applyNumberFormat="1" applyFont="1" applyFill="1" applyBorder="1" applyAlignment="1">
      <alignment horizontal="center" vertical="center"/>
    </xf>
    <xf numFmtId="49" fontId="12" fillId="2" borderId="337" xfId="0" applyNumberFormat="1" applyFont="1" applyFill="1" applyBorder="1" applyAlignment="1">
      <alignment horizontal="center" vertical="center"/>
    </xf>
    <xf numFmtId="49" fontId="12" fillId="2" borderId="338" xfId="0" applyNumberFormat="1" applyFont="1" applyFill="1" applyBorder="1" applyAlignment="1">
      <alignment horizontal="center" vertical="center"/>
    </xf>
    <xf numFmtId="208" fontId="12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20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 shrinkToFit="1"/>
    </xf>
    <xf numFmtId="49" fontId="12" fillId="0" borderId="47" xfId="0" applyNumberFormat="1" applyFont="1" applyBorder="1" applyAlignment="1">
      <alignment horizontal="left" vertical="center" wrapText="1" shrinkToFit="1"/>
    </xf>
    <xf numFmtId="0" fontId="12" fillId="0" borderId="34" xfId="0" applyFont="1" applyBorder="1" applyAlignment="1">
      <alignment horizontal="distributed" vertical="center" indent="7"/>
    </xf>
    <xf numFmtId="0" fontId="12" fillId="0" borderId="17" xfId="0" applyFont="1" applyBorder="1" applyAlignment="1">
      <alignment horizontal="distributed" vertical="center" indent="1"/>
    </xf>
    <xf numFmtId="0" fontId="12" fillId="0" borderId="18" xfId="0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left" vertical="center"/>
    </xf>
    <xf numFmtId="0" fontId="12" fillId="0" borderId="102" xfId="0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 wrapText="1" shrinkToFit="1"/>
    </xf>
    <xf numFmtId="49" fontId="12" fillId="0" borderId="32" xfId="0" applyNumberFormat="1" applyFont="1" applyBorder="1" applyAlignment="1">
      <alignment horizontal="left" vertical="center" wrapText="1" shrinkToFit="1"/>
    </xf>
    <xf numFmtId="49" fontId="12" fillId="0" borderId="102" xfId="0" applyNumberFormat="1" applyFont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7" xfId="0" applyFont="1" applyBorder="1" applyAlignment="1">
      <alignment horizontal="distributed" vertical="center" indent="1"/>
    </xf>
    <xf numFmtId="180" fontId="12" fillId="0" borderId="6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41" fontId="12" fillId="0" borderId="1" xfId="8" applyFont="1" applyBorder="1" applyAlignment="1">
      <alignment horizontal="left" vertical="center"/>
    </xf>
    <xf numFmtId="41" fontId="12" fillId="0" borderId="7" xfId="8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13" xfId="0" applyFont="1" applyBorder="1" applyAlignment="1">
      <alignment horizontal="left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112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7" fillId="0" borderId="296" xfId="0" applyFont="1" applyBorder="1" applyAlignment="1">
      <alignment horizontal="center" vertical="center" wrapText="1"/>
    </xf>
    <xf numFmtId="0" fontId="27" fillId="0" borderId="30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15" fillId="0" borderId="360" xfId="24" applyNumberFormat="1" applyFont="1" applyBorder="1" applyAlignment="1">
      <alignment horizontal="center" vertical="center"/>
    </xf>
    <xf numFmtId="10" fontId="15" fillId="0" borderId="361" xfId="24" applyNumberFormat="1" applyFont="1" applyBorder="1" applyAlignment="1">
      <alignment horizontal="center" vertical="center"/>
    </xf>
    <xf numFmtId="10" fontId="15" fillId="0" borderId="362" xfId="24" applyNumberFormat="1" applyFont="1" applyBorder="1" applyAlignment="1">
      <alignment horizontal="center" vertical="center"/>
    </xf>
    <xf numFmtId="0" fontId="12" fillId="0" borderId="287" xfId="0" applyFont="1" applyBorder="1" applyAlignment="1">
      <alignment horizontal="center" vertical="center" wrapText="1"/>
    </xf>
    <xf numFmtId="0" fontId="12" fillId="0" borderId="233" xfId="0" applyFont="1" applyBorder="1" applyAlignment="1">
      <alignment horizontal="center" vertical="center" wrapText="1"/>
    </xf>
    <xf numFmtId="0" fontId="12" fillId="0" borderId="222" xfId="0" applyFont="1" applyBorder="1" applyAlignment="1">
      <alignment horizontal="center" vertical="center" wrapText="1"/>
    </xf>
    <xf numFmtId="10" fontId="15" fillId="0" borderId="232" xfId="7" applyNumberFormat="1" applyFont="1" applyBorder="1" applyAlignment="1">
      <alignment horizontal="center" vertical="center"/>
    </xf>
    <xf numFmtId="10" fontId="15" fillId="0" borderId="3" xfId="7" applyNumberFormat="1" applyFont="1" applyBorder="1" applyAlignment="1">
      <alignment horizontal="center" vertical="center"/>
    </xf>
    <xf numFmtId="10" fontId="15" fillId="0" borderId="118" xfId="7" applyNumberFormat="1" applyFont="1" applyBorder="1" applyAlignment="1">
      <alignment horizontal="center" vertical="center"/>
    </xf>
    <xf numFmtId="10" fontId="15" fillId="0" borderId="37" xfId="7" applyNumberFormat="1" applyFont="1" applyBorder="1" applyAlignment="1">
      <alignment horizontal="center" vertical="center"/>
    </xf>
    <xf numFmtId="10" fontId="15" fillId="0" borderId="233" xfId="7" applyNumberFormat="1" applyFont="1" applyBorder="1" applyAlignment="1">
      <alignment horizontal="center" vertical="center"/>
    </xf>
    <xf numFmtId="10" fontId="15" fillId="0" borderId="222" xfId="7" applyNumberFormat="1" applyFont="1" applyBorder="1" applyAlignment="1">
      <alignment horizontal="center" vertical="center"/>
    </xf>
    <xf numFmtId="10" fontId="12" fillId="0" borderId="278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237" xfId="24" applyNumberFormat="1" applyFont="1" applyBorder="1" applyAlignment="1">
      <alignment horizontal="center" vertical="center"/>
    </xf>
    <xf numFmtId="10" fontId="12" fillId="0" borderId="22" xfId="24" applyNumberFormat="1" applyFont="1" applyBorder="1" applyAlignment="1">
      <alignment horizontal="center" vertical="center"/>
    </xf>
    <xf numFmtId="10" fontId="12" fillId="0" borderId="20" xfId="24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10" fontId="12" fillId="0" borderId="94" xfId="7" applyNumberFormat="1" applyFont="1" applyBorder="1" applyAlignment="1">
      <alignment horizontal="center" vertical="center"/>
    </xf>
    <xf numFmtId="10" fontId="12" fillId="0" borderId="95" xfId="7" applyNumberFormat="1" applyFont="1" applyBorder="1" applyAlignment="1">
      <alignment horizontal="center" vertical="center"/>
    </xf>
    <xf numFmtId="10" fontId="12" fillId="0" borderId="96" xfId="7" applyNumberFormat="1" applyFont="1" applyBorder="1" applyAlignment="1">
      <alignment horizontal="center" vertical="center"/>
    </xf>
    <xf numFmtId="10" fontId="12" fillId="0" borderId="92" xfId="7" applyNumberFormat="1" applyFont="1" applyBorder="1" applyAlignment="1">
      <alignment horizontal="center" vertical="center"/>
    </xf>
    <xf numFmtId="10" fontId="12" fillId="0" borderId="4" xfId="7" applyNumberFormat="1" applyFont="1" applyBorder="1" applyAlignment="1">
      <alignment horizontal="center" vertical="center"/>
    </xf>
    <xf numFmtId="10" fontId="12" fillId="0" borderId="93" xfId="7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0" fontId="12" fillId="0" borderId="145" xfId="7" applyNumberFormat="1" applyFont="1" applyBorder="1" applyAlignment="1">
      <alignment horizontal="center" vertical="center"/>
    </xf>
    <xf numFmtId="10" fontId="12" fillId="0" borderId="22" xfId="7" applyNumberFormat="1" applyFont="1" applyBorder="1" applyAlignment="1">
      <alignment horizontal="center" vertical="center"/>
    </xf>
    <xf numFmtId="10" fontId="12" fillId="0" borderId="146" xfId="7" applyNumberFormat="1" applyFont="1" applyBorder="1" applyAlignment="1">
      <alignment horizontal="center" vertical="center"/>
    </xf>
    <xf numFmtId="10" fontId="12" fillId="0" borderId="147" xfId="7" applyNumberFormat="1" applyFont="1" applyBorder="1" applyAlignment="1">
      <alignment horizontal="center" vertical="center"/>
    </xf>
    <xf numFmtId="10" fontId="12" fillId="0" borderId="148" xfId="7" applyNumberFormat="1" applyFont="1" applyBorder="1" applyAlignment="1">
      <alignment horizontal="center" vertical="center"/>
    </xf>
    <xf numFmtId="10" fontId="12" fillId="0" borderId="149" xfId="7" applyNumberFormat="1" applyFont="1" applyBorder="1" applyAlignment="1">
      <alignment horizontal="center" vertical="center"/>
    </xf>
    <xf numFmtId="10" fontId="12" fillId="0" borderId="73" xfId="0" applyNumberFormat="1" applyFont="1" applyBorder="1" applyAlignment="1">
      <alignment horizontal="center" vertical="center"/>
    </xf>
    <xf numFmtId="10" fontId="12" fillId="0" borderId="77" xfId="0" applyNumberFormat="1" applyFont="1" applyBorder="1" applyAlignment="1">
      <alignment horizontal="center" vertical="center"/>
    </xf>
    <xf numFmtId="10" fontId="12" fillId="0" borderId="74" xfId="0" applyNumberFormat="1" applyFont="1" applyBorder="1" applyAlignment="1">
      <alignment horizontal="center" vertical="center"/>
    </xf>
    <xf numFmtId="10" fontId="12" fillId="0" borderId="73" xfId="24" applyNumberFormat="1" applyFont="1" applyBorder="1" applyAlignment="1">
      <alignment horizontal="center" vertical="center"/>
    </xf>
    <xf numFmtId="10" fontId="12" fillId="0" borderId="77" xfId="24" applyNumberFormat="1" applyFont="1" applyBorder="1" applyAlignment="1">
      <alignment horizontal="center" vertical="center"/>
    </xf>
    <xf numFmtId="10" fontId="12" fillId="0" borderId="74" xfId="24" applyNumberFormat="1" applyFont="1" applyBorder="1" applyAlignment="1">
      <alignment horizontal="center" vertical="center"/>
    </xf>
    <xf numFmtId="10" fontId="12" fillId="0" borderId="237" xfId="0" applyNumberFormat="1" applyFont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2" fillId="0" borderId="320" xfId="0" applyNumberFormat="1" applyFont="1" applyBorder="1" applyAlignment="1">
      <alignment horizontal="right" vertical="center"/>
    </xf>
    <xf numFmtId="0" fontId="12" fillId="0" borderId="321" xfId="0" applyNumberFormat="1" applyFont="1" applyBorder="1" applyAlignment="1">
      <alignment horizontal="right" vertical="center"/>
    </xf>
    <xf numFmtId="0" fontId="12" fillId="0" borderId="322" xfId="0" applyNumberFormat="1" applyFont="1" applyBorder="1" applyAlignment="1">
      <alignment horizontal="right" vertical="center"/>
    </xf>
    <xf numFmtId="49" fontId="12" fillId="0" borderId="323" xfId="0" applyNumberFormat="1" applyFont="1" applyBorder="1" applyAlignment="1">
      <alignment horizontal="left" vertical="center"/>
    </xf>
    <xf numFmtId="49" fontId="12" fillId="0" borderId="321" xfId="0" applyNumberFormat="1" applyFont="1" applyBorder="1" applyAlignment="1">
      <alignment horizontal="left" vertical="center"/>
    </xf>
    <xf numFmtId="187" fontId="15" fillId="0" borderId="37" xfId="23" applyNumberFormat="1" applyFont="1" applyBorder="1" applyAlignment="1">
      <alignment horizontal="center" vertical="center"/>
    </xf>
    <xf numFmtId="187" fontId="15" fillId="0" borderId="232" xfId="23" applyNumberFormat="1" applyFont="1" applyBorder="1" applyAlignment="1">
      <alignment horizontal="center" vertical="center"/>
    </xf>
    <xf numFmtId="187" fontId="15" fillId="0" borderId="118" xfId="23" applyNumberFormat="1" applyFont="1" applyBorder="1" applyAlignment="1">
      <alignment horizontal="center" vertical="center"/>
    </xf>
    <xf numFmtId="0" fontId="12" fillId="0" borderId="319" xfId="0" applyNumberFormat="1" applyFont="1" applyBorder="1" applyAlignment="1">
      <alignment horizontal="right" vertical="center"/>
    </xf>
    <xf numFmtId="0" fontId="12" fillId="0" borderId="306" xfId="0" applyNumberFormat="1" applyFont="1" applyBorder="1" applyAlignment="1">
      <alignment horizontal="right" vertical="center"/>
    </xf>
    <xf numFmtId="0" fontId="12" fillId="0" borderId="311" xfId="0" applyNumberFormat="1" applyFont="1" applyBorder="1" applyAlignment="1">
      <alignment horizontal="right" vertical="center"/>
    </xf>
    <xf numFmtId="49" fontId="12" fillId="0" borderId="313" xfId="0" applyNumberFormat="1" applyFont="1" applyBorder="1" applyAlignment="1">
      <alignment horizontal="left" vertical="center"/>
    </xf>
    <xf numFmtId="49" fontId="12" fillId="0" borderId="306" xfId="0" applyNumberFormat="1" applyFont="1" applyBorder="1" applyAlignment="1">
      <alignment horizontal="left" vertical="center"/>
    </xf>
    <xf numFmtId="0" fontId="12" fillId="0" borderId="92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95" xfId="0" applyNumberFormat="1" applyFont="1" applyBorder="1" applyAlignment="1">
      <alignment horizontal="center" vertical="center"/>
    </xf>
    <xf numFmtId="0" fontId="12" fillId="0" borderId="93" xfId="0" applyNumberFormat="1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10" fontId="12" fillId="0" borderId="26" xfId="7" applyNumberFormat="1" applyFont="1" applyBorder="1" applyAlignment="1">
      <alignment horizontal="center" vertical="center"/>
    </xf>
    <xf numFmtId="187" fontId="12" fillId="0" borderId="338" xfId="23" applyNumberFormat="1" applyFont="1" applyBorder="1" applyAlignment="1">
      <alignment horizontal="center" vertical="center"/>
    </xf>
    <xf numFmtId="187" fontId="12" fillId="0" borderId="371" xfId="23" applyNumberFormat="1" applyFont="1" applyBorder="1" applyAlignment="1">
      <alignment horizontal="center" vertical="center"/>
    </xf>
    <xf numFmtId="187" fontId="12" fillId="0" borderId="361" xfId="23" applyNumberFormat="1" applyFont="1" applyBorder="1" applyAlignment="1">
      <alignment horizontal="center" vertical="center"/>
    </xf>
    <xf numFmtId="187" fontId="12" fillId="0" borderId="372" xfId="23" applyNumberFormat="1" applyFont="1" applyBorder="1" applyAlignment="1">
      <alignment horizontal="center" vertical="center"/>
    </xf>
    <xf numFmtId="0" fontId="12" fillId="0" borderId="319" xfId="0" applyNumberFormat="1" applyFont="1" applyBorder="1" applyAlignment="1">
      <alignment horizontal="center" vertical="center"/>
    </xf>
    <xf numFmtId="0" fontId="12" fillId="0" borderId="306" xfId="0" applyNumberFormat="1" applyFont="1" applyBorder="1" applyAlignment="1">
      <alignment horizontal="center" vertical="center"/>
    </xf>
    <xf numFmtId="49" fontId="12" fillId="0" borderId="306" xfId="0" applyNumberFormat="1" applyFont="1" applyBorder="1" applyAlignment="1">
      <alignment horizontal="left" vertical="top" wrapText="1"/>
    </xf>
    <xf numFmtId="49" fontId="12" fillId="0" borderId="318" xfId="0" applyNumberFormat="1" applyFont="1" applyBorder="1" applyAlignment="1">
      <alignment horizontal="left" vertical="top" wrapText="1"/>
    </xf>
    <xf numFmtId="49" fontId="12" fillId="0" borderId="321" xfId="0" applyNumberFormat="1" applyFont="1" applyBorder="1" applyAlignment="1">
      <alignment horizontal="left" vertical="top" wrapText="1"/>
    </xf>
    <xf numFmtId="49" fontId="12" fillId="0" borderId="324" xfId="0" applyNumberFormat="1" applyFont="1" applyBorder="1" applyAlignment="1">
      <alignment horizontal="left" vertical="top" wrapText="1"/>
    </xf>
    <xf numFmtId="187" fontId="12" fillId="0" borderId="354" xfId="23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1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2" borderId="100" xfId="0" applyFont="1" applyFill="1" applyBorder="1" applyAlignment="1">
      <alignment horizontal="distributed" vertical="center" indent="2"/>
    </xf>
    <xf numFmtId="0" fontId="12" fillId="0" borderId="89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2" fillId="0" borderId="91" xfId="0" applyNumberFormat="1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center" vertical="center"/>
    </xf>
    <xf numFmtId="181" fontId="15" fillId="0" borderId="101" xfId="0" applyNumberFormat="1" applyFont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181" fontId="15" fillId="0" borderId="47" xfId="0" applyNumberFormat="1" applyFont="1" applyBorder="1" applyAlignment="1">
      <alignment horizontal="center" vertical="center"/>
    </xf>
    <xf numFmtId="181" fontId="15" fillId="0" borderId="32" xfId="0" applyNumberFormat="1" applyFont="1" applyBorder="1" applyAlignment="1">
      <alignment horizontal="center" vertical="center"/>
    </xf>
    <xf numFmtId="181" fontId="15" fillId="0" borderId="102" xfId="0" applyNumberFormat="1" applyFont="1" applyBorder="1" applyAlignment="1">
      <alignment horizontal="center" vertical="center"/>
    </xf>
    <xf numFmtId="10" fontId="12" fillId="0" borderId="23" xfId="7" applyNumberFormat="1" applyFont="1" applyBorder="1" applyAlignment="1">
      <alignment horizontal="center" vertical="center"/>
    </xf>
    <xf numFmtId="187" fontId="12" fillId="0" borderId="23" xfId="23" applyNumberFormat="1" applyFont="1" applyBorder="1" applyAlignment="1">
      <alignment horizontal="center" vertical="center"/>
    </xf>
    <xf numFmtId="187" fontId="12" fillId="0" borderId="300" xfId="23" applyNumberFormat="1" applyFont="1" applyBorder="1" applyAlignment="1">
      <alignment horizontal="center" vertical="center"/>
    </xf>
    <xf numFmtId="0" fontId="12" fillId="0" borderId="314" xfId="0" applyNumberFormat="1" applyFont="1" applyBorder="1" applyAlignment="1">
      <alignment horizontal="center" vertical="center"/>
    </xf>
    <xf numFmtId="0" fontId="12" fillId="0" borderId="315" xfId="0" applyNumberFormat="1" applyFont="1" applyBorder="1" applyAlignment="1">
      <alignment horizontal="center" vertical="center"/>
    </xf>
    <xf numFmtId="49" fontId="12" fillId="0" borderId="315" xfId="0" applyNumberFormat="1" applyFont="1" applyBorder="1" applyAlignment="1">
      <alignment horizontal="left" vertical="top" wrapText="1"/>
    </xf>
    <xf numFmtId="49" fontId="12" fillId="0" borderId="316" xfId="0" applyNumberFormat="1" applyFont="1" applyBorder="1" applyAlignment="1">
      <alignment horizontal="left" vertical="top" wrapText="1"/>
    </xf>
    <xf numFmtId="0" fontId="12" fillId="0" borderId="317" xfId="0" applyNumberFormat="1" applyFont="1" applyBorder="1" applyAlignment="1">
      <alignment horizontal="right" vertical="center"/>
    </xf>
    <xf numFmtId="0" fontId="12" fillId="0" borderId="307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distributed" vertical="center" indent="2"/>
    </xf>
    <xf numFmtId="0" fontId="12" fillId="2" borderId="11" xfId="0" applyFont="1" applyFill="1" applyBorder="1" applyAlignment="1">
      <alignment horizontal="center" vertical="center"/>
    </xf>
    <xf numFmtId="0" fontId="12" fillId="2" borderId="234" xfId="0" applyFont="1" applyFill="1" applyBorder="1" applyAlignment="1">
      <alignment horizontal="left" vertical="center"/>
    </xf>
    <xf numFmtId="0" fontId="12" fillId="2" borderId="232" xfId="0" applyFont="1" applyFill="1" applyBorder="1" applyAlignment="1">
      <alignment horizontal="left" vertical="center"/>
    </xf>
    <xf numFmtId="0" fontId="12" fillId="2" borderId="118" xfId="0" applyFont="1" applyFill="1" applyBorder="1" applyAlignment="1">
      <alignment horizontal="left" vertical="center"/>
    </xf>
    <xf numFmtId="178" fontId="15" fillId="0" borderId="233" xfId="8" applyNumberFormat="1" applyFont="1" applyBorder="1" applyAlignment="1">
      <alignment horizontal="center" vertical="center"/>
    </xf>
    <xf numFmtId="178" fontId="15" fillId="0" borderId="36" xfId="8" applyNumberFormat="1" applyFont="1" applyBorder="1" applyAlignment="1">
      <alignment horizontal="center" vertical="center"/>
    </xf>
    <xf numFmtId="181" fontId="15" fillId="0" borderId="102" xfId="8" applyNumberFormat="1" applyFont="1" applyBorder="1" applyAlignment="1">
      <alignment horizontal="center" vertical="center"/>
    </xf>
    <xf numFmtId="181" fontId="15" fillId="0" borderId="233" xfId="8" applyNumberFormat="1" applyFont="1" applyBorder="1" applyAlignment="1">
      <alignment horizontal="center" vertical="center"/>
    </xf>
    <xf numFmtId="181" fontId="15" fillId="0" borderId="36" xfId="8" applyNumberFormat="1" applyFont="1" applyBorder="1" applyAlignment="1">
      <alignment horizontal="center" vertical="center"/>
    </xf>
    <xf numFmtId="178" fontId="15" fillId="0" borderId="358" xfId="23" applyNumberFormat="1" applyFont="1" applyBorder="1" applyAlignment="1">
      <alignment horizontal="left" vertical="center"/>
    </xf>
    <xf numFmtId="178" fontId="15" fillId="0" borderId="367" xfId="23" applyNumberFormat="1" applyFont="1" applyBorder="1" applyAlignment="1">
      <alignment horizontal="left" vertical="center"/>
    </xf>
    <xf numFmtId="0" fontId="10" fillId="0" borderId="15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2" borderId="282" xfId="0" applyFont="1" applyFill="1" applyBorder="1" applyAlignment="1">
      <alignment horizontal="left" vertical="center"/>
    </xf>
    <xf numFmtId="0" fontId="12" fillId="2" borderId="301" xfId="0" applyFont="1" applyFill="1" applyBorder="1" applyAlignment="1">
      <alignment horizontal="left" vertical="center"/>
    </xf>
    <xf numFmtId="0" fontId="12" fillId="2" borderId="284" xfId="0" applyFont="1" applyFill="1" applyBorder="1" applyAlignment="1">
      <alignment horizontal="left" vertical="center"/>
    </xf>
    <xf numFmtId="181" fontId="15" fillId="0" borderId="23" xfId="8" applyNumberFormat="1" applyFont="1" applyBorder="1" applyAlignment="1">
      <alignment horizontal="center" vertical="center"/>
    </xf>
    <xf numFmtId="0" fontId="12" fillId="2" borderId="300" xfId="0" applyFont="1" applyFill="1" applyBorder="1" applyAlignment="1">
      <alignment horizontal="left" vertical="center"/>
    </xf>
    <xf numFmtId="181" fontId="15" fillId="0" borderId="19" xfId="8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191" fontId="15" fillId="0" borderId="98" xfId="0" applyNumberFormat="1" applyFont="1" applyBorder="1" applyAlignment="1">
      <alignment horizontal="center" vertical="center"/>
    </xf>
    <xf numFmtId="191" fontId="15" fillId="0" borderId="33" xfId="0" applyNumberFormat="1" applyFont="1" applyBorder="1" applyAlignment="1">
      <alignment horizontal="center" vertical="center"/>
    </xf>
    <xf numFmtId="191" fontId="15" fillId="0" borderId="73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92" fontId="15" fillId="0" borderId="98" xfId="0" applyNumberFormat="1" applyFont="1" applyBorder="1" applyAlignment="1">
      <alignment horizontal="right" vertical="center" indent="1"/>
    </xf>
    <xf numFmtId="192" fontId="15" fillId="0" borderId="33" xfId="0" applyNumberFormat="1" applyFont="1" applyBorder="1" applyAlignment="1">
      <alignment horizontal="right" vertical="center" indent="1"/>
    </xf>
    <xf numFmtId="181" fontId="15" fillId="0" borderId="234" xfId="0" applyNumberFormat="1" applyFont="1" applyBorder="1" applyAlignment="1">
      <alignment horizontal="center" vertical="center"/>
    </xf>
    <xf numFmtId="181" fontId="15" fillId="0" borderId="232" xfId="0" applyNumberFormat="1" applyFont="1" applyBorder="1" applyAlignment="1">
      <alignment horizontal="center" vertical="center"/>
    </xf>
    <xf numFmtId="181" fontId="15" fillId="0" borderId="235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49" fontId="12" fillId="0" borderId="11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49" fontId="12" fillId="0" borderId="15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55" xfId="0" applyNumberFormat="1" applyBorder="1" applyAlignment="1">
      <alignment vertical="center" wrapText="1"/>
    </xf>
    <xf numFmtId="192" fontId="12" fillId="0" borderId="112" xfId="0" applyNumberFormat="1" applyFont="1" applyBorder="1" applyAlignment="1">
      <alignment horizontal="right" vertical="center" indent="1"/>
    </xf>
    <xf numFmtId="192" fontId="12" fillId="0" borderId="5" xfId="0" applyNumberFormat="1" applyFont="1" applyBorder="1" applyAlignment="1">
      <alignment horizontal="right" vertical="center" indent="1"/>
    </xf>
    <xf numFmtId="181" fontId="12" fillId="0" borderId="356" xfId="0" applyNumberFormat="1" applyFont="1" applyBorder="1" applyAlignment="1">
      <alignment horizontal="center" vertical="center"/>
    </xf>
    <xf numFmtId="181" fontId="12" fillId="0" borderId="353" xfId="0" applyNumberFormat="1" applyFont="1" applyBorder="1" applyAlignment="1">
      <alignment horizontal="center" vertical="center"/>
    </xf>
    <xf numFmtId="181" fontId="12" fillId="0" borderId="355" xfId="0" applyNumberFormat="1" applyFont="1" applyBorder="1" applyAlignment="1">
      <alignment horizontal="center" vertical="center"/>
    </xf>
    <xf numFmtId="49" fontId="12" fillId="0" borderId="115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102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102" xfId="0" applyNumberFormat="1" applyFont="1" applyBorder="1" applyAlignment="1">
      <alignment horizontal="center" vertical="center" wrapText="1"/>
    </xf>
    <xf numFmtId="49" fontId="12" fillId="0" borderId="152" xfId="0" applyNumberFormat="1" applyFont="1" applyBorder="1" applyAlignment="1">
      <alignment horizontal="center" vertical="center" wrapText="1"/>
    </xf>
    <xf numFmtId="49" fontId="0" fillId="0" borderId="153" xfId="0" applyNumberFormat="1" applyBorder="1" applyAlignment="1">
      <alignment vertical="center" wrapText="1"/>
    </xf>
    <xf numFmtId="49" fontId="0" fillId="0" borderId="154" xfId="0" applyNumberFormat="1" applyBorder="1" applyAlignment="1">
      <alignment vertical="center" wrapText="1"/>
    </xf>
    <xf numFmtId="192" fontId="12" fillId="0" borderId="37" xfId="0" applyNumberFormat="1" applyFont="1" applyBorder="1" applyAlignment="1">
      <alignment horizontal="right" vertical="center" indent="1"/>
    </xf>
    <xf numFmtId="192" fontId="12" fillId="0" borderId="3" xfId="0" applyNumberFormat="1" applyFont="1" applyBorder="1" applyAlignment="1">
      <alignment horizontal="right" vertical="center" indent="1"/>
    </xf>
    <xf numFmtId="181" fontId="12" fillId="0" borderId="357" xfId="0" applyNumberFormat="1" applyFont="1" applyBorder="1" applyAlignment="1">
      <alignment horizontal="center" vertical="center"/>
    </xf>
    <xf numFmtId="181" fontId="12" fillId="0" borderId="358" xfId="0" applyNumberFormat="1" applyFont="1" applyBorder="1" applyAlignment="1">
      <alignment horizontal="center" vertical="center"/>
    </xf>
    <xf numFmtId="181" fontId="12" fillId="0" borderId="367" xfId="0" applyNumberFormat="1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1" xfId="0" applyNumberFormat="1" applyFont="1" applyBorder="1" applyAlignment="1">
      <alignment horizontal="center" vertical="center"/>
    </xf>
    <xf numFmtId="49" fontId="12" fillId="0" borderId="117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191" fontId="12" fillId="0" borderId="9" xfId="0" applyNumberFormat="1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191" fontId="12" fillId="0" borderId="37" xfId="0" applyNumberFormat="1" applyFont="1" applyBorder="1" applyAlignment="1">
      <alignment horizontal="center" vertical="center"/>
    </xf>
    <xf numFmtId="191" fontId="12" fillId="0" borderId="3" xfId="0" applyNumberFormat="1" applyFont="1" applyBorder="1" applyAlignment="1">
      <alignment horizontal="center" vertical="center"/>
    </xf>
    <xf numFmtId="49" fontId="12" fillId="0" borderId="15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157" xfId="0" applyNumberFormat="1" applyBorder="1" applyAlignment="1">
      <alignment vertical="center" wrapText="1"/>
    </xf>
    <xf numFmtId="181" fontId="12" fillId="0" borderId="239" xfId="0" applyNumberFormat="1" applyFont="1" applyBorder="1" applyAlignment="1">
      <alignment horizontal="center" vertical="center"/>
    </xf>
    <xf numFmtId="181" fontId="12" fillId="0" borderId="343" xfId="0" applyNumberFormat="1" applyFont="1" applyBorder="1" applyAlignment="1">
      <alignment horizontal="center" vertical="center"/>
    </xf>
    <xf numFmtId="181" fontId="12" fillId="0" borderId="238" xfId="0" applyNumberFormat="1" applyFont="1" applyBorder="1" applyAlignment="1">
      <alignment horizontal="center" vertical="center"/>
    </xf>
    <xf numFmtId="49" fontId="12" fillId="0" borderId="158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vertical="center" wrapText="1"/>
    </xf>
    <xf numFmtId="49" fontId="0" fillId="0" borderId="159" xfId="0" applyNumberFormat="1" applyBorder="1" applyAlignment="1">
      <alignment vertical="center" wrapText="1"/>
    </xf>
    <xf numFmtId="192" fontId="12" fillId="0" borderId="36" xfId="0" applyNumberFormat="1" applyFont="1" applyBorder="1" applyAlignment="1">
      <alignment horizontal="right" vertical="center" indent="1"/>
    </xf>
    <xf numFmtId="192" fontId="12" fillId="0" borderId="32" xfId="0" applyNumberFormat="1" applyFont="1" applyBorder="1" applyAlignment="1">
      <alignment horizontal="right" vertical="center" indent="1"/>
    </xf>
    <xf numFmtId="0" fontId="12" fillId="0" borderId="117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10" fontId="12" fillId="0" borderId="24" xfId="7" applyNumberFormat="1" applyFont="1" applyBorder="1" applyAlignment="1">
      <alignment horizontal="center" vertical="center"/>
    </xf>
    <xf numFmtId="10" fontId="12" fillId="0" borderId="15" xfId="7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118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118" xfId="0" applyNumberFormat="1" applyFont="1" applyBorder="1" applyAlignment="1">
      <alignment horizontal="center" vertical="center" wrapText="1"/>
    </xf>
    <xf numFmtId="49" fontId="12" fillId="0" borderId="160" xfId="0" applyNumberFormat="1" applyFont="1" applyBorder="1" applyAlignment="1">
      <alignment horizontal="center" vertical="center" wrapText="1"/>
    </xf>
    <xf numFmtId="49" fontId="0" fillId="0" borderId="161" xfId="0" applyNumberFormat="1" applyBorder="1" applyAlignment="1">
      <alignment vertical="center" wrapText="1"/>
    </xf>
    <xf numFmtId="49" fontId="0" fillId="0" borderId="162" xfId="0" applyNumberFormat="1" applyBorder="1" applyAlignment="1">
      <alignment vertical="center" wrapText="1"/>
    </xf>
    <xf numFmtId="180" fontId="12" fillId="0" borderId="3" xfId="0" applyNumberFormat="1" applyFont="1" applyBorder="1" applyAlignment="1">
      <alignment horizontal="center" vertical="center"/>
    </xf>
    <xf numFmtId="180" fontId="12" fillId="0" borderId="118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59" xfId="0" applyNumberFormat="1" applyFont="1" applyBorder="1" applyAlignment="1">
      <alignment horizontal="center" vertical="center"/>
    </xf>
    <xf numFmtId="181" fontId="12" fillId="0" borderId="234" xfId="0" applyNumberFormat="1" applyFont="1" applyBorder="1" applyAlignment="1">
      <alignment horizontal="center" vertical="center"/>
    </xf>
    <xf numFmtId="181" fontId="12" fillId="0" borderId="232" xfId="0" applyNumberFormat="1" applyFont="1" applyBorder="1" applyAlignment="1">
      <alignment horizontal="center" vertical="center"/>
    </xf>
    <xf numFmtId="181" fontId="12" fillId="0" borderId="23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5" xfId="0" applyNumberFormat="1" applyFont="1" applyBorder="1" applyAlignment="1">
      <alignment horizontal="center" vertical="center"/>
    </xf>
    <xf numFmtId="182" fontId="12" fillId="0" borderId="232" xfId="0" applyNumberFormat="1" applyFont="1" applyBorder="1" applyAlignment="1">
      <alignment horizontal="center" vertical="center"/>
    </xf>
    <xf numFmtId="182" fontId="12" fillId="0" borderId="235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49" fontId="12" fillId="0" borderId="94" xfId="0" applyNumberFormat="1" applyFont="1" applyBorder="1" applyAlignment="1">
      <alignment horizontal="center" vertical="center"/>
    </xf>
    <xf numFmtId="49" fontId="12" fillId="0" borderId="95" xfId="0" applyNumberFormat="1" applyFont="1" applyBorder="1" applyAlignment="1">
      <alignment horizontal="center" vertical="center"/>
    </xf>
    <xf numFmtId="49" fontId="12" fillId="0" borderId="96" xfId="0" applyNumberFormat="1" applyFont="1" applyBorder="1" applyAlignment="1">
      <alignment horizontal="center" vertical="center"/>
    </xf>
    <xf numFmtId="10" fontId="12" fillId="0" borderId="27" xfId="7" applyNumberFormat="1" applyFont="1" applyBorder="1" applyAlignment="1">
      <alignment horizontal="center" vertical="center"/>
    </xf>
    <xf numFmtId="10" fontId="12" fillId="0" borderId="16" xfId="7" applyNumberFormat="1" applyFont="1" applyBorder="1" applyAlignment="1">
      <alignment horizontal="center" vertical="center"/>
    </xf>
    <xf numFmtId="182" fontId="12" fillId="0" borderId="347" xfId="0" applyNumberFormat="1" applyFont="1" applyBorder="1" applyAlignment="1">
      <alignment horizontal="center" vertical="center"/>
    </xf>
    <xf numFmtId="182" fontId="12" fillId="0" borderId="338" xfId="0" applyNumberFormat="1" applyFont="1" applyBorder="1" applyAlignment="1">
      <alignment horizontal="center" vertical="center"/>
    </xf>
    <xf numFmtId="182" fontId="12" fillId="0" borderId="354" xfId="0" applyNumberFormat="1" applyFont="1" applyBorder="1" applyAlignment="1">
      <alignment horizontal="center" vertical="center"/>
    </xf>
    <xf numFmtId="182" fontId="12" fillId="0" borderId="360" xfId="0" applyNumberFormat="1" applyFont="1" applyBorder="1" applyAlignment="1">
      <alignment horizontal="center" vertical="center"/>
    </xf>
    <xf numFmtId="182" fontId="12" fillId="0" borderId="361" xfId="0" applyNumberFormat="1" applyFont="1" applyBorder="1" applyAlignment="1">
      <alignment horizontal="center" vertical="center"/>
    </xf>
    <xf numFmtId="182" fontId="12" fillId="0" borderId="359" xfId="0" applyNumberFormat="1" applyFont="1" applyBorder="1" applyAlignment="1">
      <alignment horizontal="center" vertical="center"/>
    </xf>
    <xf numFmtId="0" fontId="12" fillId="0" borderId="14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146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93" xfId="0" applyNumberFormat="1" applyFont="1" applyBorder="1" applyAlignment="1">
      <alignment horizontal="left" vertical="top" wrapText="1"/>
    </xf>
    <xf numFmtId="0" fontId="12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wrapText="1"/>
    </xf>
    <xf numFmtId="0" fontId="12" fillId="0" borderId="7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64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4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46" xfId="0" applyNumberFormat="1" applyFont="1" applyBorder="1" applyAlignment="1">
      <alignment horizontal="center" vertical="center"/>
    </xf>
    <xf numFmtId="10" fontId="12" fillId="0" borderId="28" xfId="7" applyNumberFormat="1" applyFont="1" applyBorder="1" applyAlignment="1">
      <alignment horizontal="center" vertical="center"/>
    </xf>
    <xf numFmtId="10" fontId="12" fillId="0" borderId="19" xfId="7" applyNumberFormat="1" applyFont="1" applyBorder="1" applyAlignment="1">
      <alignment horizontal="center" vertical="center"/>
    </xf>
    <xf numFmtId="182" fontId="12" fillId="0" borderId="284" xfId="0" applyNumberFormat="1" applyFont="1" applyBorder="1" applyAlignment="1">
      <alignment horizontal="center" vertical="center"/>
    </xf>
    <xf numFmtId="182" fontId="12" fillId="0" borderId="23" xfId="0" applyNumberFormat="1" applyFont="1" applyBorder="1" applyAlignment="1">
      <alignment horizontal="center" vertical="center"/>
    </xf>
    <xf numFmtId="182" fontId="12" fillId="0" borderId="300" xfId="0" applyNumberFormat="1" applyFont="1" applyBorder="1" applyAlignment="1">
      <alignment horizontal="center" vertical="center"/>
    </xf>
    <xf numFmtId="49" fontId="12" fillId="0" borderId="310" xfId="0" applyNumberFormat="1" applyFont="1" applyBorder="1" applyAlignment="1">
      <alignment horizontal="left" vertical="top" wrapText="1"/>
    </xf>
    <xf numFmtId="49" fontId="12" fillId="0" borderId="326" xfId="0" applyNumberFormat="1" applyFont="1" applyBorder="1" applyAlignment="1">
      <alignment horizontal="left" vertical="top" wrapText="1"/>
    </xf>
    <xf numFmtId="0" fontId="12" fillId="0" borderId="327" xfId="0" applyNumberFormat="1" applyFont="1" applyBorder="1" applyAlignment="1">
      <alignment horizontal="right" vertical="center"/>
    </xf>
    <xf numFmtId="0" fontId="12" fillId="0" borderId="290" xfId="0" applyNumberFormat="1" applyFont="1" applyBorder="1" applyAlignment="1">
      <alignment horizontal="right" vertical="center"/>
    </xf>
    <xf numFmtId="49" fontId="12" fillId="0" borderId="291" xfId="0" applyNumberFormat="1" applyFont="1" applyBorder="1" applyAlignment="1">
      <alignment horizontal="left" vertical="center"/>
    </xf>
    <xf numFmtId="49" fontId="12" fillId="0" borderId="310" xfId="0" applyNumberFormat="1" applyFont="1" applyBorder="1" applyAlignment="1">
      <alignment horizontal="left" vertical="center"/>
    </xf>
    <xf numFmtId="0" fontId="12" fillId="0" borderId="146" xfId="0" applyNumberFormat="1" applyFont="1" applyBorder="1" applyAlignment="1">
      <alignment horizontal="center" vertical="center"/>
    </xf>
    <xf numFmtId="10" fontId="12" fillId="0" borderId="21" xfId="7" applyNumberFormat="1" applyFont="1" applyBorder="1" applyAlignment="1">
      <alignment horizontal="center" vertical="center"/>
    </xf>
    <xf numFmtId="10" fontId="12" fillId="0" borderId="20" xfId="7" applyNumberFormat="1" applyFont="1" applyBorder="1" applyAlignment="1">
      <alignment horizontal="center" vertical="center"/>
    </xf>
    <xf numFmtId="182" fontId="12" fillId="0" borderId="237" xfId="0" applyNumberFormat="1" applyFont="1" applyBorder="1" applyAlignment="1">
      <alignment horizontal="center" vertical="center"/>
    </xf>
    <xf numFmtId="182" fontId="12" fillId="0" borderId="22" xfId="0" applyNumberFormat="1" applyFont="1" applyBorder="1" applyAlignment="1">
      <alignment horizontal="center" vertical="center"/>
    </xf>
    <xf numFmtId="182" fontId="12" fillId="0" borderId="112" xfId="0" applyNumberFormat="1" applyFont="1" applyBorder="1" applyAlignment="1">
      <alignment horizontal="center" vertical="center"/>
    </xf>
    <xf numFmtId="49" fontId="12" fillId="0" borderId="90" xfId="0" applyNumberFormat="1" applyFont="1" applyBorder="1" applyAlignment="1">
      <alignment horizontal="center" vertical="center"/>
    </xf>
    <xf numFmtId="0" fontId="12" fillId="0" borderId="165" xfId="0" applyNumberFormat="1" applyFont="1" applyBorder="1" applyAlignment="1">
      <alignment horizontal="center" vertical="center"/>
    </xf>
    <xf numFmtId="181" fontId="12" fillId="0" borderId="34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" vertical="center"/>
    </xf>
    <xf numFmtId="0" fontId="12" fillId="0" borderId="325" xfId="0" applyNumberFormat="1" applyFont="1" applyBorder="1" applyAlignment="1">
      <alignment horizontal="right" vertical="center"/>
    </xf>
    <xf numFmtId="0" fontId="12" fillId="0" borderId="310" xfId="0" applyNumberFormat="1" applyFont="1" applyBorder="1" applyAlignment="1">
      <alignment horizontal="right" vertical="center"/>
    </xf>
    <xf numFmtId="0" fontId="12" fillId="0" borderId="296" xfId="0" applyNumberFormat="1" applyFont="1" applyBorder="1" applyAlignment="1">
      <alignment horizontal="right" vertical="center"/>
    </xf>
    <xf numFmtId="0" fontId="12" fillId="2" borderId="35" xfId="0" applyFont="1" applyFill="1" applyBorder="1" applyAlignment="1">
      <alignment horizontal="distributed" vertical="center" indent="2"/>
    </xf>
    <xf numFmtId="0" fontId="12" fillId="2" borderId="2" xfId="0" applyFont="1" applyFill="1" applyBorder="1" applyAlignment="1">
      <alignment horizontal="distributed" vertical="center" indent="2"/>
    </xf>
    <xf numFmtId="0" fontId="12" fillId="2" borderId="101" xfId="0" applyFont="1" applyFill="1" applyBorder="1" applyAlignment="1">
      <alignment horizontal="distributed" vertical="center" indent="2"/>
    </xf>
    <xf numFmtId="178" fontId="15" fillId="0" borderId="48" xfId="8" applyNumberFormat="1" applyFont="1" applyBorder="1" applyAlignment="1">
      <alignment horizontal="center" vertical="center"/>
    </xf>
    <xf numFmtId="178" fontId="15" fillId="0" borderId="37" xfId="8" applyNumberFormat="1" applyFont="1" applyBorder="1" applyAlignment="1">
      <alignment horizontal="center" vertical="center"/>
    </xf>
    <xf numFmtId="181" fontId="15" fillId="0" borderId="118" xfId="8" applyNumberFormat="1" applyFont="1" applyBorder="1" applyAlignment="1">
      <alignment horizontal="center" vertical="center"/>
    </xf>
    <xf numFmtId="181" fontId="15" fillId="0" borderId="48" xfId="8" applyNumberFormat="1" applyFont="1" applyBorder="1" applyAlignment="1">
      <alignment horizontal="center" vertical="center"/>
    </xf>
    <xf numFmtId="181" fontId="15" fillId="0" borderId="37" xfId="8" applyNumberFormat="1" applyFont="1" applyBorder="1" applyAlignment="1">
      <alignment horizontal="center" vertical="center"/>
    </xf>
    <xf numFmtId="178" fontId="15" fillId="0" borderId="232" xfId="8" applyNumberFormat="1" applyFont="1" applyBorder="1" applyAlignment="1">
      <alignment horizontal="left" vertical="center"/>
    </xf>
    <xf numFmtId="178" fontId="15" fillId="0" borderId="235" xfId="8" applyNumberFormat="1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0" borderId="24" xfId="17" applyNumberFormat="1" applyFont="1" applyBorder="1" applyAlignment="1">
      <alignment horizontal="distributed" vertical="center" indent="1"/>
    </xf>
    <xf numFmtId="0" fontId="10" fillId="0" borderId="4" xfId="17" applyNumberFormat="1" applyFont="1" applyBorder="1" applyAlignment="1">
      <alignment horizontal="distributed" vertical="center" indent="1"/>
    </xf>
    <xf numFmtId="0" fontId="10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17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3" fillId="0" borderId="0" xfId="41" applyFont="1" applyAlignment="1">
      <alignment horizontal="center" vertical="center"/>
    </xf>
    <xf numFmtId="0" fontId="148" fillId="0" borderId="0" xfId="41" applyFont="1">
      <alignment vertical="center"/>
    </xf>
    <xf numFmtId="0" fontId="149" fillId="0" borderId="0" xfId="41" applyFont="1">
      <alignment vertical="center"/>
    </xf>
    <xf numFmtId="0" fontId="149" fillId="0" borderId="0" xfId="41" applyFont="1" applyAlignment="1">
      <alignment horizontal="left" vertical="center"/>
    </xf>
    <xf numFmtId="0" fontId="150" fillId="0" borderId="0" xfId="41" applyFont="1" applyAlignment="1">
      <alignment horizontal="left" vertical="center"/>
    </xf>
    <xf numFmtId="0" fontId="12" fillId="2" borderId="77" xfId="41" applyFont="1" applyFill="1" applyBorder="1" applyAlignment="1">
      <alignment horizontal="center" vertical="center"/>
    </xf>
    <xf numFmtId="0" fontId="12" fillId="2" borderId="74" xfId="41" applyFont="1" applyFill="1" applyBorder="1" applyAlignment="1">
      <alignment horizontal="center" vertical="center"/>
    </xf>
    <xf numFmtId="0" fontId="151" fillId="0" borderId="22" xfId="41" applyFont="1" applyBorder="1" applyAlignment="1">
      <alignment horizontal="center" vertical="center" wrapText="1"/>
    </xf>
    <xf numFmtId="41" fontId="151" fillId="0" borderId="22" xfId="42" applyFont="1" applyBorder="1">
      <alignment vertical="center"/>
    </xf>
    <xf numFmtId="41" fontId="151" fillId="0" borderId="20" xfId="42" applyFont="1" applyBorder="1">
      <alignment vertical="center"/>
    </xf>
    <xf numFmtId="0" fontId="152" fillId="0" borderId="0" xfId="41" applyFont="1" applyAlignment="1">
      <alignment horizontal="center" vertical="center"/>
    </xf>
    <xf numFmtId="178" fontId="152" fillId="0" borderId="0" xfId="41" applyNumberFormat="1" applyFont="1" applyAlignment="1">
      <alignment horizontal="center" vertical="center"/>
    </xf>
    <xf numFmtId="0" fontId="151" fillId="0" borderId="338" xfId="41" applyFont="1" applyBorder="1" applyAlignment="1">
      <alignment horizontal="center" vertical="center" wrapText="1"/>
    </xf>
    <xf numFmtId="41" fontId="151" fillId="0" borderId="338" xfId="42" applyFont="1" applyBorder="1">
      <alignment vertical="center"/>
    </xf>
    <xf numFmtId="41" fontId="151" fillId="0" borderId="344" xfId="42" applyFont="1" applyBorder="1">
      <alignment vertical="center"/>
    </xf>
    <xf numFmtId="0" fontId="151" fillId="0" borderId="361" xfId="41" applyFont="1" applyBorder="1" applyAlignment="1">
      <alignment horizontal="center" vertical="center" wrapText="1"/>
    </xf>
    <xf numFmtId="41" fontId="151" fillId="0" borderId="361" xfId="42" applyFont="1" applyBorder="1">
      <alignment vertical="center"/>
    </xf>
    <xf numFmtId="41" fontId="151" fillId="0" borderId="362" xfId="42" applyFont="1" applyBorder="1">
      <alignment vertical="center"/>
    </xf>
    <xf numFmtId="0" fontId="155" fillId="0" borderId="0" xfId="43" applyFont="1" applyAlignment="1">
      <alignment horizontal="left" vertical="center"/>
    </xf>
    <xf numFmtId="0" fontId="155" fillId="0" borderId="0" xfId="43" applyFont="1" applyAlignment="1">
      <alignment horizontal="left" vertical="center" wrapText="1"/>
    </xf>
    <xf numFmtId="178" fontId="157" fillId="0" borderId="0" xfId="43" applyNumberFormat="1" applyFont="1" applyAlignment="1">
      <alignment horizontal="right" vertical="center"/>
    </xf>
    <xf numFmtId="0" fontId="157" fillId="0" borderId="232" xfId="43" applyFont="1" applyBorder="1" applyAlignment="1">
      <alignment horizontal="left" vertical="center"/>
    </xf>
    <xf numFmtId="0" fontId="166" fillId="0" borderId="232" xfId="43" applyFont="1" applyBorder="1" applyAlignment="1">
      <alignment horizontal="center" vertical="center"/>
    </xf>
    <xf numFmtId="0" fontId="162" fillId="15" borderId="40" xfId="43" applyFont="1" applyFill="1" applyBorder="1" applyAlignment="1">
      <alignment horizontal="center" vertical="center" wrapText="1"/>
    </xf>
    <xf numFmtId="0" fontId="162" fillId="15" borderId="31" xfId="43" applyFont="1" applyFill="1" applyBorder="1" applyAlignment="1">
      <alignment horizontal="center" vertical="center" wrapText="1"/>
    </xf>
    <xf numFmtId="0" fontId="162" fillId="15" borderId="72" xfId="43" applyFont="1" applyFill="1" applyBorder="1" applyAlignment="1">
      <alignment horizontal="center" vertical="center" wrapText="1"/>
    </xf>
    <xf numFmtId="0" fontId="165" fillId="0" borderId="31" xfId="43" applyFont="1" applyBorder="1" applyAlignment="1">
      <alignment horizontal="center" vertical="center"/>
    </xf>
    <xf numFmtId="0" fontId="165" fillId="0" borderId="33" xfId="43" applyFont="1" applyBorder="1" applyAlignment="1">
      <alignment horizontal="center" vertical="center"/>
    </xf>
    <xf numFmtId="0" fontId="165" fillId="0" borderId="72" xfId="43" applyFont="1" applyBorder="1" applyAlignment="1">
      <alignment horizontal="center" vertical="center"/>
    </xf>
    <xf numFmtId="0" fontId="162" fillId="0" borderId="31" xfId="43" applyFont="1" applyFill="1" applyBorder="1" applyAlignment="1">
      <alignment horizontal="center" vertical="center" wrapText="1"/>
    </xf>
    <xf numFmtId="0" fontId="162" fillId="0" borderId="72" xfId="43" applyFont="1" applyFill="1" applyBorder="1" applyAlignment="1">
      <alignment horizontal="center" vertical="center" wrapText="1"/>
    </xf>
    <xf numFmtId="0" fontId="165" fillId="0" borderId="40" xfId="43" applyFont="1" applyBorder="1" applyAlignment="1">
      <alignment horizontal="center" vertical="center"/>
    </xf>
    <xf numFmtId="0" fontId="162" fillId="15" borderId="33" xfId="43" applyFont="1" applyFill="1" applyBorder="1" applyAlignment="1">
      <alignment horizontal="center" vertical="center" wrapText="1"/>
    </xf>
    <xf numFmtId="0" fontId="162" fillId="0" borderId="33" xfId="43" applyFont="1" applyFill="1" applyBorder="1" applyAlignment="1">
      <alignment horizontal="center" vertical="center" wrapText="1"/>
    </xf>
    <xf numFmtId="0" fontId="162" fillId="15" borderId="40" xfId="43" applyFont="1" applyFill="1" applyBorder="1" applyAlignment="1">
      <alignment horizontal="left" vertical="center" wrapText="1"/>
    </xf>
    <xf numFmtId="0" fontId="155" fillId="0" borderId="40" xfId="43" applyFont="1" applyBorder="1" applyAlignment="1">
      <alignment horizontal="left" vertical="center" wrapText="1"/>
    </xf>
    <xf numFmtId="0" fontId="155" fillId="0" borderId="40" xfId="43" applyFont="1" applyBorder="1" applyAlignment="1">
      <alignment horizontal="center" vertical="center" wrapText="1"/>
    </xf>
    <xf numFmtId="0" fontId="162" fillId="0" borderId="40" xfId="43" applyFont="1" applyBorder="1" applyAlignment="1">
      <alignment horizontal="left" vertical="center" wrapText="1"/>
    </xf>
    <xf numFmtId="0" fontId="162" fillId="0" borderId="0" xfId="43" applyFont="1" applyBorder="1" applyAlignment="1">
      <alignment horizontal="center" vertical="center" shrinkToFit="1"/>
    </xf>
    <xf numFmtId="0" fontId="162" fillId="0" borderId="11" xfId="43" applyFont="1" applyBorder="1" applyAlignment="1">
      <alignment horizontal="center" vertical="center" shrinkToFit="1"/>
    </xf>
    <xf numFmtId="0" fontId="162" fillId="0" borderId="232" xfId="43" applyFont="1" applyBorder="1" applyAlignment="1">
      <alignment vertical="center" shrinkToFit="1"/>
    </xf>
    <xf numFmtId="0" fontId="162" fillId="0" borderId="235" xfId="43" applyFont="1" applyBorder="1" applyAlignment="1">
      <alignment vertical="center" shrinkToFit="1"/>
    </xf>
    <xf numFmtId="0" fontId="162" fillId="15" borderId="29" xfId="43" applyFont="1" applyFill="1" applyBorder="1" applyAlignment="1">
      <alignment horizontal="center" vertical="center" wrapText="1"/>
    </xf>
    <xf numFmtId="0" fontId="162" fillId="15" borderId="298" xfId="43" applyFont="1" applyFill="1" applyBorder="1" applyAlignment="1">
      <alignment horizontal="center" vertical="center" wrapText="1"/>
    </xf>
    <xf numFmtId="0" fontId="162" fillId="15" borderId="78" xfId="43" applyFont="1" applyFill="1" applyBorder="1" applyAlignment="1">
      <alignment horizontal="center" vertical="center" wrapText="1"/>
    </xf>
    <xf numFmtId="0" fontId="162" fillId="15" borderId="234" xfId="43" applyFont="1" applyFill="1" applyBorder="1" applyAlignment="1">
      <alignment horizontal="center" vertical="center" wrapText="1"/>
    </xf>
    <xf numFmtId="0" fontId="162" fillId="15" borderId="232" xfId="43" applyFont="1" applyFill="1" applyBorder="1" applyAlignment="1">
      <alignment horizontal="center" vertical="center" wrapText="1"/>
    </xf>
    <xf numFmtId="0" fontId="162" fillId="15" borderId="235" xfId="43" applyFont="1" applyFill="1" applyBorder="1" applyAlignment="1">
      <alignment horizontal="center" vertical="center" wrapText="1"/>
    </xf>
    <xf numFmtId="0" fontId="162" fillId="0" borderId="31" xfId="43" applyFont="1" applyBorder="1" applyAlignment="1">
      <alignment horizontal="left" vertical="center" shrinkToFit="1"/>
    </xf>
    <xf numFmtId="0" fontId="162" fillId="0" borderId="33" xfId="43" applyFont="1" applyBorder="1" applyAlignment="1">
      <alignment horizontal="left" vertical="center" shrinkToFit="1"/>
    </xf>
    <xf numFmtId="0" fontId="155" fillId="0" borderId="40" xfId="43" applyFont="1" applyBorder="1" applyAlignment="1">
      <alignment horizontal="left" vertical="center" shrinkToFit="1"/>
    </xf>
    <xf numFmtId="0" fontId="161" fillId="15" borderId="40" xfId="43" applyFont="1" applyFill="1" applyBorder="1" applyAlignment="1">
      <alignment horizontal="center" vertical="center" textRotation="255" wrapText="1"/>
    </xf>
    <xf numFmtId="0" fontId="155" fillId="0" borderId="31" xfId="43" applyFont="1" applyBorder="1" applyAlignment="1">
      <alignment vertical="center" shrinkToFit="1"/>
    </xf>
    <xf numFmtId="0" fontId="155" fillId="0" borderId="33" xfId="43" applyFont="1" applyBorder="1" applyAlignment="1">
      <alignment vertical="center" shrinkToFit="1"/>
    </xf>
    <xf numFmtId="0" fontId="162" fillId="15" borderId="40" xfId="43" applyFont="1" applyFill="1" applyBorder="1" applyAlignment="1">
      <alignment horizontal="center" vertical="center" shrinkToFit="1"/>
    </xf>
    <xf numFmtId="0" fontId="162" fillId="0" borderId="31" xfId="43" applyFont="1" applyFill="1" applyBorder="1" applyAlignment="1">
      <alignment horizontal="center" vertical="center" shrinkToFit="1"/>
    </xf>
    <xf numFmtId="0" fontId="162" fillId="0" borderId="72" xfId="43" applyFont="1" applyFill="1" applyBorder="1" applyAlignment="1">
      <alignment horizontal="center" vertical="center" shrinkToFit="1"/>
    </xf>
    <xf numFmtId="0" fontId="155" fillId="0" borderId="40" xfId="43" applyFont="1" applyBorder="1" applyAlignment="1">
      <alignment horizontal="center" vertical="center" shrinkToFit="1"/>
    </xf>
    <xf numFmtId="0" fontId="162" fillId="0" borderId="33" xfId="43" applyFont="1" applyBorder="1" applyAlignment="1">
      <alignment vertical="center" shrinkToFit="1"/>
    </xf>
    <xf numFmtId="0" fontId="162" fillId="0" borderId="72" xfId="43" applyFont="1" applyBorder="1" applyAlignment="1">
      <alignment vertical="center" shrinkToFit="1"/>
    </xf>
    <xf numFmtId="0" fontId="162" fillId="15" borderId="29" xfId="43" applyFont="1" applyFill="1" applyBorder="1" applyAlignment="1">
      <alignment horizontal="center" vertical="center" wrapText="1" shrinkToFit="1"/>
    </xf>
    <xf numFmtId="0" fontId="162" fillId="15" borderId="298" xfId="43" applyFont="1" applyFill="1" applyBorder="1" applyAlignment="1">
      <alignment horizontal="center" vertical="center" shrinkToFit="1"/>
    </xf>
    <xf numFmtId="0" fontId="162" fillId="15" borderId="78" xfId="43" applyFont="1" applyFill="1" applyBorder="1" applyAlignment="1">
      <alignment horizontal="center" vertical="center" shrinkToFit="1"/>
    </xf>
    <xf numFmtId="0" fontId="162" fillId="15" borderId="10" xfId="43" applyFont="1" applyFill="1" applyBorder="1" applyAlignment="1">
      <alignment horizontal="center" vertical="center" shrinkToFit="1"/>
    </xf>
    <xf numFmtId="0" fontId="162" fillId="15" borderId="0" xfId="43" applyFont="1" applyFill="1" applyBorder="1" applyAlignment="1">
      <alignment horizontal="center" vertical="center" shrinkToFit="1"/>
    </xf>
    <xf numFmtId="0" fontId="162" fillId="15" borderId="11" xfId="43" applyFont="1" applyFill="1" applyBorder="1" applyAlignment="1">
      <alignment horizontal="center" vertical="center" shrinkToFit="1"/>
    </xf>
    <xf numFmtId="0" fontId="162" fillId="15" borderId="234" xfId="43" applyFont="1" applyFill="1" applyBorder="1" applyAlignment="1">
      <alignment horizontal="center" vertical="center" shrinkToFit="1"/>
    </xf>
    <xf numFmtId="0" fontId="162" fillId="15" borderId="232" xfId="43" applyFont="1" applyFill="1" applyBorder="1" applyAlignment="1">
      <alignment horizontal="center" vertical="center" shrinkToFit="1"/>
    </xf>
    <xf numFmtId="0" fontId="162" fillId="15" borderId="235" xfId="43" applyFont="1" applyFill="1" applyBorder="1" applyAlignment="1">
      <alignment horizontal="center" vertical="center" shrinkToFit="1"/>
    </xf>
    <xf numFmtId="0" fontId="155" fillId="0" borderId="29" xfId="43" applyFont="1" applyBorder="1" applyAlignment="1">
      <alignment horizontal="center" vertical="center" shrinkToFit="1"/>
    </xf>
    <xf numFmtId="0" fontId="155" fillId="0" borderId="298" xfId="43" applyFont="1" applyBorder="1" applyAlignment="1">
      <alignment horizontal="center" vertical="center" shrinkToFit="1"/>
    </xf>
    <xf numFmtId="0" fontId="155" fillId="0" borderId="78" xfId="43" applyFont="1" applyBorder="1" applyAlignment="1">
      <alignment horizontal="center" vertical="center" shrinkToFit="1"/>
    </xf>
    <xf numFmtId="0" fontId="162" fillId="0" borderId="10" xfId="43" applyFont="1" applyBorder="1" applyAlignment="1">
      <alignment vertical="center" shrinkToFit="1"/>
    </xf>
    <xf numFmtId="0" fontId="162" fillId="0" borderId="0" xfId="43" applyFont="1" applyBorder="1" applyAlignment="1">
      <alignment vertical="center" shrinkToFit="1"/>
    </xf>
    <xf numFmtId="0" fontId="155" fillId="0" borderId="33" xfId="43" applyFont="1" applyBorder="1" applyAlignment="1">
      <alignment horizontal="left" vertical="center" shrinkToFit="1"/>
    </xf>
    <xf numFmtId="0" fontId="155" fillId="0" borderId="72" xfId="43" applyFont="1" applyBorder="1" applyAlignment="1">
      <alignment horizontal="left" vertical="center" shrinkToFit="1"/>
    </xf>
    <xf numFmtId="0" fontId="163" fillId="0" borderId="40" xfId="43" applyFont="1" applyBorder="1" applyAlignment="1">
      <alignment horizontal="center" vertical="center" shrinkToFit="1"/>
    </xf>
    <xf numFmtId="0" fontId="162" fillId="0" borderId="31" xfId="43" applyFont="1" applyBorder="1" applyAlignment="1">
      <alignment horizontal="center" vertical="center" shrinkToFit="1"/>
    </xf>
    <xf numFmtId="0" fontId="162" fillId="0" borderId="72" xfId="43" applyFont="1" applyBorder="1" applyAlignment="1">
      <alignment horizontal="center" vertical="center" shrinkToFit="1"/>
    </xf>
    <xf numFmtId="0" fontId="162" fillId="0" borderId="40" xfId="43" applyFont="1" applyBorder="1" applyAlignment="1">
      <alignment horizontal="justify" vertical="center" shrinkToFit="1"/>
    </xf>
    <xf numFmtId="0" fontId="114" fillId="0" borderId="0" xfId="43" applyFont="1" applyAlignment="1">
      <alignment horizontal="left" vertical="center" wrapText="1"/>
    </xf>
    <xf numFmtId="0" fontId="114" fillId="0" borderId="40" xfId="43" applyFont="1" applyBorder="1" applyAlignment="1">
      <alignment horizontal="center" vertical="center" wrapText="1"/>
    </xf>
    <xf numFmtId="0" fontId="154" fillId="0" borderId="0" xfId="43" applyFont="1" applyAlignment="1">
      <alignment horizontal="center" vertical="center"/>
    </xf>
    <xf numFmtId="0" fontId="126" fillId="0" borderId="0" xfId="43" applyFont="1" applyAlignment="1">
      <alignment horizontal="center" vertical="center"/>
    </xf>
    <xf numFmtId="0" fontId="125" fillId="0" borderId="0" xfId="43" applyFont="1" applyAlignment="1">
      <alignment horizontal="center" vertical="center"/>
    </xf>
    <xf numFmtId="0" fontId="157" fillId="0" borderId="0" xfId="43" applyFont="1" applyAlignment="1">
      <alignment horizontal="center" vertical="center"/>
    </xf>
    <xf numFmtId="0" fontId="12" fillId="2" borderId="40" xfId="43" applyFont="1" applyFill="1" applyBorder="1" applyAlignment="1">
      <alignment horizontal="center" vertical="center"/>
    </xf>
    <xf numFmtId="0" fontId="12" fillId="2" borderId="40" xfId="43" applyFont="1" applyFill="1" applyBorder="1" applyAlignment="1">
      <alignment horizontal="center" vertical="center" wrapText="1"/>
    </xf>
  </cellXfs>
  <cellStyles count="45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뒤에 오는 하이퍼링크_고속철도-이미지송부" xfId="6"/>
    <cellStyle name="백분율" xfId="7" builtinId="5"/>
    <cellStyle name="백분율 2" xfId="24"/>
    <cellStyle name="쉼표 [0]" xfId="8" builtinId="6"/>
    <cellStyle name="쉼표 [0] 2" xfId="9"/>
    <cellStyle name="쉼표 [0] 2 2" xfId="31"/>
    <cellStyle name="쉼표 [0] 3" xfId="10"/>
    <cellStyle name="쉼표 [0] 3 2" xfId="26"/>
    <cellStyle name="쉼표 [0] 3 2 2" xfId="39"/>
    <cellStyle name="쉼표 [0] 3 3" xfId="32"/>
    <cellStyle name="쉼표 [0] 4" xfId="11"/>
    <cellStyle name="쉼표 [0] 4 2" xfId="33"/>
    <cellStyle name="쉼표 [0] 5" xfId="12"/>
    <cellStyle name="쉼표 [0] 5 2" xfId="34"/>
    <cellStyle name="쉼표 [0] 6" xfId="13"/>
    <cellStyle name="쉼표 [0] 6 2" xfId="27"/>
    <cellStyle name="쉼표 [0] 6 2 2" xfId="40"/>
    <cellStyle name="쉼표 [0] 6 3" xfId="35"/>
    <cellStyle name="쉼표 [0] 7" xfId="23"/>
    <cellStyle name="쉼표 [0] 7 2" xfId="37"/>
    <cellStyle name="쉼표 [0] 8" xfId="30"/>
    <cellStyle name="쉼표 [0] 9" xfId="42"/>
    <cellStyle name="스타일 1" xfId="14"/>
    <cellStyle name="콤마 [0]_2000년도전기철재시설(계획)" xfId="15"/>
    <cellStyle name="콤마_2000년도전기철재시설(계획)" xfId="16"/>
    <cellStyle name="통화 [0]" xfId="17" builtinId="7"/>
    <cellStyle name="통화 [0] 2" xfId="25"/>
    <cellStyle name="통화 [0] 2 2" xfId="38"/>
    <cellStyle name="통화 [0] 3" xfId="36"/>
    <cellStyle name="표준" xfId="0" builtinId="0"/>
    <cellStyle name="표준 2" xfId="18"/>
    <cellStyle name="표준 2 2" xfId="19"/>
    <cellStyle name="표준 2 2 2" xfId="28"/>
    <cellStyle name="표준 3" xfId="20"/>
    <cellStyle name="표준 3 2" xfId="29"/>
    <cellStyle name="표준 4" xfId="21"/>
    <cellStyle name="표준 5" xfId="43"/>
    <cellStyle name="표준 6" xfId="41"/>
    <cellStyle name="하이퍼링크" xfId="22" builtinId="8"/>
    <cellStyle name="하이퍼링크 2" xfId="44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104775</xdr:rowOff>
        </xdr:from>
        <xdr:to>
          <xdr:col>8</xdr:col>
          <xdr:colOff>285750</xdr:colOff>
          <xdr:row>7</xdr:row>
          <xdr:rowOff>314325</xdr:rowOff>
        </xdr:to>
        <xdr:sp macro="" textlink="">
          <xdr:nvSpPr>
            <xdr:cNvPr id="573441" name="Check Box 1" descr="동의함" hidden="1">
              <a:extLst>
                <a:ext uri="{63B3BB69-23CF-44E3-9099-C40C66FF867C}">
                  <a14:compatExt spid="_x0000_s57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</xdr:row>
          <xdr:rowOff>104775</xdr:rowOff>
        </xdr:from>
        <xdr:to>
          <xdr:col>10</xdr:col>
          <xdr:colOff>209550</xdr:colOff>
          <xdr:row>7</xdr:row>
          <xdr:rowOff>314325</xdr:rowOff>
        </xdr:to>
        <xdr:sp macro="" textlink="">
          <xdr:nvSpPr>
            <xdr:cNvPr id="573442" name="Check Box 2" hidden="1">
              <a:extLst>
                <a:ext uri="{63B3BB69-23CF-44E3-9099-C40C66FF867C}">
                  <a14:compatExt spid="_x0000_s57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38100</xdr:rowOff>
        </xdr:from>
        <xdr:to>
          <xdr:col>8</xdr:col>
          <xdr:colOff>285750</xdr:colOff>
          <xdr:row>8</xdr:row>
          <xdr:rowOff>247650</xdr:rowOff>
        </xdr:to>
        <xdr:sp macro="" textlink="">
          <xdr:nvSpPr>
            <xdr:cNvPr id="573443" name="Check Box 3" descr="동의함" hidden="1">
              <a:extLst>
                <a:ext uri="{63B3BB69-23CF-44E3-9099-C40C66FF867C}">
                  <a14:compatExt spid="_x0000_s573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8</xdr:row>
          <xdr:rowOff>38100</xdr:rowOff>
        </xdr:from>
        <xdr:to>
          <xdr:col>10</xdr:col>
          <xdr:colOff>209550</xdr:colOff>
          <xdr:row>8</xdr:row>
          <xdr:rowOff>247650</xdr:rowOff>
        </xdr:to>
        <xdr:sp macro="" textlink="">
          <xdr:nvSpPr>
            <xdr:cNvPr id="573444" name="Check Box 4" hidden="1">
              <a:extLst>
                <a:ext uri="{63B3BB69-23CF-44E3-9099-C40C66FF867C}">
                  <a14:compatExt spid="_x0000_s57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19050</xdr:rowOff>
        </xdr:from>
        <xdr:to>
          <xdr:col>25</xdr:col>
          <xdr:colOff>0</xdr:colOff>
          <xdr:row>9</xdr:row>
          <xdr:rowOff>228600</xdr:rowOff>
        </xdr:to>
        <xdr:sp macro="" textlink="">
          <xdr:nvSpPr>
            <xdr:cNvPr id="573466" name="Check Box 26" descr="동의함" hidden="1">
              <a:extLst>
                <a:ext uri="{63B3BB69-23CF-44E3-9099-C40C66FF867C}">
                  <a14:compatExt spid="_x0000_s573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</xdr:row>
          <xdr:rowOff>19050</xdr:rowOff>
        </xdr:from>
        <xdr:to>
          <xdr:col>27</xdr:col>
          <xdr:colOff>381000</xdr:colOff>
          <xdr:row>9</xdr:row>
          <xdr:rowOff>228600</xdr:rowOff>
        </xdr:to>
        <xdr:sp macro="" textlink="">
          <xdr:nvSpPr>
            <xdr:cNvPr id="573467" name="Check Box 27" hidden="1">
              <a:extLst>
                <a:ext uri="{63B3BB69-23CF-44E3-9099-C40C66FF867C}">
                  <a14:compatExt spid="_x0000_s57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9525</xdr:rowOff>
        </xdr:from>
        <xdr:to>
          <xdr:col>25</xdr:col>
          <xdr:colOff>0</xdr:colOff>
          <xdr:row>10</xdr:row>
          <xdr:rowOff>219075</xdr:rowOff>
        </xdr:to>
        <xdr:sp macro="" textlink="">
          <xdr:nvSpPr>
            <xdr:cNvPr id="573468" name="Check Box 28" descr="동의함" hidden="1">
              <a:extLst>
                <a:ext uri="{63B3BB69-23CF-44E3-9099-C40C66FF867C}">
                  <a14:compatExt spid="_x0000_s57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9525</xdr:rowOff>
        </xdr:from>
        <xdr:to>
          <xdr:col>27</xdr:col>
          <xdr:colOff>381000</xdr:colOff>
          <xdr:row>10</xdr:row>
          <xdr:rowOff>219075</xdr:rowOff>
        </xdr:to>
        <xdr:sp macro="" textlink="">
          <xdr:nvSpPr>
            <xdr:cNvPr id="573469" name="Check Box 29" hidden="1">
              <a:extLst>
                <a:ext uri="{63B3BB69-23CF-44E3-9099-C40C66FF867C}">
                  <a14:compatExt spid="_x0000_s57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28575</xdr:rowOff>
        </xdr:from>
        <xdr:to>
          <xdr:col>25</xdr:col>
          <xdr:colOff>0</xdr:colOff>
          <xdr:row>17</xdr:row>
          <xdr:rowOff>238125</xdr:rowOff>
        </xdr:to>
        <xdr:sp macro="" textlink="">
          <xdr:nvSpPr>
            <xdr:cNvPr id="573470" name="Check Box 30" descr="동의함" hidden="1">
              <a:extLst>
                <a:ext uri="{63B3BB69-23CF-44E3-9099-C40C66FF867C}">
                  <a14:compatExt spid="_x0000_s573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Agree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17</xdr:row>
          <xdr:rowOff>28575</xdr:rowOff>
        </xdr:from>
        <xdr:to>
          <xdr:col>27</xdr:col>
          <xdr:colOff>381000</xdr:colOff>
          <xdr:row>17</xdr:row>
          <xdr:rowOff>238125</xdr:rowOff>
        </xdr:to>
        <xdr:sp macro="" textlink="">
          <xdr:nvSpPr>
            <xdr:cNvPr id="573471" name="Check Box 31" hidden="1">
              <a:extLst>
                <a:ext uri="{63B3BB69-23CF-44E3-9099-C40C66FF867C}">
                  <a14:compatExt spid="_x0000_s57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14</xdr:row>
          <xdr:rowOff>95250</xdr:rowOff>
        </xdr:from>
        <xdr:to>
          <xdr:col>8</xdr:col>
          <xdr:colOff>285750</xdr:colOff>
          <xdr:row>15</xdr:row>
          <xdr:rowOff>57150</xdr:rowOff>
        </xdr:to>
        <xdr:sp macro="" textlink="">
          <xdr:nvSpPr>
            <xdr:cNvPr id="573472" name="Check Box 32" descr="동의함" hidden="1">
              <a:extLst>
                <a:ext uri="{63B3BB69-23CF-44E3-9099-C40C66FF867C}">
                  <a14:compatExt spid="_x0000_s57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14</xdr:row>
          <xdr:rowOff>95250</xdr:rowOff>
        </xdr:from>
        <xdr:to>
          <xdr:col>10</xdr:col>
          <xdr:colOff>209550</xdr:colOff>
          <xdr:row>15</xdr:row>
          <xdr:rowOff>57150</xdr:rowOff>
        </xdr:to>
        <xdr:sp macro="" textlink="">
          <xdr:nvSpPr>
            <xdr:cNvPr id="573473" name="Check Box 33" hidden="1">
              <a:extLst>
                <a:ext uri="{63B3BB69-23CF-44E3-9099-C40C66FF867C}">
                  <a14:compatExt spid="_x0000_s573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동의하지 않음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18</xdr:row>
          <xdr:rowOff>95250</xdr:rowOff>
        </xdr:from>
        <xdr:to>
          <xdr:col>13</xdr:col>
          <xdr:colOff>38100</xdr:colOff>
          <xdr:row>18</xdr:row>
          <xdr:rowOff>209550</xdr:rowOff>
        </xdr:to>
        <xdr:sp macro="" textlink="">
          <xdr:nvSpPr>
            <xdr:cNvPr id="97292" name="Check Box 12" descr="대중교통 이용" hidden="1">
              <a:extLst>
                <a:ext uri="{63B3BB69-23CF-44E3-9099-C40C66FF867C}">
                  <a14:compatExt spid="_x0000_s9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대중교통 이용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19</xdr:row>
          <xdr:rowOff>66675</xdr:rowOff>
        </xdr:from>
        <xdr:to>
          <xdr:col>13</xdr:col>
          <xdr:colOff>38100</xdr:colOff>
          <xdr:row>19</xdr:row>
          <xdr:rowOff>190500</xdr:rowOff>
        </xdr:to>
        <xdr:sp macro="" textlink="">
          <xdr:nvSpPr>
            <xdr:cNvPr id="97293" name="Check Box 13" descr="자가용 이용" hidden="1">
              <a:extLst>
                <a:ext uri="{63B3BB69-23CF-44E3-9099-C40C66FF867C}">
                  <a14:compatExt spid="_x0000_s9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자 가 용  이용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76200</xdr:colOff>
          <xdr:row>20</xdr:row>
          <xdr:rowOff>66675</xdr:rowOff>
        </xdr:from>
        <xdr:to>
          <xdr:col>13</xdr:col>
          <xdr:colOff>38100</xdr:colOff>
          <xdr:row>20</xdr:row>
          <xdr:rowOff>180975</xdr:rowOff>
        </xdr:to>
        <xdr:sp macro="" textlink="">
          <xdr:nvSpPr>
            <xdr:cNvPr id="97294" name="Check Box 14" descr="항공기 이용" hidden="1">
              <a:extLst>
                <a:ext uri="{63B3BB69-23CF-44E3-9099-C40C66FF867C}">
                  <a14:compatExt spid="_x0000_s9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항 공 기  이용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19</xdr:row>
          <xdr:rowOff>47625</xdr:rowOff>
        </xdr:from>
        <xdr:to>
          <xdr:col>43</xdr:col>
          <xdr:colOff>123825</xdr:colOff>
          <xdr:row>19</xdr:row>
          <xdr:rowOff>190500</xdr:rowOff>
        </xdr:to>
        <xdr:sp macro="" textlink="">
          <xdr:nvSpPr>
            <xdr:cNvPr id="452609" name="Check Box 1" descr="미제공" hidden="1">
              <a:extLst>
                <a:ext uri="{63B3BB69-23CF-44E3-9099-C40C66FF867C}">
                  <a14:compatExt spid="_x0000_s45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47625</xdr:colOff>
          <xdr:row>19</xdr:row>
          <xdr:rowOff>47625</xdr:rowOff>
        </xdr:from>
        <xdr:to>
          <xdr:col>47</xdr:col>
          <xdr:colOff>114300</xdr:colOff>
          <xdr:row>19</xdr:row>
          <xdr:rowOff>190500</xdr:rowOff>
        </xdr:to>
        <xdr:sp macro="" textlink="">
          <xdr:nvSpPr>
            <xdr:cNvPr id="452610" name="Check Box 2" descr="미제공" hidden="1">
              <a:extLst>
                <a:ext uri="{63B3BB69-23CF-44E3-9099-C40C66FF867C}">
                  <a14:compatExt spid="_x0000_s45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24</xdr:row>
          <xdr:rowOff>47625</xdr:rowOff>
        </xdr:from>
        <xdr:to>
          <xdr:col>43</xdr:col>
          <xdr:colOff>123825</xdr:colOff>
          <xdr:row>24</xdr:row>
          <xdr:rowOff>190500</xdr:rowOff>
        </xdr:to>
        <xdr:sp macro="" textlink="">
          <xdr:nvSpPr>
            <xdr:cNvPr id="452611" name="Check Box 3" descr="미제공" hidden="1">
              <a:extLst>
                <a:ext uri="{63B3BB69-23CF-44E3-9099-C40C66FF867C}">
                  <a14:compatExt spid="_x0000_s45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47625</xdr:colOff>
          <xdr:row>24</xdr:row>
          <xdr:rowOff>47625</xdr:rowOff>
        </xdr:from>
        <xdr:to>
          <xdr:col>47</xdr:col>
          <xdr:colOff>114300</xdr:colOff>
          <xdr:row>24</xdr:row>
          <xdr:rowOff>190500</xdr:rowOff>
        </xdr:to>
        <xdr:sp macro="" textlink="">
          <xdr:nvSpPr>
            <xdr:cNvPr id="452612" name="Check Box 4" descr="미제공" hidden="1">
              <a:extLst>
                <a:ext uri="{63B3BB69-23CF-44E3-9099-C40C66FF867C}">
                  <a14:compatExt spid="_x0000_s45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19</xdr:row>
          <xdr:rowOff>85725</xdr:rowOff>
        </xdr:from>
        <xdr:to>
          <xdr:col>43</xdr:col>
          <xdr:colOff>114300</xdr:colOff>
          <xdr:row>19</xdr:row>
          <xdr:rowOff>209550</xdr:rowOff>
        </xdr:to>
        <xdr:sp macro="" textlink="">
          <xdr:nvSpPr>
            <xdr:cNvPr id="116752" name="Check Box 16" descr="미제공" hidden="1">
              <a:extLst>
                <a:ext uri="{63B3BB69-23CF-44E3-9099-C40C66FF867C}">
                  <a14:compatExt spid="_x0000_s11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38100</xdr:colOff>
          <xdr:row>19</xdr:row>
          <xdr:rowOff>85725</xdr:rowOff>
        </xdr:from>
        <xdr:to>
          <xdr:col>47</xdr:col>
          <xdr:colOff>85725</xdr:colOff>
          <xdr:row>19</xdr:row>
          <xdr:rowOff>209550</xdr:rowOff>
        </xdr:to>
        <xdr:sp macro="" textlink="">
          <xdr:nvSpPr>
            <xdr:cNvPr id="116775" name="Check Box 39" descr="미제공" hidden="1">
              <a:extLst>
                <a:ext uri="{63B3BB69-23CF-44E3-9099-C40C66FF867C}">
                  <a14:compatExt spid="_x0000_s11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24</xdr:row>
          <xdr:rowOff>76200</xdr:rowOff>
        </xdr:from>
        <xdr:to>
          <xdr:col>43</xdr:col>
          <xdr:colOff>114300</xdr:colOff>
          <xdr:row>24</xdr:row>
          <xdr:rowOff>200025</xdr:rowOff>
        </xdr:to>
        <xdr:sp macro="" textlink="">
          <xdr:nvSpPr>
            <xdr:cNvPr id="116778" name="Check Box 42" descr="미제공" hidden="1">
              <a:extLst>
                <a:ext uri="{63B3BB69-23CF-44E3-9099-C40C66FF867C}">
                  <a14:compatExt spid="_x0000_s11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38100</xdr:colOff>
          <xdr:row>24</xdr:row>
          <xdr:rowOff>76200</xdr:rowOff>
        </xdr:from>
        <xdr:to>
          <xdr:col>47</xdr:col>
          <xdr:colOff>85725</xdr:colOff>
          <xdr:row>24</xdr:row>
          <xdr:rowOff>200025</xdr:rowOff>
        </xdr:to>
        <xdr:sp macro="" textlink="">
          <xdr:nvSpPr>
            <xdr:cNvPr id="116779" name="Check Box 43" descr="미제공" hidden="1">
              <a:extLst>
                <a:ext uri="{63B3BB69-23CF-44E3-9099-C40C66FF867C}">
                  <a14:compatExt spid="_x0000_s11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22</xdr:row>
          <xdr:rowOff>123825</xdr:rowOff>
        </xdr:from>
        <xdr:to>
          <xdr:col>41</xdr:col>
          <xdr:colOff>47625</xdr:colOff>
          <xdr:row>22</xdr:row>
          <xdr:rowOff>295275</xdr:rowOff>
        </xdr:to>
        <xdr:sp macro="" textlink="">
          <xdr:nvSpPr>
            <xdr:cNvPr id="149506" name="Check Box 2" descr="2,000만원 이상 수의계약(증빙-객관적 증빙&lt;독점계약서, 특허증 등&gt; 및 수의계약 사유서)" hidden="1">
              <a:extLst>
                <a:ext uri="{63B3BB69-23CF-44E3-9099-C40C66FF867C}">
                  <a14:compatExt spid="_x0000_s14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수의계약(구매총액 2,000만원 이상 / 증빙-객관적 증빙&lt;독점계약서, 특허증 등&gt; 및 수의계약 사유서)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21</xdr:row>
          <xdr:rowOff>104775</xdr:rowOff>
        </xdr:from>
        <xdr:to>
          <xdr:col>39</xdr:col>
          <xdr:colOff>133350</xdr:colOff>
          <xdr:row>21</xdr:row>
          <xdr:rowOff>276225</xdr:rowOff>
        </xdr:to>
        <xdr:sp macro="" textlink="">
          <xdr:nvSpPr>
            <xdr:cNvPr id="149507" name="Check Box 3" descr="2,000만원 이상 공개입찰산단구매" hidden="1">
              <a:extLst>
                <a:ext uri="{63B3BB69-23CF-44E3-9099-C40C66FF867C}">
                  <a14:compatExt spid="_x0000_s14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공개입찰(구매총액 2,000만원 이상)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23</xdr:row>
          <xdr:rowOff>85725</xdr:rowOff>
        </xdr:from>
        <xdr:to>
          <xdr:col>13</xdr:col>
          <xdr:colOff>57150</xdr:colOff>
          <xdr:row>23</xdr:row>
          <xdr:rowOff>266700</xdr:rowOff>
        </xdr:to>
        <xdr:sp macro="" textlink="">
          <xdr:nvSpPr>
            <xdr:cNvPr id="149508" name="Check Box 4" descr="내자" hidden="1">
              <a:extLst>
                <a:ext uri="{63B3BB69-23CF-44E3-9099-C40C66FF867C}">
                  <a14:compatExt spid="_x0000_s14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내 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23</xdr:row>
          <xdr:rowOff>85725</xdr:rowOff>
        </xdr:from>
        <xdr:to>
          <xdr:col>20</xdr:col>
          <xdr:colOff>95250</xdr:colOff>
          <xdr:row>23</xdr:row>
          <xdr:rowOff>266700</xdr:rowOff>
        </xdr:to>
        <xdr:sp macro="" textlink="">
          <xdr:nvSpPr>
            <xdr:cNvPr id="149509" name="Check Box 5" descr="외자" hidden="1">
              <a:extLst>
                <a:ext uri="{63B3BB69-23CF-44E3-9099-C40C66FF867C}">
                  <a14:compatExt spid="_x0000_s14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외 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23</xdr:row>
          <xdr:rowOff>85725</xdr:rowOff>
        </xdr:from>
        <xdr:to>
          <xdr:col>38</xdr:col>
          <xdr:colOff>0</xdr:colOff>
          <xdr:row>23</xdr:row>
          <xdr:rowOff>266700</xdr:rowOff>
        </xdr:to>
        <xdr:sp macro="" textlink="">
          <xdr:nvSpPr>
            <xdr:cNvPr id="149510" name="Check Box 6" descr="소모품" hidden="1">
              <a:extLst>
                <a:ext uri="{63B3BB69-23CF-44E3-9099-C40C66FF867C}">
                  <a14:compatExt spid="_x0000_s14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소모품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23</xdr:row>
          <xdr:rowOff>85725</xdr:rowOff>
        </xdr:from>
        <xdr:to>
          <xdr:col>45</xdr:col>
          <xdr:colOff>95250</xdr:colOff>
          <xdr:row>23</xdr:row>
          <xdr:rowOff>266700</xdr:rowOff>
        </xdr:to>
        <xdr:sp macro="" textlink="">
          <xdr:nvSpPr>
            <xdr:cNvPr id="149511" name="Check Box 7" descr="비소모품" hidden="1">
              <a:extLst>
                <a:ext uri="{63B3BB69-23CF-44E3-9099-C40C66FF867C}">
                  <a14:compatExt spid="_x0000_s14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비소모품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24</xdr:row>
          <xdr:rowOff>76200</xdr:rowOff>
        </xdr:from>
        <xdr:to>
          <xdr:col>13</xdr:col>
          <xdr:colOff>57150</xdr:colOff>
          <xdr:row>24</xdr:row>
          <xdr:rowOff>266700</xdr:rowOff>
        </xdr:to>
        <xdr:sp macro="" textlink="">
          <xdr:nvSpPr>
            <xdr:cNvPr id="149512" name="Check Box 8" descr="신규" hidden="1">
              <a:extLst>
                <a:ext uri="{63B3BB69-23CF-44E3-9099-C40C66FF867C}">
                  <a14:compatExt spid="_x0000_s14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신 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24</xdr:row>
          <xdr:rowOff>76200</xdr:rowOff>
        </xdr:from>
        <xdr:to>
          <xdr:col>20</xdr:col>
          <xdr:colOff>95250</xdr:colOff>
          <xdr:row>24</xdr:row>
          <xdr:rowOff>266700</xdr:rowOff>
        </xdr:to>
        <xdr:sp macro="" textlink="">
          <xdr:nvSpPr>
            <xdr:cNvPr id="149513" name="Check Box 9" descr="업그레이드" hidden="1">
              <a:extLst>
                <a:ext uri="{63B3BB69-23CF-44E3-9099-C40C66FF867C}">
                  <a14:compatExt spid="_x0000_s14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업그레이드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104775</xdr:colOff>
          <xdr:row>24</xdr:row>
          <xdr:rowOff>76200</xdr:rowOff>
        </xdr:from>
        <xdr:to>
          <xdr:col>29</xdr:col>
          <xdr:colOff>142875</xdr:colOff>
          <xdr:row>24</xdr:row>
          <xdr:rowOff>266700</xdr:rowOff>
        </xdr:to>
        <xdr:sp macro="" textlink="">
          <xdr:nvSpPr>
            <xdr:cNvPr id="149514" name="Check Box 10" descr="수리" hidden="1">
              <a:extLst>
                <a:ext uri="{63B3BB69-23CF-44E3-9099-C40C66FF867C}">
                  <a14:compatExt spid="_x0000_s14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수 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24</xdr:row>
          <xdr:rowOff>76200</xdr:rowOff>
        </xdr:from>
        <xdr:to>
          <xdr:col>38</xdr:col>
          <xdr:colOff>0</xdr:colOff>
          <xdr:row>24</xdr:row>
          <xdr:rowOff>266700</xdr:rowOff>
        </xdr:to>
        <xdr:sp macro="" textlink="">
          <xdr:nvSpPr>
            <xdr:cNvPr id="149515" name="Check Box 11" descr="유지보수" hidden="1">
              <a:extLst>
                <a:ext uri="{63B3BB69-23CF-44E3-9099-C40C66FF867C}">
                  <a14:compatExt spid="_x0000_s14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유지보수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24</xdr:row>
          <xdr:rowOff>76200</xdr:rowOff>
        </xdr:from>
        <xdr:to>
          <xdr:col>45</xdr:col>
          <xdr:colOff>95250</xdr:colOff>
          <xdr:row>24</xdr:row>
          <xdr:rowOff>266700</xdr:rowOff>
        </xdr:to>
        <xdr:sp macro="" textlink="">
          <xdr:nvSpPr>
            <xdr:cNvPr id="149516" name="Check Box 12" descr="기타" hidden="1">
              <a:extLst>
                <a:ext uri="{63B3BB69-23CF-44E3-9099-C40C66FF867C}">
                  <a14:compatExt spid="_x0000_s14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기 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25</xdr:row>
          <xdr:rowOff>85725</xdr:rowOff>
        </xdr:from>
        <xdr:to>
          <xdr:col>13</xdr:col>
          <xdr:colOff>57150</xdr:colOff>
          <xdr:row>25</xdr:row>
          <xdr:rowOff>276225</xdr:rowOff>
        </xdr:to>
        <xdr:sp macro="" textlink="">
          <xdr:nvSpPr>
            <xdr:cNvPr id="149517" name="Check Box 13" descr="등재" hidden="1">
              <a:extLst>
                <a:ext uri="{63B3BB69-23CF-44E3-9099-C40C66FF867C}">
                  <a14:compatExt spid="_x0000_s14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등 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25</xdr:row>
          <xdr:rowOff>85725</xdr:rowOff>
        </xdr:from>
        <xdr:to>
          <xdr:col>20</xdr:col>
          <xdr:colOff>95250</xdr:colOff>
          <xdr:row>25</xdr:row>
          <xdr:rowOff>276225</xdr:rowOff>
        </xdr:to>
        <xdr:sp macro="" textlink="">
          <xdr:nvSpPr>
            <xdr:cNvPr id="149518" name="Check Box 14" descr="비등재" hidden="1">
              <a:extLst>
                <a:ext uri="{63B3BB69-23CF-44E3-9099-C40C66FF867C}">
                  <a14:compatExt spid="_x0000_s14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비등재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25</xdr:row>
          <xdr:rowOff>85725</xdr:rowOff>
        </xdr:from>
        <xdr:to>
          <xdr:col>38</xdr:col>
          <xdr:colOff>0</xdr:colOff>
          <xdr:row>25</xdr:row>
          <xdr:rowOff>276225</xdr:rowOff>
        </xdr:to>
        <xdr:sp macro="" textlink="">
          <xdr:nvSpPr>
            <xdr:cNvPr id="149519" name="Check Box 15" descr="등록" hidden="1">
              <a:extLst>
                <a:ext uri="{63B3BB69-23CF-44E3-9099-C40C66FF867C}">
                  <a14:compatExt spid="_x0000_s14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등 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57150</xdr:colOff>
          <xdr:row>25</xdr:row>
          <xdr:rowOff>85725</xdr:rowOff>
        </xdr:from>
        <xdr:to>
          <xdr:col>45</xdr:col>
          <xdr:colOff>95250</xdr:colOff>
          <xdr:row>25</xdr:row>
          <xdr:rowOff>276225</xdr:rowOff>
        </xdr:to>
        <xdr:sp macro="" textlink="">
          <xdr:nvSpPr>
            <xdr:cNvPr id="149520" name="Check Box 16" descr="미등록" hidden="1">
              <a:extLst>
                <a:ext uri="{63B3BB69-23CF-44E3-9099-C40C66FF867C}">
                  <a14:compatExt spid="_x0000_s14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미등록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20</xdr:row>
          <xdr:rowOff>85725</xdr:rowOff>
        </xdr:from>
        <xdr:to>
          <xdr:col>39</xdr:col>
          <xdr:colOff>133350</xdr:colOff>
          <xdr:row>20</xdr:row>
          <xdr:rowOff>257175</xdr:rowOff>
        </xdr:to>
        <xdr:sp macro="" textlink="">
          <xdr:nvSpPr>
            <xdr:cNvPr id="149521" name="Check Box 17" descr="300만원 이상 2,000만원 미만 중앙구매" hidden="1">
              <a:extLst>
                <a:ext uri="{63B3BB69-23CF-44E3-9099-C40C66FF867C}">
                  <a14:compatExt spid="_x0000_s14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중앙구매(단가 300만원 이상 구매총액 2,000만원 미만)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</xdr:row>
          <xdr:rowOff>114300</xdr:rowOff>
        </xdr:from>
        <xdr:to>
          <xdr:col>6</xdr:col>
          <xdr:colOff>695325</xdr:colOff>
          <xdr:row>6</xdr:row>
          <xdr:rowOff>314325</xdr:rowOff>
        </xdr:to>
        <xdr:sp macro="" textlink="">
          <xdr:nvSpPr>
            <xdr:cNvPr id="305173" name="Check Box 21" descr="예" hidden="1">
              <a:extLst>
                <a:ext uri="{63B3BB69-23CF-44E3-9099-C40C66FF867C}">
                  <a14:compatExt spid="_x0000_s30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6</xdr:row>
          <xdr:rowOff>114300</xdr:rowOff>
        </xdr:from>
        <xdr:to>
          <xdr:col>7</xdr:col>
          <xdr:colOff>838200</xdr:colOff>
          <xdr:row>6</xdr:row>
          <xdr:rowOff>314325</xdr:rowOff>
        </xdr:to>
        <xdr:sp macro="" textlink="">
          <xdr:nvSpPr>
            <xdr:cNvPr id="305182" name="Check Box 30" descr="아니오" hidden="1">
              <a:extLst>
                <a:ext uri="{63B3BB69-23CF-44E3-9099-C40C66FF867C}">
                  <a14:compatExt spid="_x0000_s30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7</xdr:row>
          <xdr:rowOff>114300</xdr:rowOff>
        </xdr:from>
        <xdr:to>
          <xdr:col>6</xdr:col>
          <xdr:colOff>695325</xdr:colOff>
          <xdr:row>7</xdr:row>
          <xdr:rowOff>314325</xdr:rowOff>
        </xdr:to>
        <xdr:sp macro="" textlink="">
          <xdr:nvSpPr>
            <xdr:cNvPr id="305199" name="Check Box 47" descr="예" hidden="1">
              <a:extLst>
                <a:ext uri="{63B3BB69-23CF-44E3-9099-C40C66FF867C}">
                  <a14:compatExt spid="_x0000_s30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7</xdr:row>
          <xdr:rowOff>114300</xdr:rowOff>
        </xdr:from>
        <xdr:to>
          <xdr:col>7</xdr:col>
          <xdr:colOff>838200</xdr:colOff>
          <xdr:row>7</xdr:row>
          <xdr:rowOff>314325</xdr:rowOff>
        </xdr:to>
        <xdr:sp macro="" textlink="">
          <xdr:nvSpPr>
            <xdr:cNvPr id="305200" name="Check Box 48" descr="아니오" hidden="1">
              <a:extLst>
                <a:ext uri="{63B3BB69-23CF-44E3-9099-C40C66FF867C}">
                  <a14:compatExt spid="_x0000_s30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8</xdr:row>
          <xdr:rowOff>114300</xdr:rowOff>
        </xdr:from>
        <xdr:to>
          <xdr:col>6</xdr:col>
          <xdr:colOff>695325</xdr:colOff>
          <xdr:row>8</xdr:row>
          <xdr:rowOff>314325</xdr:rowOff>
        </xdr:to>
        <xdr:sp macro="" textlink="">
          <xdr:nvSpPr>
            <xdr:cNvPr id="305201" name="Check Box 49" descr="예" hidden="1">
              <a:extLst>
                <a:ext uri="{63B3BB69-23CF-44E3-9099-C40C66FF867C}">
                  <a14:compatExt spid="_x0000_s30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114300</xdr:rowOff>
        </xdr:from>
        <xdr:to>
          <xdr:col>7</xdr:col>
          <xdr:colOff>838200</xdr:colOff>
          <xdr:row>8</xdr:row>
          <xdr:rowOff>314325</xdr:rowOff>
        </xdr:to>
        <xdr:sp macro="" textlink="">
          <xdr:nvSpPr>
            <xdr:cNvPr id="305202" name="Check Box 50" descr="아니오" hidden="1">
              <a:extLst>
                <a:ext uri="{63B3BB69-23CF-44E3-9099-C40C66FF867C}">
                  <a14:compatExt spid="_x0000_s30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9</xdr:row>
          <xdr:rowOff>114300</xdr:rowOff>
        </xdr:from>
        <xdr:to>
          <xdr:col>6</xdr:col>
          <xdr:colOff>695325</xdr:colOff>
          <xdr:row>9</xdr:row>
          <xdr:rowOff>314325</xdr:rowOff>
        </xdr:to>
        <xdr:sp macro="" textlink="">
          <xdr:nvSpPr>
            <xdr:cNvPr id="305203" name="Check Box 51" descr="예" hidden="1">
              <a:extLst>
                <a:ext uri="{63B3BB69-23CF-44E3-9099-C40C66FF867C}">
                  <a14:compatExt spid="_x0000_s30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114300</xdr:rowOff>
        </xdr:from>
        <xdr:to>
          <xdr:col>7</xdr:col>
          <xdr:colOff>838200</xdr:colOff>
          <xdr:row>9</xdr:row>
          <xdr:rowOff>314325</xdr:rowOff>
        </xdr:to>
        <xdr:sp macro="" textlink="">
          <xdr:nvSpPr>
            <xdr:cNvPr id="305204" name="Check Box 52" descr="아니오" hidden="1">
              <a:extLst>
                <a:ext uri="{63B3BB69-23CF-44E3-9099-C40C66FF867C}">
                  <a14:compatExt spid="_x0000_s30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10</xdr:row>
          <xdr:rowOff>114300</xdr:rowOff>
        </xdr:from>
        <xdr:to>
          <xdr:col>6</xdr:col>
          <xdr:colOff>695325</xdr:colOff>
          <xdr:row>10</xdr:row>
          <xdr:rowOff>314325</xdr:rowOff>
        </xdr:to>
        <xdr:sp macro="" textlink="">
          <xdr:nvSpPr>
            <xdr:cNvPr id="305205" name="Check Box 53" descr="예" hidden="1">
              <a:extLst>
                <a:ext uri="{63B3BB69-23CF-44E3-9099-C40C66FF867C}">
                  <a14:compatExt spid="_x0000_s30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10</xdr:row>
          <xdr:rowOff>114300</xdr:rowOff>
        </xdr:from>
        <xdr:to>
          <xdr:col>7</xdr:col>
          <xdr:colOff>838200</xdr:colOff>
          <xdr:row>10</xdr:row>
          <xdr:rowOff>314325</xdr:rowOff>
        </xdr:to>
        <xdr:sp macro="" textlink="">
          <xdr:nvSpPr>
            <xdr:cNvPr id="305206" name="Check Box 54" descr="아니오" hidden="1">
              <a:extLst>
                <a:ext uri="{63B3BB69-23CF-44E3-9099-C40C66FF867C}">
                  <a14:compatExt spid="_x0000_s30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11</xdr:row>
          <xdr:rowOff>114300</xdr:rowOff>
        </xdr:from>
        <xdr:to>
          <xdr:col>6</xdr:col>
          <xdr:colOff>695325</xdr:colOff>
          <xdr:row>11</xdr:row>
          <xdr:rowOff>314325</xdr:rowOff>
        </xdr:to>
        <xdr:sp macro="" textlink="">
          <xdr:nvSpPr>
            <xdr:cNvPr id="305207" name="Check Box 55" descr="예" hidden="1">
              <a:extLst>
                <a:ext uri="{63B3BB69-23CF-44E3-9099-C40C66FF867C}">
                  <a14:compatExt spid="_x0000_s30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11</xdr:row>
          <xdr:rowOff>114300</xdr:rowOff>
        </xdr:from>
        <xdr:to>
          <xdr:col>7</xdr:col>
          <xdr:colOff>838200</xdr:colOff>
          <xdr:row>11</xdr:row>
          <xdr:rowOff>314325</xdr:rowOff>
        </xdr:to>
        <xdr:sp macro="" textlink="">
          <xdr:nvSpPr>
            <xdr:cNvPr id="305208" name="Check Box 56" descr="아니오" hidden="1">
              <a:extLst>
                <a:ext uri="{63B3BB69-23CF-44E3-9099-C40C66FF867C}">
                  <a14:compatExt spid="_x0000_s30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12</xdr:row>
          <xdr:rowOff>114300</xdr:rowOff>
        </xdr:from>
        <xdr:to>
          <xdr:col>6</xdr:col>
          <xdr:colOff>695325</xdr:colOff>
          <xdr:row>12</xdr:row>
          <xdr:rowOff>314325</xdr:rowOff>
        </xdr:to>
        <xdr:sp macro="" textlink="">
          <xdr:nvSpPr>
            <xdr:cNvPr id="305209" name="Check Box 57" descr="예" hidden="1">
              <a:extLst>
                <a:ext uri="{63B3BB69-23CF-44E3-9099-C40C66FF867C}">
                  <a14:compatExt spid="_x0000_s30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12</xdr:row>
          <xdr:rowOff>114300</xdr:rowOff>
        </xdr:from>
        <xdr:to>
          <xdr:col>7</xdr:col>
          <xdr:colOff>838200</xdr:colOff>
          <xdr:row>12</xdr:row>
          <xdr:rowOff>314325</xdr:rowOff>
        </xdr:to>
        <xdr:sp macro="" textlink="">
          <xdr:nvSpPr>
            <xdr:cNvPr id="305210" name="Check Box 58" descr="아니오" hidden="1">
              <a:extLst>
                <a:ext uri="{63B3BB69-23CF-44E3-9099-C40C66FF867C}">
                  <a14:compatExt spid="_x0000_s30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13</xdr:row>
          <xdr:rowOff>114300</xdr:rowOff>
        </xdr:from>
        <xdr:to>
          <xdr:col>6</xdr:col>
          <xdr:colOff>695325</xdr:colOff>
          <xdr:row>13</xdr:row>
          <xdr:rowOff>314325</xdr:rowOff>
        </xdr:to>
        <xdr:sp macro="" textlink="">
          <xdr:nvSpPr>
            <xdr:cNvPr id="305211" name="Check Box 59" descr="예" hidden="1">
              <a:extLst>
                <a:ext uri="{63B3BB69-23CF-44E3-9099-C40C66FF867C}">
                  <a14:compatExt spid="_x0000_s30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13</xdr:row>
          <xdr:rowOff>114300</xdr:rowOff>
        </xdr:from>
        <xdr:to>
          <xdr:col>7</xdr:col>
          <xdr:colOff>838200</xdr:colOff>
          <xdr:row>13</xdr:row>
          <xdr:rowOff>314325</xdr:rowOff>
        </xdr:to>
        <xdr:sp macro="" textlink="">
          <xdr:nvSpPr>
            <xdr:cNvPr id="305212" name="Check Box 60" descr="아니오" hidden="1">
              <a:extLst>
                <a:ext uri="{63B3BB69-23CF-44E3-9099-C40C66FF867C}">
                  <a14:compatExt spid="_x0000_s30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14</xdr:row>
          <xdr:rowOff>114300</xdr:rowOff>
        </xdr:from>
        <xdr:to>
          <xdr:col>6</xdr:col>
          <xdr:colOff>695325</xdr:colOff>
          <xdr:row>14</xdr:row>
          <xdr:rowOff>314325</xdr:rowOff>
        </xdr:to>
        <xdr:sp macro="" textlink="">
          <xdr:nvSpPr>
            <xdr:cNvPr id="305213" name="Check Box 61" descr="예" hidden="1">
              <a:extLst>
                <a:ext uri="{63B3BB69-23CF-44E3-9099-C40C66FF867C}">
                  <a14:compatExt spid="_x0000_s30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14</xdr:row>
          <xdr:rowOff>114300</xdr:rowOff>
        </xdr:from>
        <xdr:to>
          <xdr:col>7</xdr:col>
          <xdr:colOff>838200</xdr:colOff>
          <xdr:row>14</xdr:row>
          <xdr:rowOff>314325</xdr:rowOff>
        </xdr:to>
        <xdr:sp macro="" textlink="">
          <xdr:nvSpPr>
            <xdr:cNvPr id="305214" name="Check Box 62" descr="아니오" hidden="1">
              <a:extLst>
                <a:ext uri="{63B3BB69-23CF-44E3-9099-C40C66FF867C}">
                  <a14:compatExt spid="_x0000_s30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18</xdr:col>
      <xdr:colOff>95250</xdr:colOff>
      <xdr:row>20</xdr:row>
      <xdr:rowOff>38100</xdr:rowOff>
    </xdr:to>
    <xdr:pic>
      <xdr:nvPicPr>
        <xdr:cNvPr id="5" name="_x196082832" descr="EMB00001a6c44d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7" b="90"/>
        <a:stretch>
          <a:fillRect/>
        </a:stretch>
      </xdr:blipFill>
      <xdr:spPr bwMode="auto">
        <a:xfrm>
          <a:off x="8296275" y="0"/>
          <a:ext cx="5429250" cy="661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641350</xdr:colOff>
      <xdr:row>20</xdr:row>
      <xdr:rowOff>0</xdr:rowOff>
    </xdr:from>
    <xdr:to>
      <xdr:col>18</xdr:col>
      <xdr:colOff>41275</xdr:colOff>
      <xdr:row>45</xdr:row>
      <xdr:rowOff>19050</xdr:rowOff>
    </xdr:to>
    <xdr:pic>
      <xdr:nvPicPr>
        <xdr:cNvPr id="6" name="_x196085872" descr="EMB00001a6c44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" b="90"/>
        <a:stretch>
          <a:fillRect/>
        </a:stretch>
      </xdr:blipFill>
      <xdr:spPr bwMode="auto">
        <a:xfrm>
          <a:off x="9150350" y="6783917"/>
          <a:ext cx="5718175" cy="6220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47</xdr:row>
      <xdr:rowOff>9526</xdr:rowOff>
    </xdr:from>
    <xdr:to>
      <xdr:col>6</xdr:col>
      <xdr:colOff>729825</xdr:colOff>
      <xdr:row>49</xdr:row>
      <xdr:rowOff>32386</xdr:rowOff>
    </xdr:to>
    <xdr:pic>
      <xdr:nvPicPr>
        <xdr:cNvPr id="2" name="_x235651640" descr="EMB00001c94bc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14675" y="10144126"/>
          <a:ext cx="136800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323850</xdr:colOff>
      <xdr:row>47</xdr:row>
      <xdr:rowOff>114300</xdr:rowOff>
    </xdr:from>
    <xdr:to>
      <xdr:col>10</xdr:col>
      <xdr:colOff>840105</xdr:colOff>
      <xdr:row>48</xdr:row>
      <xdr:rowOff>163137</xdr:rowOff>
    </xdr:to>
    <xdr:pic>
      <xdr:nvPicPr>
        <xdr:cNvPr id="3" name="_x235651240" descr="EMB00001c94bc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5025" y="10248900"/>
          <a:ext cx="1554480" cy="25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13</xdr:row>
          <xdr:rowOff>47625</xdr:rowOff>
        </xdr:from>
        <xdr:to>
          <xdr:col>4</xdr:col>
          <xdr:colOff>257175</xdr:colOff>
          <xdr:row>13</xdr:row>
          <xdr:rowOff>171450</xdr:rowOff>
        </xdr:to>
        <xdr:sp macro="" textlink="">
          <xdr:nvSpPr>
            <xdr:cNvPr id="644097" name="Check Box 1" descr="미제공" hidden="1">
              <a:extLst>
                <a:ext uri="{63B3BB69-23CF-44E3-9099-C40C66FF867C}">
                  <a14:compatExt spid="_x0000_s64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152400</xdr:colOff>
          <xdr:row>13</xdr:row>
          <xdr:rowOff>47625</xdr:rowOff>
        </xdr:from>
        <xdr:to>
          <xdr:col>6</xdr:col>
          <xdr:colOff>352425</xdr:colOff>
          <xdr:row>13</xdr:row>
          <xdr:rowOff>171450</xdr:rowOff>
        </xdr:to>
        <xdr:sp macro="" textlink="">
          <xdr:nvSpPr>
            <xdr:cNvPr id="644098" name="Check Box 2" descr="미제공" hidden="1">
              <a:extLst>
                <a:ext uri="{63B3BB69-23CF-44E3-9099-C40C66FF867C}">
                  <a14:compatExt spid="_x0000_s64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533400</xdr:colOff>
          <xdr:row>13</xdr:row>
          <xdr:rowOff>47625</xdr:rowOff>
        </xdr:from>
        <xdr:to>
          <xdr:col>8</xdr:col>
          <xdr:colOff>733425</xdr:colOff>
          <xdr:row>13</xdr:row>
          <xdr:rowOff>171450</xdr:rowOff>
        </xdr:to>
        <xdr:sp macro="" textlink="">
          <xdr:nvSpPr>
            <xdr:cNvPr id="644099" name="Check Box 3" descr="미제공" hidden="1">
              <a:extLst>
                <a:ext uri="{63B3BB69-23CF-44E3-9099-C40C66FF867C}">
                  <a14:compatExt spid="_x0000_s64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647700</xdr:colOff>
          <xdr:row>13</xdr:row>
          <xdr:rowOff>47625</xdr:rowOff>
        </xdr:from>
        <xdr:to>
          <xdr:col>9</xdr:col>
          <xdr:colOff>847725</xdr:colOff>
          <xdr:row>13</xdr:row>
          <xdr:rowOff>171450</xdr:rowOff>
        </xdr:to>
        <xdr:sp macro="" textlink="">
          <xdr:nvSpPr>
            <xdr:cNvPr id="644100" name="Check Box 4" descr="미제공" hidden="1">
              <a:extLst>
                <a:ext uri="{63B3BB69-23CF-44E3-9099-C40C66FF867C}">
                  <a14:compatExt spid="_x0000_s64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14</xdr:row>
          <xdr:rowOff>38100</xdr:rowOff>
        </xdr:from>
        <xdr:to>
          <xdr:col>4</xdr:col>
          <xdr:colOff>257175</xdr:colOff>
          <xdr:row>14</xdr:row>
          <xdr:rowOff>161925</xdr:rowOff>
        </xdr:to>
        <xdr:sp macro="" textlink="">
          <xdr:nvSpPr>
            <xdr:cNvPr id="644101" name="Check Box 5" descr="미제공" hidden="1">
              <a:extLst>
                <a:ext uri="{63B3BB69-23CF-44E3-9099-C40C66FF867C}">
                  <a14:compatExt spid="_x0000_s64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476250</xdr:colOff>
          <xdr:row>14</xdr:row>
          <xdr:rowOff>38100</xdr:rowOff>
        </xdr:from>
        <xdr:to>
          <xdr:col>6</xdr:col>
          <xdr:colOff>676275</xdr:colOff>
          <xdr:row>14</xdr:row>
          <xdr:rowOff>161925</xdr:rowOff>
        </xdr:to>
        <xdr:sp macro="" textlink="">
          <xdr:nvSpPr>
            <xdr:cNvPr id="644102" name="Check Box 6" descr="미제공" hidden="1">
              <a:extLst>
                <a:ext uri="{63B3BB69-23CF-44E3-9099-C40C66FF867C}">
                  <a14:compatExt spid="_x0000_s64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16</xdr:row>
          <xdr:rowOff>47625</xdr:rowOff>
        </xdr:from>
        <xdr:to>
          <xdr:col>3</xdr:col>
          <xdr:colOff>228600</xdr:colOff>
          <xdr:row>16</xdr:row>
          <xdr:rowOff>171450</xdr:rowOff>
        </xdr:to>
        <xdr:sp macro="" textlink="">
          <xdr:nvSpPr>
            <xdr:cNvPr id="644103" name="Check Box 7" descr="미제공" hidden="1">
              <a:extLst>
                <a:ext uri="{63B3BB69-23CF-44E3-9099-C40C66FF867C}">
                  <a14:compatExt spid="_x0000_s64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16</xdr:row>
          <xdr:rowOff>47625</xdr:rowOff>
        </xdr:from>
        <xdr:to>
          <xdr:col>6</xdr:col>
          <xdr:colOff>209550</xdr:colOff>
          <xdr:row>16</xdr:row>
          <xdr:rowOff>171450</xdr:rowOff>
        </xdr:to>
        <xdr:sp macro="" textlink="">
          <xdr:nvSpPr>
            <xdr:cNvPr id="644104" name="Check Box 8" descr="미제공" hidden="1">
              <a:extLst>
                <a:ext uri="{63B3BB69-23CF-44E3-9099-C40C66FF867C}">
                  <a14:compatExt spid="_x0000_s64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15</xdr:row>
          <xdr:rowOff>47625</xdr:rowOff>
        </xdr:from>
        <xdr:to>
          <xdr:col>9</xdr:col>
          <xdr:colOff>219075</xdr:colOff>
          <xdr:row>15</xdr:row>
          <xdr:rowOff>171450</xdr:rowOff>
        </xdr:to>
        <xdr:sp macro="" textlink="">
          <xdr:nvSpPr>
            <xdr:cNvPr id="644105" name="Check Box 9" descr="미제공" hidden="1">
              <a:extLst>
                <a:ext uri="{63B3BB69-23CF-44E3-9099-C40C66FF867C}">
                  <a14:compatExt spid="_x0000_s64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685800</xdr:colOff>
          <xdr:row>15</xdr:row>
          <xdr:rowOff>47625</xdr:rowOff>
        </xdr:from>
        <xdr:to>
          <xdr:col>9</xdr:col>
          <xdr:colOff>885825</xdr:colOff>
          <xdr:row>15</xdr:row>
          <xdr:rowOff>171450</xdr:rowOff>
        </xdr:to>
        <xdr:sp macro="" textlink="">
          <xdr:nvSpPr>
            <xdr:cNvPr id="644106" name="Check Box 10" descr="미제공" hidden="1">
              <a:extLst>
                <a:ext uri="{63B3BB69-23CF-44E3-9099-C40C66FF867C}">
                  <a14:compatExt spid="_x0000_s64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  <a:txDef>
      <a:spPr>
        <a:noFill/>
      </a:spPr>
      <a:bodyPr vertOverflow="clip" wrap="square" rtlCol="0" anchor="t">
        <a:noAutofit/>
      </a:bodyPr>
      <a:lstStyle>
        <a:defPPr>
          <a:defRPr sz="900">
            <a:solidFill>
              <a:schemeClr val="tx1"/>
            </a:solidFill>
            <a:latin typeface="맑은 고딕" pitchFamily="50" charset="-127"/>
            <a:ea typeface="맑은 고딕" pitchFamily="50" charset="-127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7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omments" Target="../comments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hyperlink" Target="http://www.roadplus.com/" TargetMode="External"/><Relationship Id="rId7" Type="http://schemas.openxmlformats.org/officeDocument/2006/relationships/vmlDrawing" Target="../drawings/vmlDrawing9.vml"/><Relationship Id="rId12" Type="http://schemas.openxmlformats.org/officeDocument/2006/relationships/comments" Target="../comments9.xml"/><Relationship Id="rId2" Type="http://schemas.openxmlformats.org/officeDocument/2006/relationships/hyperlink" Target="http://www.roadplus.com/" TargetMode="External"/><Relationship Id="rId1" Type="http://schemas.openxmlformats.org/officeDocument/2006/relationships/hyperlink" Target="http://www.opinet.co.kr/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19.xml"/><Relationship Id="rId5" Type="http://schemas.openxmlformats.org/officeDocument/2006/relationships/printerSettings" Target="../printerSettings/printerSettings18.bin"/><Relationship Id="rId10" Type="http://schemas.openxmlformats.org/officeDocument/2006/relationships/ctrlProp" Target="../ctrlProps/ctrlProp18.xml"/><Relationship Id="rId4" Type="http://schemas.openxmlformats.org/officeDocument/2006/relationships/hyperlink" Target="http://www.opinet.co.kr/" TargetMode="External"/><Relationship Id="rId9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fx.kebhana.com/FER1101C.web?q=0AB6851A189E0014A66258BB3B312CCEDB0684F8C60973;mTvuaTB6JRgxM3xVWXKAvOB9j4gLIw9di/60Lv%2B%2BW/D1thH5/pzosrubtwfn1h15;gxjCcQs8G4tDn0dei1HWtStC6eU%3D" TargetMode="Externa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vmlDrawing" Target="../drawings/vmlDrawing10.vml"/><Relationship Id="rId9" Type="http://schemas.openxmlformats.org/officeDocument/2006/relationships/comments" Target="../comments1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g2b.go.kr:8097/servlet/sub02/XZMOK_SPUM_MListView" TargetMode="External"/><Relationship Id="rId4" Type="http://schemas.openxmlformats.org/officeDocument/2006/relationships/comments" Target="../comments12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drawing" Target="../drawings/drawing5.xml"/><Relationship Id="rId21" Type="http://schemas.openxmlformats.org/officeDocument/2006/relationships/comments" Target="../comments13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printerSettings" Target="../printerSettings/printerSettings26.bin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hyperlink" Target="http://www.g2b.go.kr:8097/servlet/sub02/XZMOK_SPUM_MListView" TargetMode="External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57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wooma21@snu.ac.kr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5" Type="http://schemas.openxmlformats.org/officeDocument/2006/relationships/ctrlProp" Target="../ctrlProps/ctrlProp59.xml"/><Relationship Id="rId10" Type="http://schemas.openxmlformats.org/officeDocument/2006/relationships/ctrlProp" Target="../ctrlProps/ctrlProp64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pane xSplit="4" ySplit="4" topLeftCell="E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24" customHeight="1"/>
  <cols>
    <col min="1" max="1" width="15.21875" style="73" customWidth="1"/>
    <col min="2" max="2" width="16.77734375" style="4" customWidth="1"/>
    <col min="3" max="3" width="46.5546875" style="3" customWidth="1"/>
    <col min="4" max="4" width="9.88671875" style="4" customWidth="1"/>
    <col min="5" max="16384" width="8.88671875" style="3"/>
  </cols>
  <sheetData>
    <row r="1" spans="1:4" ht="24" customHeight="1">
      <c r="A1" s="791" t="s">
        <v>1801</v>
      </c>
      <c r="B1" s="791"/>
      <c r="C1" s="791"/>
      <c r="D1" s="791"/>
    </row>
    <row r="2" spans="1:4" ht="17.25" customHeight="1">
      <c r="A2" s="788" t="s">
        <v>1802</v>
      </c>
      <c r="B2" s="788"/>
      <c r="C2" s="788"/>
      <c r="D2" s="788"/>
    </row>
    <row r="3" spans="1:4" ht="9.9499999999999993" customHeight="1">
      <c r="A3" s="619"/>
      <c r="B3" s="619"/>
      <c r="C3" s="620"/>
      <c r="D3" s="619"/>
    </row>
    <row r="4" spans="1:4" s="73" customFormat="1" ht="18" customHeight="1">
      <c r="A4" s="254" t="s">
        <v>1803</v>
      </c>
      <c r="B4" s="254" t="s">
        <v>1803</v>
      </c>
      <c r="C4" s="255" t="s">
        <v>1804</v>
      </c>
      <c r="D4" s="256" t="s">
        <v>1805</v>
      </c>
    </row>
    <row r="5" spans="1:4" s="74" customFormat="1" ht="18" customHeight="1">
      <c r="A5" s="792" t="s">
        <v>1806</v>
      </c>
      <c r="B5" s="793"/>
      <c r="C5" s="793"/>
      <c r="D5" s="794"/>
    </row>
    <row r="6" spans="1:4" s="74" customFormat="1" ht="18" customHeight="1">
      <c r="A6" s="789" t="s">
        <v>1807</v>
      </c>
      <c r="B6" s="621" t="s">
        <v>1808</v>
      </c>
      <c r="C6" s="76" t="s">
        <v>1809</v>
      </c>
      <c r="D6" s="359">
        <v>1</v>
      </c>
    </row>
    <row r="7" spans="1:4" s="74" customFormat="1" ht="18" customHeight="1">
      <c r="A7" s="789"/>
      <c r="B7" s="622" t="s">
        <v>1810</v>
      </c>
      <c r="C7" s="623" t="s">
        <v>1811</v>
      </c>
      <c r="D7" s="624" t="s">
        <v>1812</v>
      </c>
    </row>
    <row r="8" spans="1:4" s="74" customFormat="1" ht="18" customHeight="1">
      <c r="A8" s="790"/>
      <c r="B8" s="625" t="s">
        <v>1813</v>
      </c>
      <c r="C8" s="626" t="s">
        <v>1814</v>
      </c>
      <c r="D8" s="627" t="s">
        <v>1815</v>
      </c>
    </row>
    <row r="9" spans="1:4" s="74" customFormat="1" ht="18" customHeight="1">
      <c r="A9" s="789" t="s">
        <v>1816</v>
      </c>
      <c r="B9" s="621" t="s">
        <v>1817</v>
      </c>
      <c r="C9" s="76" t="s">
        <v>1818</v>
      </c>
      <c r="D9" s="359">
        <v>2</v>
      </c>
    </row>
    <row r="10" spans="1:4" s="74" customFormat="1" ht="18" customHeight="1">
      <c r="A10" s="790"/>
      <c r="B10" s="625" t="s">
        <v>1819</v>
      </c>
      <c r="C10" s="626" t="s">
        <v>1820</v>
      </c>
      <c r="D10" s="627" t="s">
        <v>1821</v>
      </c>
    </row>
    <row r="11" spans="1:4" s="74" customFormat="1" ht="18" customHeight="1">
      <c r="A11" s="804" t="s">
        <v>1822</v>
      </c>
      <c r="B11" s="628" t="s">
        <v>1823</v>
      </c>
      <c r="C11" s="77" t="s">
        <v>1824</v>
      </c>
      <c r="D11" s="75" t="s">
        <v>1825</v>
      </c>
    </row>
    <row r="12" spans="1:4" s="74" customFormat="1" ht="18" customHeight="1">
      <c r="A12" s="805"/>
      <c r="B12" s="622" t="s">
        <v>1826</v>
      </c>
      <c r="C12" s="623" t="s">
        <v>1827</v>
      </c>
      <c r="D12" s="624" t="s">
        <v>1828</v>
      </c>
    </row>
    <row r="13" spans="1:4" s="74" customFormat="1" ht="18" customHeight="1">
      <c r="A13" s="805"/>
      <c r="B13" s="622" t="s">
        <v>1829</v>
      </c>
      <c r="C13" s="623" t="s">
        <v>1830</v>
      </c>
      <c r="D13" s="624" t="s">
        <v>1831</v>
      </c>
    </row>
    <row r="14" spans="1:4" s="74" customFormat="1" ht="18" customHeight="1">
      <c r="A14" s="805"/>
      <c r="B14" s="622" t="s">
        <v>1832</v>
      </c>
      <c r="C14" s="623" t="s">
        <v>1833</v>
      </c>
      <c r="D14" s="624" t="s">
        <v>1834</v>
      </c>
    </row>
    <row r="15" spans="1:4" s="74" customFormat="1" ht="18" customHeight="1">
      <c r="A15" s="807" t="s">
        <v>100</v>
      </c>
      <c r="B15" s="622" t="s">
        <v>1835</v>
      </c>
      <c r="C15" s="623" t="s">
        <v>1836</v>
      </c>
      <c r="D15" s="624" t="s">
        <v>1837</v>
      </c>
    </row>
    <row r="16" spans="1:4" s="74" customFormat="1" ht="18" customHeight="1">
      <c r="A16" s="801"/>
      <c r="B16" s="622" t="s">
        <v>1838</v>
      </c>
      <c r="C16" s="623" t="s">
        <v>103</v>
      </c>
      <c r="D16" s="624" t="s">
        <v>1839</v>
      </c>
    </row>
    <row r="17" spans="1:4" s="74" customFormat="1" ht="18" customHeight="1">
      <c r="A17" s="801"/>
      <c r="B17" s="622" t="s">
        <v>1840</v>
      </c>
      <c r="C17" s="623" t="s">
        <v>1841</v>
      </c>
      <c r="D17" s="624" t="s">
        <v>1842</v>
      </c>
    </row>
    <row r="18" spans="1:4" s="74" customFormat="1" ht="30" customHeight="1">
      <c r="A18" s="802"/>
      <c r="B18" s="625" t="s">
        <v>1843</v>
      </c>
      <c r="C18" s="629" t="s">
        <v>1844</v>
      </c>
      <c r="D18" s="627" t="s">
        <v>102</v>
      </c>
    </row>
    <row r="19" spans="1:4" s="74" customFormat="1" ht="18" customHeight="1">
      <c r="A19" s="800" t="s">
        <v>1845</v>
      </c>
      <c r="B19" s="621" t="s">
        <v>1846</v>
      </c>
      <c r="C19" s="76" t="s">
        <v>1847</v>
      </c>
      <c r="D19" s="359">
        <v>4</v>
      </c>
    </row>
    <row r="20" spans="1:4" s="74" customFormat="1" ht="18" customHeight="1">
      <c r="A20" s="801"/>
      <c r="B20" s="622" t="s">
        <v>1848</v>
      </c>
      <c r="C20" s="623" t="s">
        <v>1849</v>
      </c>
      <c r="D20" s="624" t="s">
        <v>1850</v>
      </c>
    </row>
    <row r="21" spans="1:4" s="74" customFormat="1" ht="18" customHeight="1">
      <c r="A21" s="801"/>
      <c r="B21" s="622" t="s">
        <v>1851</v>
      </c>
      <c r="C21" s="623" t="s">
        <v>843</v>
      </c>
      <c r="D21" s="624" t="s">
        <v>547</v>
      </c>
    </row>
    <row r="22" spans="1:4" s="74" customFormat="1" ht="18" customHeight="1">
      <c r="A22" s="806"/>
      <c r="B22" s="622" t="s">
        <v>1852</v>
      </c>
      <c r="C22" s="623" t="s">
        <v>1853</v>
      </c>
      <c r="D22" s="624" t="s">
        <v>1854</v>
      </c>
    </row>
    <row r="23" spans="1:4" s="74" customFormat="1" ht="18" customHeight="1">
      <c r="A23" s="563" t="s">
        <v>1855</v>
      </c>
      <c r="B23" s="625" t="s">
        <v>1856</v>
      </c>
      <c r="C23" s="630" t="s">
        <v>1857</v>
      </c>
      <c r="D23" s="631" t="s">
        <v>1858</v>
      </c>
    </row>
    <row r="24" spans="1:4" s="74" customFormat="1" ht="18" customHeight="1">
      <c r="A24" s="808" t="s">
        <v>1859</v>
      </c>
      <c r="B24" s="628" t="s">
        <v>1860</v>
      </c>
      <c r="C24" s="305" t="s">
        <v>1861</v>
      </c>
      <c r="D24" s="306">
        <v>6</v>
      </c>
    </row>
    <row r="25" spans="1:4" s="74" customFormat="1" ht="18" customHeight="1">
      <c r="A25" s="809"/>
      <c r="B25" s="795" t="s">
        <v>1862</v>
      </c>
      <c r="C25" s="632" t="s">
        <v>1863</v>
      </c>
      <c r="D25" s="797" t="s">
        <v>1864</v>
      </c>
    </row>
    <row r="26" spans="1:4" s="74" customFormat="1" ht="18" customHeight="1">
      <c r="A26" s="809"/>
      <c r="B26" s="789"/>
      <c r="C26" s="632" t="s">
        <v>1865</v>
      </c>
      <c r="D26" s="798"/>
    </row>
    <row r="27" spans="1:4" s="74" customFormat="1" ht="18" customHeight="1">
      <c r="A27" s="809"/>
      <c r="B27" s="796"/>
      <c r="C27" s="632" t="s">
        <v>1866</v>
      </c>
      <c r="D27" s="799"/>
    </row>
    <row r="28" spans="1:4" s="74" customFormat="1" ht="18" customHeight="1">
      <c r="A28" s="809"/>
      <c r="B28" s="622" t="s">
        <v>1867</v>
      </c>
      <c r="C28" s="632" t="s">
        <v>1868</v>
      </c>
      <c r="D28" s="633" t="s">
        <v>1869</v>
      </c>
    </row>
    <row r="29" spans="1:4" s="74" customFormat="1" ht="18" customHeight="1">
      <c r="A29" s="810"/>
      <c r="B29" s="625" t="s">
        <v>1870</v>
      </c>
      <c r="C29" s="630" t="s">
        <v>1871</v>
      </c>
      <c r="D29" s="631" t="s">
        <v>1872</v>
      </c>
    </row>
    <row r="30" spans="1:4" s="74" customFormat="1" ht="18" customHeight="1">
      <c r="A30" s="803" t="s">
        <v>1873</v>
      </c>
      <c r="B30" s="628" t="s">
        <v>1874</v>
      </c>
      <c r="C30" s="305" t="s">
        <v>1875</v>
      </c>
      <c r="D30" s="306" t="s">
        <v>1876</v>
      </c>
    </row>
    <row r="31" spans="1:4" s="74" customFormat="1" ht="18" customHeight="1">
      <c r="A31" s="801"/>
      <c r="B31" s="622" t="s">
        <v>1877</v>
      </c>
      <c r="C31" s="632" t="s">
        <v>1878</v>
      </c>
      <c r="D31" s="633" t="s">
        <v>1879</v>
      </c>
    </row>
    <row r="32" spans="1:4" s="74" customFormat="1" ht="18" customHeight="1">
      <c r="A32" s="801"/>
      <c r="B32" s="622" t="s">
        <v>1880</v>
      </c>
      <c r="C32" s="632" t="s">
        <v>1881</v>
      </c>
      <c r="D32" s="633" t="s">
        <v>1882</v>
      </c>
    </row>
    <row r="33" spans="1:4" s="74" customFormat="1" ht="18" customHeight="1">
      <c r="A33" s="801"/>
      <c r="B33" s="622" t="s">
        <v>1883</v>
      </c>
      <c r="C33" s="632" t="s">
        <v>1884</v>
      </c>
      <c r="D33" s="633" t="s">
        <v>1885</v>
      </c>
    </row>
    <row r="34" spans="1:4" s="74" customFormat="1" ht="18" customHeight="1">
      <c r="A34" s="801"/>
      <c r="B34" s="622" t="s">
        <v>1886</v>
      </c>
      <c r="C34" s="632" t="s">
        <v>1887</v>
      </c>
      <c r="D34" s="633" t="s">
        <v>1888</v>
      </c>
    </row>
    <row r="35" spans="1:4" s="74" customFormat="1" ht="18" customHeight="1">
      <c r="A35" s="801"/>
      <c r="B35" s="622" t="s">
        <v>946</v>
      </c>
      <c r="C35" s="632" t="s">
        <v>1889</v>
      </c>
      <c r="D35" s="633" t="s">
        <v>1890</v>
      </c>
    </row>
    <row r="36" spans="1:4" s="74" customFormat="1" ht="18" customHeight="1">
      <c r="A36" s="801"/>
      <c r="B36" s="622" t="s">
        <v>1891</v>
      </c>
      <c r="C36" s="632" t="s">
        <v>1892</v>
      </c>
      <c r="D36" s="633" t="s">
        <v>1893</v>
      </c>
    </row>
    <row r="37" spans="1:4" s="74" customFormat="1" ht="18" customHeight="1">
      <c r="A37" s="801"/>
      <c r="B37" s="622" t="s">
        <v>947</v>
      </c>
      <c r="C37" s="632" t="s">
        <v>1894</v>
      </c>
      <c r="D37" s="633" t="s">
        <v>1895</v>
      </c>
    </row>
    <row r="38" spans="1:4" s="74" customFormat="1" ht="18" customHeight="1">
      <c r="A38" s="801"/>
      <c r="B38" s="622" t="s">
        <v>1896</v>
      </c>
      <c r="C38" s="632" t="s">
        <v>1897</v>
      </c>
      <c r="D38" s="634">
        <v>12</v>
      </c>
    </row>
    <row r="39" spans="1:4" s="74" customFormat="1" ht="18" customHeight="1">
      <c r="A39" s="801"/>
      <c r="B39" s="622" t="s">
        <v>948</v>
      </c>
      <c r="C39" s="632" t="s">
        <v>1898</v>
      </c>
      <c r="D39" s="633" t="s">
        <v>1899</v>
      </c>
    </row>
    <row r="40" spans="1:4" s="74" customFormat="1" ht="18" customHeight="1">
      <c r="A40" s="801"/>
      <c r="B40" s="622" t="s">
        <v>1900</v>
      </c>
      <c r="C40" s="632" t="s">
        <v>1901</v>
      </c>
      <c r="D40" s="635">
        <v>14</v>
      </c>
    </row>
    <row r="41" spans="1:4" s="74" customFormat="1" ht="18" customHeight="1">
      <c r="A41" s="802"/>
      <c r="B41" s="625" t="s">
        <v>1902</v>
      </c>
      <c r="C41" s="630" t="s">
        <v>1903</v>
      </c>
      <c r="D41" s="631" t="s">
        <v>1904</v>
      </c>
    </row>
    <row r="42" spans="1:4" s="74" customFormat="1" ht="18" customHeight="1">
      <c r="A42" s="800" t="s">
        <v>1905</v>
      </c>
      <c r="B42" s="621" t="s">
        <v>949</v>
      </c>
      <c r="C42" s="305" t="s">
        <v>1906</v>
      </c>
      <c r="D42" s="306" t="s">
        <v>1907</v>
      </c>
    </row>
    <row r="43" spans="1:4" s="74" customFormat="1" ht="18" customHeight="1">
      <c r="A43" s="801"/>
      <c r="B43" s="622" t="s">
        <v>950</v>
      </c>
      <c r="C43" s="632" t="s">
        <v>1908</v>
      </c>
      <c r="D43" s="633" t="s">
        <v>1909</v>
      </c>
    </row>
    <row r="44" spans="1:4" s="74" customFormat="1" ht="18" customHeight="1">
      <c r="A44" s="802"/>
      <c r="B44" s="625" t="s">
        <v>1910</v>
      </c>
      <c r="C44" s="630" t="s">
        <v>1911</v>
      </c>
      <c r="D44" s="631" t="s">
        <v>1912</v>
      </c>
    </row>
    <row r="45" spans="1:4" ht="24" customHeight="1">
      <c r="C45" s="78"/>
      <c r="D45" s="79"/>
    </row>
    <row r="46" spans="1:4" ht="24" customHeight="1">
      <c r="C46" s="78"/>
      <c r="D46" s="79"/>
    </row>
    <row r="47" spans="1:4" ht="24" customHeight="1">
      <c r="C47" s="78"/>
      <c r="D47" s="79"/>
    </row>
  </sheetData>
  <mergeCells count="13">
    <mergeCell ref="B25:B27"/>
    <mergeCell ref="D25:D27"/>
    <mergeCell ref="A42:A44"/>
    <mergeCell ref="A30:A41"/>
    <mergeCell ref="A11:A14"/>
    <mergeCell ref="A19:A22"/>
    <mergeCell ref="A15:A18"/>
    <mergeCell ref="A24:A29"/>
    <mergeCell ref="A2:D2"/>
    <mergeCell ref="A6:A8"/>
    <mergeCell ref="A9:A10"/>
    <mergeCell ref="A1:D1"/>
    <mergeCell ref="A5:D5"/>
  </mergeCells>
  <phoneticPr fontId="5" type="noConversion"/>
  <hyperlinks>
    <hyperlink ref="D10" location="'2-1'!A1" display="2-1"/>
    <hyperlink ref="D11" location="'3'!A1" display="3"/>
    <hyperlink ref="D15" location="'3-4'!A1" display="3-4"/>
    <hyperlink ref="D17" location="'3-6'!A1" display="3-6"/>
    <hyperlink ref="A5" location="'비목별 제출서류'!A1" display="비목별 제출서류"/>
    <hyperlink ref="D12" location="'3-1'!A1" display="3-1"/>
    <hyperlink ref="D14" location="'3-3'!A1" display="3-3"/>
    <hyperlink ref="D20" location="'4-1'!A1" display="4-3"/>
    <hyperlink ref="D21" location="'4-2'!A1" display="4-4"/>
    <hyperlink ref="D30" location="'7'!A1" display="7"/>
    <hyperlink ref="D31" location="'8'!A1" display="8"/>
    <hyperlink ref="D32" location="'8-1'!A1" display="8-1"/>
    <hyperlink ref="D34" location="'9'!A1" display="9"/>
    <hyperlink ref="D35" location="'10'!A1" display="10"/>
    <hyperlink ref="D37" location="'11'!A1" display="11"/>
    <hyperlink ref="D39" location="'13'!A1" display="13"/>
    <hyperlink ref="D41" location="'14-1'!A1" display="14"/>
    <hyperlink ref="D7" location="'1-1'!A1" display="1-1"/>
    <hyperlink ref="D8" location="'1-2'!A1" display="1-2"/>
    <hyperlink ref="D42" location="'15'!A1" display="15"/>
    <hyperlink ref="D44" location="'17'!A1" display="17"/>
    <hyperlink ref="D13" location="'3-2'!A1" display="3-2"/>
    <hyperlink ref="D18" location="'5'!A1" display="5"/>
    <hyperlink ref="D22" location="'4-3'!A1" display="4-5"/>
    <hyperlink ref="D23" location="'4-4'!A1" display="4-4"/>
    <hyperlink ref="D33" location="'8-2'!A1" display="8-2"/>
    <hyperlink ref="D25" location="'6-1'!A1" display="6-1"/>
    <hyperlink ref="D9" location="'2'!A1" tooltip="2" display="'2'!A1"/>
    <hyperlink ref="D6" location="'1'!A1" tooltip="1" display="'1'!A1"/>
    <hyperlink ref="D19" location="'4'!A1" tooltip="4" display="'4'!A1"/>
    <hyperlink ref="D40" location="'14'!A1" tooltip="14" display="'14'!A1"/>
    <hyperlink ref="D24" location="'6'!A1" tooltip="6" display="'6'!A1"/>
    <hyperlink ref="D43" location="'16'!A1" display="16"/>
    <hyperlink ref="D16" location="'3-5'!A1" display="3-5"/>
    <hyperlink ref="D29" location="'6-3'!A1" display="6-3"/>
    <hyperlink ref="D38" location="'12'!A1" display="12"/>
    <hyperlink ref="A5:D5" location="'비목별 증빙서류 목록'!A1" display="서울대학교 연구비 비목별 증빙서류 목록"/>
    <hyperlink ref="D28" location="'6-2'!A1" display="6-2"/>
    <hyperlink ref="D36" location="'10-1'!A1" display="10-1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M40"/>
  <sheetViews>
    <sheetView zoomScaleNormal="100" workbookViewId="0">
      <selection activeCell="B6" sqref="B6:M6"/>
    </sheetView>
  </sheetViews>
  <sheetFormatPr defaultRowHeight="12"/>
  <cols>
    <col min="1" max="1" width="8.88671875" style="268"/>
    <col min="2" max="13" width="9.88671875" style="268" bestFit="1" customWidth="1"/>
    <col min="14" max="16384" width="8.88671875" style="268"/>
  </cols>
  <sheetData>
    <row r="5" spans="2:13" ht="20.100000000000001" customHeight="1"/>
    <row r="6" spans="2:13" ht="20.100000000000001" customHeight="1">
      <c r="B6" s="269" t="s">
        <v>921</v>
      </c>
      <c r="C6" s="269" t="s">
        <v>922</v>
      </c>
      <c r="D6" s="269" t="s">
        <v>923</v>
      </c>
      <c r="E6" s="269" t="s">
        <v>924</v>
      </c>
      <c r="F6" s="269" t="s">
        <v>925</v>
      </c>
      <c r="G6" s="269" t="s">
        <v>926</v>
      </c>
      <c r="H6" s="269" t="s">
        <v>927</v>
      </c>
      <c r="I6" s="269" t="s">
        <v>928</v>
      </c>
      <c r="J6" s="269" t="s">
        <v>929</v>
      </c>
      <c r="K6" s="269" t="s">
        <v>930</v>
      </c>
      <c r="L6" s="269" t="s">
        <v>931</v>
      </c>
      <c r="M6" s="269" t="s">
        <v>932</v>
      </c>
    </row>
    <row r="7" spans="2:13" ht="20.100000000000001" customHeight="1">
      <c r="B7" s="270">
        <v>8500000</v>
      </c>
      <c r="C7" s="270">
        <v>7100000</v>
      </c>
      <c r="D7" s="270">
        <v>6300000</v>
      </c>
      <c r="E7" s="270">
        <v>6450000</v>
      </c>
      <c r="F7" s="270">
        <v>6450000</v>
      </c>
      <c r="G7" s="270">
        <v>6450000</v>
      </c>
      <c r="H7" s="270">
        <v>4000000</v>
      </c>
      <c r="I7" s="270">
        <v>2500000</v>
      </c>
      <c r="J7" s="270">
        <v>2500000</v>
      </c>
      <c r="K7" s="270">
        <v>1800000</v>
      </c>
      <c r="L7" s="270">
        <v>1800000</v>
      </c>
      <c r="M7" s="270">
        <v>1000000</v>
      </c>
    </row>
    <row r="8" spans="2:13" ht="20.100000000000001" customHeight="1">
      <c r="B8" s="271"/>
      <c r="C8" s="271"/>
      <c r="D8" s="271"/>
      <c r="E8" s="270">
        <v>5250000</v>
      </c>
      <c r="F8" s="270">
        <v>5250000</v>
      </c>
      <c r="G8" s="270">
        <v>5250000</v>
      </c>
      <c r="H8" s="271"/>
      <c r="I8" s="271"/>
      <c r="J8" s="271"/>
      <c r="K8" s="271"/>
      <c r="L8" s="271"/>
      <c r="M8" s="271"/>
    </row>
    <row r="9" spans="2:13" ht="20.100000000000001" customHeight="1">
      <c r="B9" s="271"/>
      <c r="C9" s="271"/>
      <c r="D9" s="271"/>
      <c r="E9" s="270">
        <v>4000000</v>
      </c>
      <c r="F9" s="270">
        <v>4000000</v>
      </c>
      <c r="G9" s="270">
        <v>4000000</v>
      </c>
      <c r="H9" s="271"/>
      <c r="I9" s="271"/>
      <c r="J9" s="271"/>
      <c r="K9" s="271"/>
      <c r="L9" s="271"/>
      <c r="M9" s="271"/>
    </row>
    <row r="10" spans="2:13" ht="20.100000000000001" customHeight="1">
      <c r="B10" s="271"/>
      <c r="C10" s="271"/>
      <c r="D10" s="271"/>
      <c r="E10" s="270"/>
      <c r="F10" s="270"/>
      <c r="G10" s="270"/>
      <c r="H10" s="271"/>
      <c r="I10" s="271"/>
      <c r="J10" s="271"/>
      <c r="K10" s="271"/>
      <c r="L10" s="271"/>
      <c r="M10" s="271"/>
    </row>
    <row r="11" spans="2:13" ht="20.100000000000001" customHeight="1"/>
    <row r="12" spans="2:13" ht="20.100000000000001" customHeight="1"/>
    <row r="13" spans="2:13" ht="20.100000000000001" customHeight="1"/>
    <row r="14" spans="2:13" ht="20.100000000000001" customHeight="1"/>
    <row r="15" spans="2:13" ht="20.100000000000001" customHeight="1"/>
    <row r="16" spans="2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40" ht="13.5" customHeight="1"/>
  </sheetData>
  <phoneticPr fontId="5" type="noConversion"/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CF73"/>
  <sheetViews>
    <sheetView topLeftCell="A6" zoomScale="95" zoomScaleNormal="95" workbookViewId="0">
      <selection activeCell="C14" sqref="C14:G15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9" width="1.77734375" style="12" customWidth="1"/>
    <col min="10" max="15" width="1.77734375" style="12"/>
    <col min="16" max="29" width="1.77734375" style="12" customWidth="1"/>
    <col min="30" max="48" width="1.77734375" style="12"/>
    <col min="49" max="49" width="1.77734375" style="74"/>
    <col min="50" max="78" width="1.77734375" style="538"/>
    <col min="79" max="84" width="1.77734375" style="531"/>
    <col min="85" max="16384" width="1.77734375" style="12"/>
  </cols>
  <sheetData>
    <row r="1" spans="1:84" s="15" customFormat="1" ht="18" hidden="1" customHeight="1" thickBot="1">
      <c r="P1" s="18"/>
      <c r="AD1" s="18"/>
      <c r="AE1" s="18"/>
      <c r="AF1" s="23"/>
      <c r="AG1" s="23"/>
      <c r="AH1" s="1137" t="s">
        <v>37</v>
      </c>
      <c r="AI1" s="1138"/>
      <c r="AJ1" s="1139"/>
      <c r="AK1" s="1137" t="s">
        <v>38</v>
      </c>
      <c r="AL1" s="1138"/>
      <c r="AM1" s="1139"/>
      <c r="AN1" s="1137" t="s">
        <v>39</v>
      </c>
      <c r="AO1" s="1138"/>
      <c r="AP1" s="1139"/>
      <c r="AQ1" s="1137" t="s">
        <v>79</v>
      </c>
      <c r="AR1" s="1138"/>
      <c r="AS1" s="1138"/>
      <c r="AT1" s="1138"/>
      <c r="AU1" s="1138"/>
      <c r="AV1" s="1139"/>
      <c r="AW1" s="126"/>
      <c r="AX1" s="783"/>
      <c r="AY1" s="783"/>
      <c r="AZ1" s="783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</row>
    <row r="2" spans="1:84" s="15" customFormat="1" ht="15" hidden="1" customHeight="1" thickTop="1">
      <c r="P2" s="18"/>
      <c r="AD2" s="18"/>
      <c r="AE2" s="18"/>
      <c r="AF2" s="23"/>
      <c r="AG2" s="23"/>
      <c r="AH2" s="1140"/>
      <c r="AI2" s="1141"/>
      <c r="AJ2" s="1142"/>
      <c r="AK2" s="1140"/>
      <c r="AL2" s="1141"/>
      <c r="AM2" s="1142"/>
      <c r="AN2" s="1140"/>
      <c r="AO2" s="1141"/>
      <c r="AP2" s="1142"/>
      <c r="AQ2" s="1140"/>
      <c r="AR2" s="1149"/>
      <c r="AS2" s="1149"/>
      <c r="AT2" s="1149"/>
      <c r="AU2" s="1141"/>
      <c r="AV2" s="1142"/>
      <c r="AW2" s="126"/>
      <c r="AX2" s="783"/>
      <c r="AY2" s="783"/>
      <c r="AZ2" s="783"/>
      <c r="BA2" s="783"/>
      <c r="BB2" s="783"/>
      <c r="BC2" s="783"/>
      <c r="BD2" s="783"/>
      <c r="BE2" s="783"/>
      <c r="BF2" s="783"/>
      <c r="BG2" s="783"/>
      <c r="BH2" s="783"/>
      <c r="BI2" s="783"/>
      <c r="BJ2" s="783"/>
      <c r="BK2" s="783"/>
      <c r="BL2" s="783"/>
      <c r="BM2" s="783"/>
      <c r="BN2" s="783"/>
      <c r="BO2" s="783"/>
      <c r="BP2" s="783"/>
      <c r="BQ2" s="783"/>
      <c r="BR2" s="783"/>
      <c r="BS2" s="783"/>
      <c r="BT2" s="783"/>
      <c r="BU2" s="783"/>
      <c r="BV2" s="783"/>
      <c r="BW2" s="783"/>
      <c r="BX2" s="783"/>
      <c r="BY2" s="783"/>
      <c r="BZ2" s="783"/>
      <c r="CA2" s="783"/>
      <c r="CB2" s="783"/>
      <c r="CC2" s="783"/>
      <c r="CD2" s="783"/>
      <c r="CE2" s="783"/>
      <c r="CF2" s="783"/>
    </row>
    <row r="3" spans="1:84" s="15" customFormat="1" ht="15" hidden="1" customHeight="1">
      <c r="P3" s="18"/>
      <c r="AD3" s="18"/>
      <c r="AE3" s="18"/>
      <c r="AF3" s="23"/>
      <c r="AG3" s="23"/>
      <c r="AH3" s="1143"/>
      <c r="AI3" s="1144"/>
      <c r="AJ3" s="1145"/>
      <c r="AK3" s="1081" t="s">
        <v>40</v>
      </c>
      <c r="AL3" s="1082"/>
      <c r="AM3" s="1083"/>
      <c r="AN3" s="1143"/>
      <c r="AO3" s="1144"/>
      <c r="AP3" s="1145"/>
      <c r="AQ3" s="1143"/>
      <c r="AR3" s="1150"/>
      <c r="AS3" s="1150"/>
      <c r="AT3" s="1150"/>
      <c r="AU3" s="1144"/>
      <c r="AV3" s="1145"/>
      <c r="AW3" s="126"/>
      <c r="AX3" s="783"/>
      <c r="AY3" s="783"/>
      <c r="AZ3" s="783"/>
      <c r="BA3" s="783"/>
      <c r="BB3" s="783"/>
      <c r="BC3" s="783"/>
      <c r="BD3" s="783"/>
      <c r="BE3" s="783"/>
      <c r="BF3" s="783"/>
      <c r="BG3" s="783"/>
      <c r="BH3" s="783"/>
      <c r="BI3" s="783"/>
      <c r="BJ3" s="783"/>
      <c r="BK3" s="783"/>
      <c r="BL3" s="783"/>
      <c r="BM3" s="783"/>
      <c r="BN3" s="783"/>
      <c r="BO3" s="783"/>
      <c r="BP3" s="783"/>
      <c r="BQ3" s="783"/>
      <c r="BR3" s="783"/>
      <c r="BS3" s="783"/>
      <c r="BT3" s="783"/>
      <c r="BU3" s="783"/>
      <c r="BV3" s="783"/>
      <c r="BW3" s="783"/>
      <c r="BX3" s="783"/>
      <c r="BY3" s="783"/>
      <c r="BZ3" s="783"/>
      <c r="CA3" s="783"/>
      <c r="CB3" s="783"/>
      <c r="CC3" s="783"/>
      <c r="CD3" s="783"/>
      <c r="CE3" s="783"/>
      <c r="CF3" s="783"/>
    </row>
    <row r="4" spans="1:84" s="15" customFormat="1" ht="15" hidden="1" customHeight="1">
      <c r="P4" s="18"/>
      <c r="AD4" s="18"/>
      <c r="AE4" s="18"/>
      <c r="AF4" s="23"/>
      <c r="AG4" s="23"/>
      <c r="AH4" s="1146"/>
      <c r="AI4" s="1147"/>
      <c r="AJ4" s="1148"/>
      <c r="AK4" s="1151"/>
      <c r="AL4" s="1147"/>
      <c r="AM4" s="1148"/>
      <c r="AN4" s="1146"/>
      <c r="AO4" s="1147"/>
      <c r="AP4" s="1148"/>
      <c r="AQ4" s="1146"/>
      <c r="AR4" s="1147"/>
      <c r="AS4" s="1147"/>
      <c r="AT4" s="1147"/>
      <c r="AU4" s="1147"/>
      <c r="AV4" s="1148"/>
      <c r="AW4" s="126"/>
      <c r="AX4" s="783"/>
      <c r="AY4" s="783"/>
      <c r="AZ4" s="783"/>
      <c r="BA4" s="783"/>
      <c r="BB4" s="783"/>
      <c r="BC4" s="783"/>
      <c r="BD4" s="783"/>
      <c r="BE4" s="783"/>
      <c r="BF4" s="783"/>
      <c r="BG4" s="783"/>
      <c r="BH4" s="783"/>
      <c r="BI4" s="783"/>
      <c r="BJ4" s="783"/>
      <c r="BK4" s="783"/>
      <c r="BL4" s="783"/>
      <c r="BM4" s="783"/>
      <c r="BN4" s="783"/>
      <c r="BO4" s="783"/>
      <c r="BP4" s="783"/>
      <c r="BQ4" s="783"/>
      <c r="BR4" s="783"/>
      <c r="BS4" s="783"/>
      <c r="BT4" s="783"/>
      <c r="BU4" s="783"/>
      <c r="BV4" s="783"/>
      <c r="BW4" s="783"/>
      <c r="BX4" s="783"/>
      <c r="BY4" s="783"/>
      <c r="BZ4" s="783"/>
      <c r="CA4" s="783"/>
      <c r="CB4" s="783"/>
      <c r="CC4" s="783"/>
      <c r="CD4" s="783"/>
      <c r="CE4" s="783"/>
      <c r="CF4" s="783"/>
    </row>
    <row r="5" spans="1:84" s="15" customFormat="1" ht="15" hidden="1" customHeight="1">
      <c r="AW5" s="126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783"/>
      <c r="BI5" s="783"/>
      <c r="BJ5" s="783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83"/>
      <c r="BX5" s="783"/>
      <c r="BY5" s="783"/>
      <c r="BZ5" s="783"/>
      <c r="CA5" s="783"/>
      <c r="CB5" s="783"/>
      <c r="CC5" s="783"/>
      <c r="CD5" s="783"/>
      <c r="CE5" s="783"/>
      <c r="CF5" s="783"/>
    </row>
    <row r="6" spans="1:84" s="21" customFormat="1" ht="31.5">
      <c r="A6" s="977" t="s">
        <v>544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977"/>
      <c r="AL6" s="977"/>
      <c r="AM6" s="977"/>
      <c r="AN6" s="977"/>
      <c r="AO6" s="977"/>
      <c r="AP6" s="977"/>
      <c r="AQ6" s="977"/>
      <c r="AR6" s="977"/>
      <c r="AS6" s="977"/>
      <c r="AT6" s="977"/>
      <c r="AU6" s="977"/>
      <c r="AV6" s="977"/>
      <c r="AW6" s="127"/>
    </row>
    <row r="7" spans="1:84" ht="13.5">
      <c r="A7" s="1075" t="s">
        <v>1541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1076"/>
      <c r="AL7" s="1076"/>
      <c r="AM7" s="1076"/>
      <c r="AN7" s="1076"/>
      <c r="AO7" s="1076"/>
      <c r="AP7" s="1076"/>
      <c r="AQ7" s="1076"/>
      <c r="AR7" s="1076"/>
      <c r="AS7" s="1076"/>
      <c r="AT7" s="1076"/>
      <c r="AU7" s="1076"/>
      <c r="AV7" s="1076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</row>
    <row r="8" spans="1:84" s="13" customFormat="1" ht="18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W8" s="1203" t="s">
        <v>1369</v>
      </c>
      <c r="AX8" s="1203"/>
      <c r="AY8" s="1203"/>
      <c r="AZ8" s="1203"/>
      <c r="BA8" s="1203"/>
      <c r="BB8" s="1203"/>
      <c r="BC8" s="1203"/>
      <c r="BD8" s="1203"/>
      <c r="BE8" s="1203"/>
      <c r="BF8" s="1203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776"/>
      <c r="CF8" s="776"/>
    </row>
    <row r="9" spans="1:84" s="117" customFormat="1" ht="18" customHeight="1">
      <c r="A9" s="992" t="s">
        <v>196</v>
      </c>
      <c r="B9" s="992"/>
      <c r="C9" s="992"/>
      <c r="D9" s="992"/>
      <c r="E9" s="992"/>
      <c r="F9" s="992"/>
      <c r="G9" s="993"/>
      <c r="H9" s="992">
        <f>'1'!$H$3:$V$3</f>
        <v>0</v>
      </c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 t="s">
        <v>1424</v>
      </c>
      <c r="X9" s="992"/>
      <c r="Y9" s="992"/>
      <c r="Z9" s="992"/>
      <c r="AA9" s="992"/>
      <c r="AB9" s="992"/>
      <c r="AC9" s="992">
        <f>'1'!$AC$3:$AI$3</f>
        <v>0</v>
      </c>
      <c r="AD9" s="992"/>
      <c r="AE9" s="992"/>
      <c r="AF9" s="992"/>
      <c r="AG9" s="992"/>
      <c r="AH9" s="992"/>
      <c r="AI9" s="992"/>
      <c r="AJ9" s="992" t="s">
        <v>44</v>
      </c>
      <c r="AK9" s="993"/>
      <c r="AL9" s="993"/>
      <c r="AM9" s="993"/>
      <c r="AN9" s="993"/>
      <c r="AO9" s="559" t="s">
        <v>195</v>
      </c>
      <c r="AP9" s="994">
        <f>'1'!$AP$3:$AV$3</f>
        <v>0</v>
      </c>
      <c r="AQ9" s="993"/>
      <c r="AR9" s="993"/>
      <c r="AS9" s="993"/>
      <c r="AT9" s="993"/>
      <c r="AU9" s="993"/>
      <c r="AV9" s="993"/>
      <c r="AW9" s="1204" t="s">
        <v>289</v>
      </c>
      <c r="AX9" s="1204"/>
      <c r="AY9" s="1204"/>
      <c r="AZ9" s="1204"/>
      <c r="BA9" s="1204"/>
      <c r="BB9" s="1204"/>
      <c r="BC9" s="1204"/>
      <c r="BD9" s="1204"/>
      <c r="BE9" s="1204"/>
      <c r="BF9" s="1204"/>
      <c r="BG9" s="1204"/>
      <c r="BH9" s="1204"/>
      <c r="BI9" s="1204"/>
      <c r="BJ9" s="1204"/>
      <c r="BK9" s="1204"/>
      <c r="BL9" s="1204"/>
      <c r="BM9" s="1204"/>
      <c r="BN9" s="1204"/>
      <c r="BO9" s="1204"/>
      <c r="BP9" s="1204"/>
      <c r="BQ9" s="1204"/>
      <c r="BR9" s="1204"/>
      <c r="BS9" s="1204"/>
      <c r="BT9" s="1204"/>
      <c r="BU9" s="1204"/>
      <c r="BV9" s="1204"/>
      <c r="BW9" s="1204"/>
      <c r="BX9" s="1204"/>
      <c r="BY9" s="1204"/>
      <c r="BZ9" s="1204"/>
      <c r="CA9" s="1204"/>
      <c r="CB9" s="1204"/>
      <c r="CC9" s="1204"/>
      <c r="CD9" s="776"/>
      <c r="CE9" s="776"/>
      <c r="CF9" s="776"/>
    </row>
    <row r="10" spans="1:84" s="118" customFormat="1" ht="18" customHeight="1">
      <c r="A10" s="992" t="s">
        <v>197</v>
      </c>
      <c r="B10" s="992"/>
      <c r="C10" s="992"/>
      <c r="D10" s="992"/>
      <c r="E10" s="992"/>
      <c r="F10" s="992"/>
      <c r="G10" s="993"/>
      <c r="H10" s="992">
        <f>'1'!$H$4:$Y$4</f>
        <v>0</v>
      </c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 t="s">
        <v>198</v>
      </c>
      <c r="X10" s="992"/>
      <c r="Y10" s="992"/>
      <c r="Z10" s="992"/>
      <c r="AA10" s="992"/>
      <c r="AB10" s="992"/>
      <c r="AC10" s="992">
        <f>'1'!$AC$4:$AV$4</f>
        <v>0</v>
      </c>
      <c r="AD10" s="992"/>
      <c r="AE10" s="992"/>
      <c r="AF10" s="992"/>
      <c r="AG10" s="992"/>
      <c r="AH10" s="992"/>
      <c r="AI10" s="992"/>
      <c r="AJ10" s="993"/>
      <c r="AK10" s="993"/>
      <c r="AL10" s="993"/>
      <c r="AM10" s="993"/>
      <c r="AN10" s="993"/>
      <c r="AO10" s="993"/>
      <c r="AP10" s="993"/>
      <c r="AQ10" s="993"/>
      <c r="AR10" s="993"/>
      <c r="AS10" s="993"/>
      <c r="AT10" s="993"/>
      <c r="AU10" s="993"/>
      <c r="AV10" s="993"/>
      <c r="AW10" s="119" t="s">
        <v>12</v>
      </c>
      <c r="AX10" s="1205" t="s">
        <v>520</v>
      </c>
      <c r="AY10" s="1205"/>
      <c r="AZ10" s="1205"/>
      <c r="BA10" s="1205"/>
      <c r="BB10" s="1205"/>
      <c r="BC10" s="1205"/>
      <c r="BD10" s="1205"/>
      <c r="BE10" s="1205"/>
      <c r="BF10" s="1205"/>
      <c r="BG10" s="1205"/>
      <c r="BH10" s="1205"/>
      <c r="BI10" s="1205"/>
      <c r="BJ10" s="1205"/>
      <c r="BK10" s="1205"/>
      <c r="BL10" s="1205"/>
      <c r="BM10" s="1205"/>
      <c r="BN10" s="1205"/>
      <c r="BO10" s="1205"/>
      <c r="BP10" s="1205"/>
      <c r="BQ10" s="1205"/>
      <c r="BR10" s="1205"/>
      <c r="BS10" s="1205"/>
      <c r="BT10" s="1205"/>
      <c r="BU10" s="1205"/>
      <c r="BV10" s="1205"/>
      <c r="BW10" s="1205"/>
      <c r="BX10" s="1205"/>
      <c r="BY10" s="1205"/>
      <c r="BZ10" s="1205"/>
      <c r="CA10" s="1205"/>
      <c r="CB10" s="1205"/>
      <c r="CC10" s="1205"/>
      <c r="CD10" s="776"/>
      <c r="CE10" s="776"/>
      <c r="CF10" s="776"/>
    </row>
    <row r="11" spans="1:84" s="118" customFormat="1" ht="18" customHeight="1">
      <c r="A11" s="992" t="s">
        <v>194</v>
      </c>
      <c r="B11" s="992"/>
      <c r="C11" s="992"/>
      <c r="D11" s="992"/>
      <c r="E11" s="992"/>
      <c r="F11" s="992"/>
      <c r="G11" s="993"/>
      <c r="H11" s="992">
        <f>'1'!$H$5:$AV$5</f>
        <v>0</v>
      </c>
      <c r="I11" s="995"/>
      <c r="J11" s="995"/>
      <c r="K11" s="995"/>
      <c r="L11" s="995"/>
      <c r="M11" s="995"/>
      <c r="N11" s="995"/>
      <c r="O11" s="995"/>
      <c r="P11" s="995"/>
      <c r="Q11" s="995"/>
      <c r="R11" s="995"/>
      <c r="S11" s="995"/>
      <c r="T11" s="995"/>
      <c r="U11" s="995"/>
      <c r="V11" s="995"/>
      <c r="W11" s="995"/>
      <c r="X11" s="995"/>
      <c r="Y11" s="995"/>
      <c r="Z11" s="995"/>
      <c r="AA11" s="995"/>
      <c r="AB11" s="995"/>
      <c r="AC11" s="995"/>
      <c r="AD11" s="995"/>
      <c r="AE11" s="995"/>
      <c r="AF11" s="995"/>
      <c r="AG11" s="995"/>
      <c r="AH11" s="995"/>
      <c r="AI11" s="995"/>
      <c r="AJ11" s="995"/>
      <c r="AK11" s="995"/>
      <c r="AL11" s="995"/>
      <c r="AM11" s="995"/>
      <c r="AN11" s="995"/>
      <c r="AO11" s="995"/>
      <c r="AP11" s="995"/>
      <c r="AQ11" s="995"/>
      <c r="AR11" s="995"/>
      <c r="AS11" s="995"/>
      <c r="AT11" s="995"/>
      <c r="AU11" s="995"/>
      <c r="AV11" s="995"/>
      <c r="AW11" s="244"/>
      <c r="AX11" s="1205"/>
      <c r="AY11" s="1205"/>
      <c r="AZ11" s="1205"/>
      <c r="BA11" s="1205"/>
      <c r="BB11" s="1205"/>
      <c r="BC11" s="1205"/>
      <c r="BD11" s="1205"/>
      <c r="BE11" s="1205"/>
      <c r="BF11" s="1205"/>
      <c r="BG11" s="1205"/>
      <c r="BH11" s="1205"/>
      <c r="BI11" s="1205"/>
      <c r="BJ11" s="1205"/>
      <c r="BK11" s="1205"/>
      <c r="BL11" s="1205"/>
      <c r="BM11" s="1205"/>
      <c r="BN11" s="1205"/>
      <c r="BO11" s="1205"/>
      <c r="BP11" s="1205"/>
      <c r="BQ11" s="1205"/>
      <c r="BR11" s="1205"/>
      <c r="BS11" s="1205"/>
      <c r="BT11" s="1205"/>
      <c r="BU11" s="1205"/>
      <c r="BV11" s="1205"/>
      <c r="BW11" s="1205"/>
      <c r="BX11" s="1205"/>
      <c r="BY11" s="1205"/>
      <c r="BZ11" s="1205"/>
      <c r="CA11" s="1205"/>
      <c r="CB11" s="1205"/>
      <c r="CC11" s="1205"/>
      <c r="CD11" s="783"/>
      <c r="CE11" s="777"/>
      <c r="CF11" s="777"/>
    </row>
    <row r="12" spans="1:84" s="15" customFormat="1" ht="12.95" customHeight="1">
      <c r="CE12" s="777"/>
      <c r="CF12" s="777"/>
    </row>
    <row r="13" spans="1:84" s="15" customFormat="1" ht="27" customHeight="1">
      <c r="A13" s="1156" t="s">
        <v>938</v>
      </c>
      <c r="B13" s="1108"/>
      <c r="C13" s="1108" t="s">
        <v>939</v>
      </c>
      <c r="D13" s="1108"/>
      <c r="E13" s="1108"/>
      <c r="F13" s="1108"/>
      <c r="G13" s="1108"/>
      <c r="H13" s="1109" t="s">
        <v>94</v>
      </c>
      <c r="I13" s="1109"/>
      <c r="J13" s="1109"/>
      <c r="K13" s="1109"/>
      <c r="L13" s="1109" t="s">
        <v>940</v>
      </c>
      <c r="M13" s="1108"/>
      <c r="N13" s="1108"/>
      <c r="O13" s="1108"/>
      <c r="P13" s="1108"/>
      <c r="Q13" s="1108" t="s">
        <v>76</v>
      </c>
      <c r="R13" s="1108"/>
      <c r="S13" s="1108"/>
      <c r="T13" s="1108"/>
      <c r="U13" s="1108"/>
      <c r="V13" s="1109" t="s">
        <v>875</v>
      </c>
      <c r="W13" s="1108"/>
      <c r="X13" s="1108"/>
      <c r="Y13" s="1108"/>
      <c r="Z13" s="1108"/>
      <c r="AA13" s="1108"/>
      <c r="AB13" s="1108"/>
      <c r="AC13" s="1108"/>
      <c r="AD13" s="1108"/>
      <c r="AE13" s="1108" t="s">
        <v>941</v>
      </c>
      <c r="AF13" s="1108"/>
      <c r="AG13" s="1108"/>
      <c r="AH13" s="1108" t="s">
        <v>77</v>
      </c>
      <c r="AI13" s="1108"/>
      <c r="AJ13" s="1108"/>
      <c r="AK13" s="1108"/>
      <c r="AL13" s="1108" t="s">
        <v>30</v>
      </c>
      <c r="AM13" s="1108"/>
      <c r="AN13" s="1108"/>
      <c r="AO13" s="1108"/>
      <c r="AP13" s="1108"/>
      <c r="AQ13" s="1108"/>
      <c r="AR13" s="1108"/>
      <c r="AS13" s="1157" t="s">
        <v>942</v>
      </c>
      <c r="AT13" s="1158"/>
      <c r="AU13" s="1158"/>
      <c r="AV13" s="1159"/>
      <c r="AW13" s="245" t="s">
        <v>12</v>
      </c>
      <c r="AX13" s="991" t="s">
        <v>267</v>
      </c>
      <c r="AY13" s="991"/>
      <c r="AZ13" s="991"/>
      <c r="BA13" s="991"/>
      <c r="BB13" s="991"/>
      <c r="BC13" s="991"/>
      <c r="BD13" s="991"/>
      <c r="BE13" s="991"/>
      <c r="BF13" s="991"/>
      <c r="BG13" s="991"/>
      <c r="BH13" s="991"/>
      <c r="BI13" s="991"/>
      <c r="BJ13" s="991"/>
      <c r="BK13" s="991"/>
      <c r="BL13" s="991"/>
      <c r="BM13" s="991"/>
      <c r="BN13" s="991"/>
      <c r="BO13" s="991"/>
      <c r="BP13" s="991"/>
      <c r="BQ13" s="991"/>
      <c r="BR13" s="991"/>
      <c r="BS13" s="991"/>
      <c r="BT13" s="991"/>
      <c r="BU13" s="991"/>
      <c r="BV13" s="991"/>
      <c r="BW13" s="991"/>
      <c r="BX13" s="991"/>
      <c r="BY13" s="991"/>
      <c r="BZ13" s="991"/>
      <c r="CA13" s="991"/>
      <c r="CB13" s="991"/>
      <c r="CC13" s="991"/>
      <c r="CD13" s="783"/>
      <c r="CE13" s="777"/>
      <c r="CF13" s="777"/>
    </row>
    <row r="14" spans="1:84" s="24" customFormat="1" ht="12.75" customHeight="1">
      <c r="A14" s="1154">
        <v>1</v>
      </c>
      <c r="B14" s="1155"/>
      <c r="C14" s="1160" t="s">
        <v>2420</v>
      </c>
      <c r="D14" s="1161"/>
      <c r="E14" s="1161"/>
      <c r="F14" s="1161"/>
      <c r="G14" s="1162"/>
      <c r="H14" s="1166" t="str">
        <f>INDEX(직급.과정,MATCH(C14,성명,0))</f>
        <v>연구원</v>
      </c>
      <c r="I14" s="1167"/>
      <c r="J14" s="1167"/>
      <c r="K14" s="1168"/>
      <c r="L14" s="1172"/>
      <c r="M14" s="1173"/>
      <c r="N14" s="1173"/>
      <c r="O14" s="1173"/>
      <c r="P14" s="1174"/>
      <c r="Q14" s="1176"/>
      <c r="R14" s="1176"/>
      <c r="S14" s="1176"/>
      <c r="T14" s="1176"/>
      <c r="U14" s="1177"/>
      <c r="V14" s="1178"/>
      <c r="W14" s="1152"/>
      <c r="X14" s="1152"/>
      <c r="Y14" s="1152"/>
      <c r="Z14" s="787" t="s">
        <v>2423</v>
      </c>
      <c r="AA14" s="1152"/>
      <c r="AB14" s="1152"/>
      <c r="AC14" s="1152"/>
      <c r="AD14" s="1153"/>
      <c r="AE14" s="1110" t="e">
        <f t="shared" ref="AE14:AE42" si="0">ROUNDUP(Q14/L14,4)</f>
        <v>#DIV/0!</v>
      </c>
      <c r="AF14" s="1111"/>
      <c r="AG14" s="1112"/>
      <c r="AH14" s="1116" t="str">
        <f>INDEX(연구실은행,MATCH(C14,성명,0))</f>
        <v>농협은행</v>
      </c>
      <c r="AI14" s="1117"/>
      <c r="AJ14" s="1117"/>
      <c r="AK14" s="1118"/>
      <c r="AL14" s="1122" t="str">
        <f>INDEX(연구실계좌번호,MATCH(C14,성명,0))</f>
        <v>302-1111-1111-11</v>
      </c>
      <c r="AM14" s="1123"/>
      <c r="AN14" s="1123"/>
      <c r="AO14" s="1123"/>
      <c r="AP14" s="1123"/>
      <c r="AQ14" s="1123"/>
      <c r="AR14" s="1124"/>
      <c r="AS14" s="1116"/>
      <c r="AT14" s="1117"/>
      <c r="AU14" s="1117"/>
      <c r="AV14" s="1128"/>
      <c r="AW14" s="119" t="s">
        <v>12</v>
      </c>
      <c r="AX14" s="1206" t="s">
        <v>518</v>
      </c>
      <c r="AY14" s="1206"/>
      <c r="AZ14" s="1206"/>
      <c r="BA14" s="1206"/>
      <c r="BB14" s="1206"/>
      <c r="BC14" s="1206"/>
      <c r="BD14" s="1206"/>
      <c r="BE14" s="1206"/>
      <c r="BF14" s="1206"/>
      <c r="BG14" s="1206"/>
      <c r="BH14" s="1206"/>
      <c r="BI14" s="1206"/>
      <c r="BJ14" s="1206"/>
      <c r="BK14" s="1206"/>
      <c r="BL14" s="1206"/>
      <c r="BM14" s="1206"/>
      <c r="BN14" s="1206"/>
      <c r="BO14" s="1206"/>
      <c r="BP14" s="1206"/>
      <c r="BQ14" s="1206"/>
      <c r="BR14" s="1206"/>
      <c r="BS14" s="1206"/>
      <c r="BT14" s="1206"/>
      <c r="BU14" s="1206"/>
      <c r="BV14" s="1206"/>
      <c r="BW14" s="1206"/>
      <c r="BX14" s="1206"/>
      <c r="BY14" s="1206"/>
      <c r="BZ14" s="1206"/>
      <c r="CA14" s="1206"/>
      <c r="CB14" s="1206"/>
      <c r="CC14" s="1206"/>
      <c r="CD14" s="782"/>
      <c r="CE14" s="777"/>
      <c r="CF14" s="777"/>
    </row>
    <row r="15" spans="1:84" s="24" customFormat="1" ht="12.95" customHeight="1">
      <c r="A15" s="1106"/>
      <c r="B15" s="1107"/>
      <c r="C15" s="1163"/>
      <c r="D15" s="1164"/>
      <c r="E15" s="1164"/>
      <c r="F15" s="1164"/>
      <c r="G15" s="1165"/>
      <c r="H15" s="1169"/>
      <c r="I15" s="1170"/>
      <c r="J15" s="1170"/>
      <c r="K15" s="1171"/>
      <c r="L15" s="1175"/>
      <c r="M15" s="1135"/>
      <c r="N15" s="1135"/>
      <c r="O15" s="1135"/>
      <c r="P15" s="1136"/>
      <c r="Q15" s="1135"/>
      <c r="R15" s="1135"/>
      <c r="S15" s="1135"/>
      <c r="T15" s="1135"/>
      <c r="U15" s="1136"/>
      <c r="V15" s="1130"/>
      <c r="W15" s="1131"/>
      <c r="X15" s="663" t="s">
        <v>2424</v>
      </c>
      <c r="Y15" s="1132" t="e">
        <f>DATEDIF(EOMONTH(V14,-1)-1,EOMONTH(AA14,0),"m")</f>
        <v>#NUM!</v>
      </c>
      <c r="Z15" s="1132"/>
      <c r="AA15" s="1132"/>
      <c r="AB15" s="1133" t="s">
        <v>2425</v>
      </c>
      <c r="AC15" s="1133"/>
      <c r="AD15" s="1134"/>
      <c r="AE15" s="1113"/>
      <c r="AF15" s="1114"/>
      <c r="AG15" s="1115"/>
      <c r="AH15" s="1119"/>
      <c r="AI15" s="1120"/>
      <c r="AJ15" s="1120"/>
      <c r="AK15" s="1121"/>
      <c r="AL15" s="1125"/>
      <c r="AM15" s="1126"/>
      <c r="AN15" s="1126"/>
      <c r="AO15" s="1126"/>
      <c r="AP15" s="1126"/>
      <c r="AQ15" s="1126"/>
      <c r="AR15" s="1127"/>
      <c r="AS15" s="1119"/>
      <c r="AT15" s="1120"/>
      <c r="AU15" s="1120"/>
      <c r="AV15" s="1129"/>
      <c r="AW15" s="246"/>
      <c r="AX15" s="1206"/>
      <c r="AY15" s="1206"/>
      <c r="AZ15" s="1206"/>
      <c r="BA15" s="1206"/>
      <c r="BB15" s="1206"/>
      <c r="BC15" s="1206"/>
      <c r="BD15" s="1206"/>
      <c r="BE15" s="1206"/>
      <c r="BF15" s="1206"/>
      <c r="BG15" s="1206"/>
      <c r="BH15" s="1206"/>
      <c r="BI15" s="1206"/>
      <c r="BJ15" s="1206"/>
      <c r="BK15" s="1206"/>
      <c r="BL15" s="1206"/>
      <c r="BM15" s="1206"/>
      <c r="BN15" s="1206"/>
      <c r="BO15" s="1206"/>
      <c r="BP15" s="1206"/>
      <c r="BQ15" s="1206"/>
      <c r="BR15" s="1206"/>
      <c r="BS15" s="1206"/>
      <c r="BT15" s="1206"/>
      <c r="BU15" s="1206"/>
      <c r="BV15" s="1206"/>
      <c r="BW15" s="1206"/>
      <c r="BX15" s="1206"/>
      <c r="BY15" s="1206"/>
      <c r="BZ15" s="1206"/>
      <c r="CA15" s="1206"/>
      <c r="CB15" s="1206"/>
      <c r="CC15" s="1206"/>
      <c r="CD15" s="782"/>
      <c r="CE15" s="783"/>
      <c r="CF15" s="783"/>
    </row>
    <row r="16" spans="1:84" s="24" customFormat="1" ht="12.75" customHeight="1">
      <c r="A16" s="1106">
        <v>2</v>
      </c>
      <c r="B16" s="1107"/>
      <c r="C16" s="1163"/>
      <c r="D16" s="1164"/>
      <c r="E16" s="1164"/>
      <c r="F16" s="1164"/>
      <c r="G16" s="1165"/>
      <c r="H16" s="1169" t="e">
        <f>INDEX(직급.과정,MATCH(C16,성명,0))</f>
        <v>#N/A</v>
      </c>
      <c r="I16" s="1170"/>
      <c r="J16" s="1170"/>
      <c r="K16" s="1171"/>
      <c r="L16" s="1175"/>
      <c r="M16" s="1135"/>
      <c r="N16" s="1135"/>
      <c r="O16" s="1135"/>
      <c r="P16" s="1136"/>
      <c r="Q16" s="1135"/>
      <c r="R16" s="1135"/>
      <c r="S16" s="1135"/>
      <c r="T16" s="1135"/>
      <c r="U16" s="1136"/>
      <c r="V16" s="1178"/>
      <c r="W16" s="1152"/>
      <c r="X16" s="1152"/>
      <c r="Y16" s="1152"/>
      <c r="Z16" s="787" t="s">
        <v>2426</v>
      </c>
      <c r="AA16" s="1152"/>
      <c r="AB16" s="1152"/>
      <c r="AC16" s="1152"/>
      <c r="AD16" s="1153"/>
      <c r="AE16" s="1113" t="e">
        <f t="shared" si="0"/>
        <v>#DIV/0!</v>
      </c>
      <c r="AF16" s="1114"/>
      <c r="AG16" s="1115"/>
      <c r="AH16" s="1119" t="e">
        <f>INDEX(연구실은행,MATCH(C16,성명,0))</f>
        <v>#N/A</v>
      </c>
      <c r="AI16" s="1120"/>
      <c r="AJ16" s="1120"/>
      <c r="AK16" s="1121"/>
      <c r="AL16" s="1125" t="e">
        <f>INDEX(연구실계좌번호,MATCH(C16,성명,0))</f>
        <v>#N/A</v>
      </c>
      <c r="AM16" s="1126"/>
      <c r="AN16" s="1126"/>
      <c r="AO16" s="1126"/>
      <c r="AP16" s="1126"/>
      <c r="AQ16" s="1126"/>
      <c r="AR16" s="1127"/>
      <c r="AS16" s="1179"/>
      <c r="AT16" s="1180"/>
      <c r="AU16" s="1180"/>
      <c r="AV16" s="1181"/>
      <c r="AW16" s="246"/>
      <c r="AX16" s="247"/>
      <c r="AY16" s="1207" t="s">
        <v>283</v>
      </c>
      <c r="AZ16" s="1207"/>
      <c r="BA16" s="1207"/>
      <c r="BB16" s="1207"/>
      <c r="BC16" s="1207"/>
      <c r="BD16" s="1207"/>
      <c r="BE16" s="1207"/>
      <c r="BF16" s="1207"/>
      <c r="BG16" s="1207"/>
      <c r="BH16" s="1207"/>
      <c r="BI16" s="1207"/>
      <c r="BJ16" s="1207"/>
      <c r="BK16" s="1207"/>
      <c r="BL16" s="1207"/>
      <c r="BM16" s="1207"/>
      <c r="BN16" s="1207"/>
      <c r="BO16" s="1207"/>
      <c r="BP16" s="1207"/>
      <c r="BQ16" s="1207"/>
      <c r="BR16" s="1207"/>
      <c r="BS16" s="1207"/>
      <c r="BT16" s="1207"/>
      <c r="BU16" s="1207"/>
      <c r="BV16" s="1207"/>
      <c r="BW16" s="1207"/>
      <c r="BX16" s="1207"/>
      <c r="BY16" s="1207"/>
      <c r="BZ16" s="1207"/>
      <c r="CA16" s="1207"/>
      <c r="CB16" s="1207"/>
      <c r="CC16" s="1207"/>
      <c r="CD16" s="782"/>
      <c r="CE16" s="777"/>
      <c r="CF16" s="777"/>
    </row>
    <row r="17" spans="1:84" s="24" customFormat="1" ht="12.95" customHeight="1">
      <c r="A17" s="1106"/>
      <c r="B17" s="1107"/>
      <c r="C17" s="1163"/>
      <c r="D17" s="1164"/>
      <c r="E17" s="1164"/>
      <c r="F17" s="1164"/>
      <c r="G17" s="1165"/>
      <c r="H17" s="1169"/>
      <c r="I17" s="1170"/>
      <c r="J17" s="1170"/>
      <c r="K17" s="1171"/>
      <c r="L17" s="1175"/>
      <c r="M17" s="1135"/>
      <c r="N17" s="1135"/>
      <c r="O17" s="1135"/>
      <c r="P17" s="1136"/>
      <c r="Q17" s="1135"/>
      <c r="R17" s="1135"/>
      <c r="S17" s="1135"/>
      <c r="T17" s="1135"/>
      <c r="U17" s="1136"/>
      <c r="V17" s="1130"/>
      <c r="W17" s="1131"/>
      <c r="X17" s="663" t="s">
        <v>2427</v>
      </c>
      <c r="Y17" s="1132" t="e">
        <f>DATEDIF(EOMONTH(V16,-1)-1,EOMONTH(AA16,0),"m")</f>
        <v>#NUM!</v>
      </c>
      <c r="Z17" s="1132"/>
      <c r="AA17" s="1132"/>
      <c r="AB17" s="1133" t="s">
        <v>2428</v>
      </c>
      <c r="AC17" s="1133"/>
      <c r="AD17" s="1134"/>
      <c r="AE17" s="1113"/>
      <c r="AF17" s="1114"/>
      <c r="AG17" s="1115"/>
      <c r="AH17" s="1119"/>
      <c r="AI17" s="1120"/>
      <c r="AJ17" s="1120"/>
      <c r="AK17" s="1121"/>
      <c r="AL17" s="1125"/>
      <c r="AM17" s="1126"/>
      <c r="AN17" s="1126"/>
      <c r="AO17" s="1126"/>
      <c r="AP17" s="1126"/>
      <c r="AQ17" s="1126"/>
      <c r="AR17" s="1127"/>
      <c r="AS17" s="1119"/>
      <c r="AT17" s="1120"/>
      <c r="AU17" s="1120"/>
      <c r="AV17" s="1129"/>
      <c r="AW17" s="119" t="s">
        <v>12</v>
      </c>
      <c r="AX17" s="1206" t="s">
        <v>519</v>
      </c>
      <c r="AY17" s="1206"/>
      <c r="AZ17" s="1206"/>
      <c r="BA17" s="1206"/>
      <c r="BB17" s="1206"/>
      <c r="BC17" s="1206"/>
      <c r="BD17" s="1206"/>
      <c r="BE17" s="1206"/>
      <c r="BF17" s="1206"/>
      <c r="BG17" s="1206"/>
      <c r="BH17" s="1206"/>
      <c r="BI17" s="1206"/>
      <c r="BJ17" s="1206"/>
      <c r="BK17" s="1206"/>
      <c r="BL17" s="1206"/>
      <c r="BM17" s="1206"/>
      <c r="BN17" s="1206"/>
      <c r="BO17" s="1206"/>
      <c r="BP17" s="1206"/>
      <c r="BQ17" s="1206"/>
      <c r="BR17" s="1206"/>
      <c r="BS17" s="1206"/>
      <c r="BT17" s="1206"/>
      <c r="BU17" s="1206"/>
      <c r="BV17" s="1206"/>
      <c r="BW17" s="1206"/>
      <c r="BX17" s="1206"/>
      <c r="BY17" s="1206"/>
      <c r="BZ17" s="1206"/>
      <c r="CA17" s="1206"/>
      <c r="CB17" s="1206"/>
      <c r="CC17" s="1206"/>
      <c r="CD17" s="782"/>
      <c r="CE17" s="531"/>
      <c r="CF17" s="531"/>
    </row>
    <row r="18" spans="1:84" s="24" customFormat="1" ht="12.75" customHeight="1">
      <c r="A18" s="1106">
        <v>3</v>
      </c>
      <c r="B18" s="1107"/>
      <c r="C18" s="1163"/>
      <c r="D18" s="1164"/>
      <c r="E18" s="1164"/>
      <c r="F18" s="1164"/>
      <c r="G18" s="1165"/>
      <c r="H18" s="1169" t="e">
        <f>INDEX(직급.과정,MATCH(C18,성명,0))</f>
        <v>#N/A</v>
      </c>
      <c r="I18" s="1170"/>
      <c r="J18" s="1170"/>
      <c r="K18" s="1171"/>
      <c r="L18" s="1175"/>
      <c r="M18" s="1135"/>
      <c r="N18" s="1135"/>
      <c r="O18" s="1135"/>
      <c r="P18" s="1136"/>
      <c r="Q18" s="1135"/>
      <c r="R18" s="1135"/>
      <c r="S18" s="1135"/>
      <c r="T18" s="1135"/>
      <c r="U18" s="1136"/>
      <c r="V18" s="1178"/>
      <c r="W18" s="1152"/>
      <c r="X18" s="1152"/>
      <c r="Y18" s="1152"/>
      <c r="Z18" s="787" t="s">
        <v>2429</v>
      </c>
      <c r="AA18" s="1152"/>
      <c r="AB18" s="1152"/>
      <c r="AC18" s="1152"/>
      <c r="AD18" s="1153"/>
      <c r="AE18" s="1113" t="e">
        <f t="shared" si="0"/>
        <v>#DIV/0!</v>
      </c>
      <c r="AF18" s="1114"/>
      <c r="AG18" s="1115"/>
      <c r="AH18" s="1119" t="e">
        <f>INDEX(연구실은행,MATCH(C18,성명,0))</f>
        <v>#N/A</v>
      </c>
      <c r="AI18" s="1120"/>
      <c r="AJ18" s="1120"/>
      <c r="AK18" s="1121"/>
      <c r="AL18" s="1125" t="e">
        <f>INDEX(연구실계좌번호,MATCH(C18,성명,0))</f>
        <v>#N/A</v>
      </c>
      <c r="AM18" s="1126"/>
      <c r="AN18" s="1126"/>
      <c r="AO18" s="1126"/>
      <c r="AP18" s="1126"/>
      <c r="AQ18" s="1126"/>
      <c r="AR18" s="1127"/>
      <c r="AS18" s="1179"/>
      <c r="AT18" s="1180"/>
      <c r="AU18" s="1180"/>
      <c r="AV18" s="1181"/>
      <c r="AW18" s="246"/>
      <c r="AX18" s="1206"/>
      <c r="AY18" s="1206"/>
      <c r="AZ18" s="1206"/>
      <c r="BA18" s="1206"/>
      <c r="BB18" s="1206"/>
      <c r="BC18" s="1206"/>
      <c r="BD18" s="1206"/>
      <c r="BE18" s="1206"/>
      <c r="BF18" s="1206"/>
      <c r="BG18" s="1206"/>
      <c r="BH18" s="1206"/>
      <c r="BI18" s="1206"/>
      <c r="BJ18" s="1206"/>
      <c r="BK18" s="1206"/>
      <c r="BL18" s="1206"/>
      <c r="BM18" s="1206"/>
      <c r="BN18" s="1206"/>
      <c r="BO18" s="1206"/>
      <c r="BP18" s="1206"/>
      <c r="BQ18" s="1206"/>
      <c r="BR18" s="1206"/>
      <c r="BS18" s="1206"/>
      <c r="BT18" s="1206"/>
      <c r="BU18" s="1206"/>
      <c r="BV18" s="1206"/>
      <c r="BW18" s="1206"/>
      <c r="BX18" s="1206"/>
      <c r="BY18" s="1206"/>
      <c r="BZ18" s="1206"/>
      <c r="CA18" s="1206"/>
      <c r="CB18" s="1206"/>
      <c r="CC18" s="1206"/>
      <c r="CD18" s="782"/>
      <c r="CE18" s="531"/>
      <c r="CF18" s="531"/>
    </row>
    <row r="19" spans="1:84" s="24" customFormat="1" ht="12.95" customHeight="1">
      <c r="A19" s="1106"/>
      <c r="B19" s="1107"/>
      <c r="C19" s="1163"/>
      <c r="D19" s="1164"/>
      <c r="E19" s="1164"/>
      <c r="F19" s="1164"/>
      <c r="G19" s="1165"/>
      <c r="H19" s="1169"/>
      <c r="I19" s="1170"/>
      <c r="J19" s="1170"/>
      <c r="K19" s="1171"/>
      <c r="L19" s="1175"/>
      <c r="M19" s="1135"/>
      <c r="N19" s="1135"/>
      <c r="O19" s="1135"/>
      <c r="P19" s="1136"/>
      <c r="Q19" s="1135"/>
      <c r="R19" s="1135"/>
      <c r="S19" s="1135"/>
      <c r="T19" s="1135"/>
      <c r="U19" s="1136"/>
      <c r="V19" s="1130"/>
      <c r="W19" s="1131"/>
      <c r="X19" s="663" t="s">
        <v>2427</v>
      </c>
      <c r="Y19" s="1132" t="e">
        <f>DATEDIF(EOMONTH(V18,-1)-1,EOMONTH(AA18,0),"m")</f>
        <v>#NUM!</v>
      </c>
      <c r="Z19" s="1132"/>
      <c r="AA19" s="1132"/>
      <c r="AB19" s="1133" t="s">
        <v>2428</v>
      </c>
      <c r="AC19" s="1133"/>
      <c r="AD19" s="1134"/>
      <c r="AE19" s="1113"/>
      <c r="AF19" s="1114"/>
      <c r="AG19" s="1115"/>
      <c r="AH19" s="1119"/>
      <c r="AI19" s="1120"/>
      <c r="AJ19" s="1120"/>
      <c r="AK19" s="1121"/>
      <c r="AL19" s="1125"/>
      <c r="AM19" s="1126"/>
      <c r="AN19" s="1126"/>
      <c r="AO19" s="1126"/>
      <c r="AP19" s="1126"/>
      <c r="AQ19" s="1126"/>
      <c r="AR19" s="1127"/>
      <c r="AS19" s="1119"/>
      <c r="AT19" s="1120"/>
      <c r="AU19" s="1120"/>
      <c r="AV19" s="1129"/>
      <c r="AW19" s="246"/>
      <c r="AX19" s="781"/>
      <c r="AY19" s="781"/>
      <c r="AZ19" s="781"/>
      <c r="BA19" s="781"/>
      <c r="BB19" s="781"/>
      <c r="BC19" s="781"/>
      <c r="BD19" s="781"/>
      <c r="BE19" s="781"/>
      <c r="BF19" s="781"/>
      <c r="BG19" s="781"/>
      <c r="BH19" s="781"/>
      <c r="BI19" s="781"/>
      <c r="BJ19" s="781"/>
      <c r="BK19" s="781"/>
      <c r="BL19" s="781"/>
      <c r="BM19" s="781"/>
      <c r="BN19" s="781"/>
      <c r="BO19" s="781"/>
      <c r="BP19" s="781"/>
      <c r="BQ19" s="781"/>
      <c r="BR19" s="781"/>
      <c r="BS19" s="781"/>
      <c r="BT19" s="781"/>
      <c r="BU19" s="781"/>
      <c r="BV19" s="781"/>
      <c r="BW19" s="781"/>
      <c r="BX19" s="781"/>
      <c r="BY19" s="781"/>
      <c r="BZ19" s="781"/>
      <c r="CA19" s="781"/>
      <c r="CB19" s="781"/>
      <c r="CC19" s="781"/>
      <c r="CD19" s="782"/>
      <c r="CE19" s="531"/>
      <c r="CF19" s="531"/>
    </row>
    <row r="20" spans="1:84" s="24" customFormat="1" ht="12.75" customHeight="1">
      <c r="A20" s="1106">
        <v>4</v>
      </c>
      <c r="B20" s="1107"/>
      <c r="C20" s="1163"/>
      <c r="D20" s="1164"/>
      <c r="E20" s="1164"/>
      <c r="F20" s="1164"/>
      <c r="G20" s="1165"/>
      <c r="H20" s="1169" t="e">
        <f>INDEX(직급.과정,MATCH(C20,성명,0))</f>
        <v>#N/A</v>
      </c>
      <c r="I20" s="1170"/>
      <c r="J20" s="1170"/>
      <c r="K20" s="1171"/>
      <c r="L20" s="1175"/>
      <c r="M20" s="1135"/>
      <c r="N20" s="1135"/>
      <c r="O20" s="1135"/>
      <c r="P20" s="1136"/>
      <c r="Q20" s="1135"/>
      <c r="R20" s="1135"/>
      <c r="S20" s="1135"/>
      <c r="T20" s="1135"/>
      <c r="U20" s="1136"/>
      <c r="V20" s="1178"/>
      <c r="W20" s="1152"/>
      <c r="X20" s="1152"/>
      <c r="Y20" s="1152"/>
      <c r="Z20" s="787" t="s">
        <v>2429</v>
      </c>
      <c r="AA20" s="1152"/>
      <c r="AB20" s="1152"/>
      <c r="AC20" s="1152"/>
      <c r="AD20" s="1153"/>
      <c r="AE20" s="1113" t="e">
        <f t="shared" si="0"/>
        <v>#DIV/0!</v>
      </c>
      <c r="AF20" s="1114"/>
      <c r="AG20" s="1115"/>
      <c r="AH20" s="1119" t="e">
        <f>INDEX(연구실은행,MATCH(C20,성명,0))</f>
        <v>#N/A</v>
      </c>
      <c r="AI20" s="1120"/>
      <c r="AJ20" s="1120"/>
      <c r="AK20" s="1121"/>
      <c r="AL20" s="1125" t="e">
        <f>INDEX(연구실계좌번호,MATCH(C20,성명,0))</f>
        <v>#N/A</v>
      </c>
      <c r="AM20" s="1126"/>
      <c r="AN20" s="1126"/>
      <c r="AO20" s="1126"/>
      <c r="AP20" s="1126"/>
      <c r="AQ20" s="1126"/>
      <c r="AR20" s="1127"/>
      <c r="AS20" s="1179"/>
      <c r="AT20" s="1180"/>
      <c r="AU20" s="1180"/>
      <c r="AV20" s="1181"/>
      <c r="AW20" s="246"/>
      <c r="AX20" s="1187" t="s">
        <v>1204</v>
      </c>
      <c r="AY20" s="1187"/>
      <c r="AZ20" s="1187"/>
      <c r="BA20" s="1187"/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  <c r="BN20" s="1187"/>
      <c r="BO20" s="1187"/>
      <c r="BP20" s="1187"/>
      <c r="BQ20" s="1187"/>
      <c r="BR20" s="1187"/>
      <c r="BS20" s="1187"/>
      <c r="BT20" s="1187"/>
      <c r="BU20" s="1187"/>
      <c r="BV20" s="1187"/>
      <c r="BW20" s="1187"/>
      <c r="BX20" s="1187"/>
      <c r="BY20" s="1187"/>
      <c r="BZ20" s="1187"/>
      <c r="CA20" s="1187"/>
      <c r="CB20" s="1187"/>
      <c r="CC20" s="1187"/>
      <c r="CD20" s="782"/>
      <c r="CE20" s="531"/>
      <c r="CF20" s="531"/>
    </row>
    <row r="21" spans="1:84" s="24" customFormat="1" ht="12.95" customHeight="1">
      <c r="A21" s="1106"/>
      <c r="B21" s="1107"/>
      <c r="C21" s="1163"/>
      <c r="D21" s="1164"/>
      <c r="E21" s="1164"/>
      <c r="F21" s="1164"/>
      <c r="G21" s="1165"/>
      <c r="H21" s="1169"/>
      <c r="I21" s="1170"/>
      <c r="J21" s="1170"/>
      <c r="K21" s="1171"/>
      <c r="L21" s="1175"/>
      <c r="M21" s="1135"/>
      <c r="N21" s="1135"/>
      <c r="O21" s="1135"/>
      <c r="P21" s="1136"/>
      <c r="Q21" s="1135"/>
      <c r="R21" s="1135"/>
      <c r="S21" s="1135"/>
      <c r="T21" s="1135"/>
      <c r="U21" s="1136"/>
      <c r="V21" s="1130"/>
      <c r="W21" s="1131"/>
      <c r="X21" s="663" t="s">
        <v>2427</v>
      </c>
      <c r="Y21" s="1132" t="e">
        <f>DATEDIF(EOMONTH(V20,-1)-1,EOMONTH(AA20,0),"m")</f>
        <v>#NUM!</v>
      </c>
      <c r="Z21" s="1132"/>
      <c r="AA21" s="1132"/>
      <c r="AB21" s="1133" t="s">
        <v>2428</v>
      </c>
      <c r="AC21" s="1133"/>
      <c r="AD21" s="1134"/>
      <c r="AE21" s="1113"/>
      <c r="AF21" s="1114"/>
      <c r="AG21" s="1115"/>
      <c r="AH21" s="1119"/>
      <c r="AI21" s="1120"/>
      <c r="AJ21" s="1120"/>
      <c r="AK21" s="1121"/>
      <c r="AL21" s="1125"/>
      <c r="AM21" s="1126"/>
      <c r="AN21" s="1126"/>
      <c r="AO21" s="1126"/>
      <c r="AP21" s="1126"/>
      <c r="AQ21" s="1126"/>
      <c r="AR21" s="1127"/>
      <c r="AS21" s="1119"/>
      <c r="AT21" s="1120"/>
      <c r="AU21" s="1120"/>
      <c r="AV21" s="1129"/>
      <c r="AW21" s="246"/>
      <c r="AX21" s="778" t="s">
        <v>545</v>
      </c>
      <c r="AY21" s="778"/>
      <c r="AZ21" s="778"/>
      <c r="BA21" s="778"/>
      <c r="BB21" s="778"/>
      <c r="BC21" s="778"/>
      <c r="BD21" s="778"/>
      <c r="BE21" s="247"/>
      <c r="BF21" s="1184" t="s">
        <v>293</v>
      </c>
      <c r="BG21" s="1184"/>
      <c r="BH21" s="1184"/>
      <c r="BI21" s="1184"/>
      <c r="BJ21" s="778"/>
      <c r="BK21" s="778"/>
      <c r="BL21" s="778"/>
      <c r="BM21" s="778"/>
      <c r="BN21" s="778"/>
      <c r="BO21" s="778"/>
      <c r="BP21" s="778"/>
      <c r="BQ21" s="778"/>
      <c r="BR21" s="778"/>
      <c r="BS21" s="247"/>
      <c r="BT21" s="247"/>
      <c r="BU21" s="247"/>
      <c r="BV21" s="247"/>
      <c r="BW21" s="778"/>
      <c r="BX21" s="778"/>
      <c r="BY21" s="778"/>
      <c r="BZ21" s="778"/>
      <c r="CA21" s="778"/>
      <c r="CB21" s="778"/>
      <c r="CC21" s="778"/>
      <c r="CD21" s="782"/>
      <c r="CE21" s="531"/>
      <c r="CF21" s="531"/>
    </row>
    <row r="22" spans="1:84" s="24" customFormat="1" ht="12.75" customHeight="1">
      <c r="A22" s="1106">
        <v>5</v>
      </c>
      <c r="B22" s="1107"/>
      <c r="C22" s="1163"/>
      <c r="D22" s="1164"/>
      <c r="E22" s="1164"/>
      <c r="F22" s="1164"/>
      <c r="G22" s="1165"/>
      <c r="H22" s="1169" t="e">
        <f>INDEX(직급.과정,MATCH(C22,성명,0))</f>
        <v>#N/A</v>
      </c>
      <c r="I22" s="1170"/>
      <c r="J22" s="1170"/>
      <c r="K22" s="1171"/>
      <c r="L22" s="1175"/>
      <c r="M22" s="1135"/>
      <c r="N22" s="1135"/>
      <c r="O22" s="1135"/>
      <c r="P22" s="1136"/>
      <c r="Q22" s="1135"/>
      <c r="R22" s="1135"/>
      <c r="S22" s="1135"/>
      <c r="T22" s="1135"/>
      <c r="U22" s="1136"/>
      <c r="V22" s="1178"/>
      <c r="W22" s="1152"/>
      <c r="X22" s="1152"/>
      <c r="Y22" s="1152"/>
      <c r="Z22" s="787" t="s">
        <v>2429</v>
      </c>
      <c r="AA22" s="1152"/>
      <c r="AB22" s="1152"/>
      <c r="AC22" s="1152"/>
      <c r="AD22" s="1153"/>
      <c r="AE22" s="1113" t="e">
        <f t="shared" si="0"/>
        <v>#DIV/0!</v>
      </c>
      <c r="AF22" s="1114"/>
      <c r="AG22" s="1115"/>
      <c r="AH22" s="1119" t="e">
        <f>INDEX(연구실은행,MATCH(C22,성명,0))</f>
        <v>#N/A</v>
      </c>
      <c r="AI22" s="1120"/>
      <c r="AJ22" s="1120"/>
      <c r="AK22" s="1121"/>
      <c r="AL22" s="1125" t="e">
        <f>INDEX(연구실계좌번호,MATCH(C22,성명,0))</f>
        <v>#N/A</v>
      </c>
      <c r="AM22" s="1126"/>
      <c r="AN22" s="1126"/>
      <c r="AO22" s="1126"/>
      <c r="AP22" s="1126"/>
      <c r="AQ22" s="1126"/>
      <c r="AR22" s="1127"/>
      <c r="AS22" s="1179"/>
      <c r="AT22" s="1180"/>
      <c r="AU22" s="1180"/>
      <c r="AV22" s="1181"/>
      <c r="AW22" s="246"/>
      <c r="AX22" s="1183" t="s">
        <v>287</v>
      </c>
      <c r="AY22" s="1183"/>
      <c r="AZ22" s="1183"/>
      <c r="BA22" s="1183"/>
      <c r="BB22" s="1183"/>
      <c r="BC22" s="1185" t="s">
        <v>959</v>
      </c>
      <c r="BD22" s="1185"/>
      <c r="BE22" s="1185"/>
      <c r="BF22" s="1185"/>
      <c r="BG22" s="1185"/>
      <c r="BH22" s="1185"/>
      <c r="BI22" s="1185"/>
      <c r="BJ22" s="248"/>
      <c r="BK22" s="779"/>
      <c r="BL22" s="779"/>
      <c r="BM22" s="779"/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78"/>
      <c r="BY22" s="778"/>
      <c r="BZ22" s="778"/>
      <c r="CA22" s="778"/>
      <c r="CB22" s="778"/>
      <c r="CC22" s="778"/>
      <c r="CD22" s="782"/>
      <c r="CE22" s="531"/>
      <c r="CF22" s="531"/>
    </row>
    <row r="23" spans="1:84" s="24" customFormat="1" ht="12.95" customHeight="1">
      <c r="A23" s="1106"/>
      <c r="B23" s="1107"/>
      <c r="C23" s="1163"/>
      <c r="D23" s="1164"/>
      <c r="E23" s="1164"/>
      <c r="F23" s="1164"/>
      <c r="G23" s="1165"/>
      <c r="H23" s="1169"/>
      <c r="I23" s="1170"/>
      <c r="J23" s="1170"/>
      <c r="K23" s="1171"/>
      <c r="L23" s="1175"/>
      <c r="M23" s="1135"/>
      <c r="N23" s="1135"/>
      <c r="O23" s="1135"/>
      <c r="P23" s="1136"/>
      <c r="Q23" s="1135"/>
      <c r="R23" s="1135"/>
      <c r="S23" s="1135"/>
      <c r="T23" s="1135"/>
      <c r="U23" s="1136"/>
      <c r="V23" s="1130"/>
      <c r="W23" s="1131"/>
      <c r="X23" s="663" t="s">
        <v>2427</v>
      </c>
      <c r="Y23" s="1132" t="e">
        <f>DATEDIF(EOMONTH(V22,-1)-1,EOMONTH(AA22,0),"m")</f>
        <v>#NUM!</v>
      </c>
      <c r="Z23" s="1132"/>
      <c r="AA23" s="1132"/>
      <c r="AB23" s="1133" t="s">
        <v>2428</v>
      </c>
      <c r="AC23" s="1133"/>
      <c r="AD23" s="1134"/>
      <c r="AE23" s="1113"/>
      <c r="AF23" s="1114"/>
      <c r="AG23" s="1115"/>
      <c r="AH23" s="1119"/>
      <c r="AI23" s="1120"/>
      <c r="AJ23" s="1120"/>
      <c r="AK23" s="1121"/>
      <c r="AL23" s="1125"/>
      <c r="AM23" s="1126"/>
      <c r="AN23" s="1126"/>
      <c r="AO23" s="1126"/>
      <c r="AP23" s="1126"/>
      <c r="AQ23" s="1126"/>
      <c r="AR23" s="1127"/>
      <c r="AS23" s="1119"/>
      <c r="AT23" s="1120"/>
      <c r="AU23" s="1120"/>
      <c r="AV23" s="1129"/>
      <c r="AW23" s="246"/>
      <c r="AX23" s="1183"/>
      <c r="AY23" s="1183"/>
      <c r="AZ23" s="1183"/>
      <c r="BA23" s="1183"/>
      <c r="BB23" s="1183"/>
      <c r="BC23" s="1185"/>
      <c r="BD23" s="1185"/>
      <c r="BE23" s="1185"/>
      <c r="BF23" s="1185"/>
      <c r="BG23" s="1185"/>
      <c r="BH23" s="1185"/>
      <c r="BI23" s="1185"/>
      <c r="BJ23" s="248"/>
      <c r="BK23" s="779"/>
      <c r="BL23" s="779"/>
      <c r="BM23" s="779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78"/>
      <c r="BY23" s="778"/>
      <c r="BZ23" s="778"/>
      <c r="CA23" s="778"/>
      <c r="CB23" s="778"/>
      <c r="CC23" s="778"/>
      <c r="CD23" s="782"/>
      <c r="CE23" s="531"/>
      <c r="CF23" s="531"/>
    </row>
    <row r="24" spans="1:84" s="24" customFormat="1" ht="12.75" customHeight="1">
      <c r="A24" s="1106">
        <v>6</v>
      </c>
      <c r="B24" s="1107"/>
      <c r="C24" s="1163"/>
      <c r="D24" s="1164"/>
      <c r="E24" s="1164"/>
      <c r="F24" s="1164"/>
      <c r="G24" s="1165"/>
      <c r="H24" s="1169" t="e">
        <f>INDEX(직급.과정,MATCH(C24,성명,0))</f>
        <v>#N/A</v>
      </c>
      <c r="I24" s="1170"/>
      <c r="J24" s="1170"/>
      <c r="K24" s="1171"/>
      <c r="L24" s="1175"/>
      <c r="M24" s="1135"/>
      <c r="N24" s="1135"/>
      <c r="O24" s="1135"/>
      <c r="P24" s="1136"/>
      <c r="Q24" s="1135"/>
      <c r="R24" s="1135"/>
      <c r="S24" s="1135"/>
      <c r="T24" s="1135"/>
      <c r="U24" s="1136"/>
      <c r="V24" s="1178"/>
      <c r="W24" s="1152"/>
      <c r="X24" s="1152"/>
      <c r="Y24" s="1152"/>
      <c r="Z24" s="787" t="s">
        <v>2429</v>
      </c>
      <c r="AA24" s="1152"/>
      <c r="AB24" s="1152"/>
      <c r="AC24" s="1152"/>
      <c r="AD24" s="1153"/>
      <c r="AE24" s="1113" t="e">
        <f t="shared" si="0"/>
        <v>#DIV/0!</v>
      </c>
      <c r="AF24" s="1114"/>
      <c r="AG24" s="1115"/>
      <c r="AH24" s="1119" t="e">
        <f>INDEX(연구실은행,MATCH(C24,성명,0))</f>
        <v>#N/A</v>
      </c>
      <c r="AI24" s="1120"/>
      <c r="AJ24" s="1120"/>
      <c r="AK24" s="1121"/>
      <c r="AL24" s="1125" t="e">
        <f>INDEX(연구실계좌번호,MATCH(C24,성명,0))</f>
        <v>#N/A</v>
      </c>
      <c r="AM24" s="1126"/>
      <c r="AN24" s="1126"/>
      <c r="AO24" s="1126"/>
      <c r="AP24" s="1126"/>
      <c r="AQ24" s="1126"/>
      <c r="AR24" s="1127"/>
      <c r="AS24" s="1179"/>
      <c r="AT24" s="1180"/>
      <c r="AU24" s="1180"/>
      <c r="AV24" s="1181"/>
      <c r="AW24" s="246"/>
      <c r="AX24" s="1183" t="s">
        <v>286</v>
      </c>
      <c r="AY24" s="1183"/>
      <c r="AZ24" s="1183"/>
      <c r="BA24" s="1183"/>
      <c r="BB24" s="1183"/>
      <c r="BC24" s="1209">
        <v>8500000</v>
      </c>
      <c r="BD24" s="1209"/>
      <c r="BE24" s="1209"/>
      <c r="BF24" s="1209"/>
      <c r="BG24" s="1209"/>
      <c r="BH24" s="1209"/>
      <c r="BI24" s="1209"/>
      <c r="BJ24" s="249"/>
      <c r="BK24" s="780"/>
      <c r="BL24" s="780"/>
      <c r="BM24" s="247"/>
      <c r="BN24" s="247"/>
      <c r="BO24" s="247"/>
      <c r="BP24" s="247"/>
      <c r="BQ24" s="779"/>
      <c r="BR24" s="779"/>
      <c r="BS24" s="779"/>
      <c r="BT24" s="779"/>
      <c r="BU24" s="779"/>
      <c r="BV24" s="779"/>
      <c r="BW24" s="779"/>
      <c r="BX24" s="778"/>
      <c r="BY24" s="778"/>
      <c r="BZ24" s="778"/>
      <c r="CA24" s="778"/>
      <c r="CB24" s="778"/>
      <c r="CC24" s="778"/>
      <c r="CD24" s="782"/>
      <c r="CE24" s="531"/>
      <c r="CF24" s="531"/>
    </row>
    <row r="25" spans="1:84" s="24" customFormat="1" ht="12.95" customHeight="1">
      <c r="A25" s="1106"/>
      <c r="B25" s="1107"/>
      <c r="C25" s="1163"/>
      <c r="D25" s="1164"/>
      <c r="E25" s="1164"/>
      <c r="F25" s="1164"/>
      <c r="G25" s="1165"/>
      <c r="H25" s="1169"/>
      <c r="I25" s="1170"/>
      <c r="J25" s="1170"/>
      <c r="K25" s="1171"/>
      <c r="L25" s="1175"/>
      <c r="M25" s="1135"/>
      <c r="N25" s="1135"/>
      <c r="O25" s="1135"/>
      <c r="P25" s="1136"/>
      <c r="Q25" s="1135"/>
      <c r="R25" s="1135"/>
      <c r="S25" s="1135"/>
      <c r="T25" s="1135"/>
      <c r="U25" s="1136"/>
      <c r="V25" s="1130"/>
      <c r="W25" s="1131"/>
      <c r="X25" s="663" t="s">
        <v>2427</v>
      </c>
      <c r="Y25" s="1132" t="e">
        <f>DATEDIF(EOMONTH(V24,-1)-1,EOMONTH(AA24,0),"m")</f>
        <v>#NUM!</v>
      </c>
      <c r="Z25" s="1132"/>
      <c r="AA25" s="1132"/>
      <c r="AB25" s="1133" t="s">
        <v>2428</v>
      </c>
      <c r="AC25" s="1133"/>
      <c r="AD25" s="1134"/>
      <c r="AE25" s="1113"/>
      <c r="AF25" s="1114"/>
      <c r="AG25" s="1115"/>
      <c r="AH25" s="1119"/>
      <c r="AI25" s="1120"/>
      <c r="AJ25" s="1120"/>
      <c r="AK25" s="1121"/>
      <c r="AL25" s="1125"/>
      <c r="AM25" s="1126"/>
      <c r="AN25" s="1126"/>
      <c r="AO25" s="1126"/>
      <c r="AP25" s="1126"/>
      <c r="AQ25" s="1126"/>
      <c r="AR25" s="1127"/>
      <c r="AS25" s="1119"/>
      <c r="AT25" s="1120"/>
      <c r="AU25" s="1120"/>
      <c r="AV25" s="1129"/>
      <c r="AW25" s="246"/>
      <c r="AX25" s="1183" t="s">
        <v>285</v>
      </c>
      <c r="AY25" s="1183"/>
      <c r="AZ25" s="1183"/>
      <c r="BA25" s="1183"/>
      <c r="BB25" s="1183"/>
      <c r="BC25" s="1209">
        <v>7100000</v>
      </c>
      <c r="BD25" s="1209"/>
      <c r="BE25" s="1209"/>
      <c r="BF25" s="1209"/>
      <c r="BG25" s="1209"/>
      <c r="BH25" s="1209"/>
      <c r="BI25" s="1209"/>
      <c r="BJ25" s="249"/>
      <c r="BK25" s="780"/>
      <c r="BL25" s="780"/>
      <c r="BM25" s="780"/>
      <c r="BN25" s="780"/>
      <c r="BO25" s="780"/>
      <c r="BP25" s="780"/>
      <c r="BQ25" s="779"/>
      <c r="BR25" s="779"/>
      <c r="BS25" s="779"/>
      <c r="BT25" s="779"/>
      <c r="BU25" s="779"/>
      <c r="BV25" s="779"/>
      <c r="BW25" s="779"/>
      <c r="BX25" s="778"/>
      <c r="BY25" s="778"/>
      <c r="BZ25" s="778"/>
      <c r="CA25" s="778"/>
      <c r="CB25" s="778"/>
      <c r="CC25" s="778"/>
      <c r="CD25" s="782"/>
      <c r="CE25" s="531"/>
      <c r="CF25" s="531"/>
    </row>
    <row r="26" spans="1:84" s="24" customFormat="1" ht="12.75" customHeight="1">
      <c r="A26" s="1106">
        <v>7</v>
      </c>
      <c r="B26" s="1107"/>
      <c r="C26" s="1163"/>
      <c r="D26" s="1164"/>
      <c r="E26" s="1164"/>
      <c r="F26" s="1164"/>
      <c r="G26" s="1165"/>
      <c r="H26" s="1169" t="e">
        <f>INDEX(직급.과정,MATCH(C26,성명,0))</f>
        <v>#N/A</v>
      </c>
      <c r="I26" s="1170"/>
      <c r="J26" s="1170"/>
      <c r="K26" s="1171"/>
      <c r="L26" s="1175"/>
      <c r="M26" s="1135"/>
      <c r="N26" s="1135"/>
      <c r="O26" s="1135"/>
      <c r="P26" s="1136"/>
      <c r="Q26" s="1135"/>
      <c r="R26" s="1135"/>
      <c r="S26" s="1135"/>
      <c r="T26" s="1135"/>
      <c r="U26" s="1136"/>
      <c r="V26" s="1178"/>
      <c r="W26" s="1152"/>
      <c r="X26" s="1152"/>
      <c r="Y26" s="1152"/>
      <c r="Z26" s="787" t="s">
        <v>2429</v>
      </c>
      <c r="AA26" s="1152"/>
      <c r="AB26" s="1152"/>
      <c r="AC26" s="1152"/>
      <c r="AD26" s="1153"/>
      <c r="AE26" s="1113" t="e">
        <f t="shared" si="0"/>
        <v>#DIV/0!</v>
      </c>
      <c r="AF26" s="1114"/>
      <c r="AG26" s="1115"/>
      <c r="AH26" s="1119" t="e">
        <f>INDEX(연구실은행,MATCH(C26,성명,0))</f>
        <v>#N/A</v>
      </c>
      <c r="AI26" s="1120"/>
      <c r="AJ26" s="1120"/>
      <c r="AK26" s="1121"/>
      <c r="AL26" s="1125" t="e">
        <f>INDEX(연구실계좌번호,MATCH(C26,성명,0))</f>
        <v>#N/A</v>
      </c>
      <c r="AM26" s="1126"/>
      <c r="AN26" s="1126"/>
      <c r="AO26" s="1126"/>
      <c r="AP26" s="1126"/>
      <c r="AQ26" s="1126"/>
      <c r="AR26" s="1127"/>
      <c r="AS26" s="1179"/>
      <c r="AT26" s="1180"/>
      <c r="AU26" s="1180"/>
      <c r="AV26" s="1181"/>
      <c r="AW26" s="246"/>
      <c r="AX26" s="1183" t="s">
        <v>284</v>
      </c>
      <c r="AY26" s="1183"/>
      <c r="AZ26" s="1183"/>
      <c r="BA26" s="1183"/>
      <c r="BB26" s="1183"/>
      <c r="BC26" s="1209">
        <v>6300000</v>
      </c>
      <c r="BD26" s="1209"/>
      <c r="BE26" s="1209"/>
      <c r="BF26" s="1209"/>
      <c r="BG26" s="1209"/>
      <c r="BH26" s="1209"/>
      <c r="BI26" s="1209"/>
      <c r="BJ26" s="249"/>
      <c r="BK26" s="780"/>
      <c r="BL26" s="780"/>
      <c r="BM26" s="780"/>
      <c r="BN26" s="780"/>
      <c r="BO26" s="780"/>
      <c r="BP26" s="780"/>
      <c r="BQ26" s="779"/>
      <c r="BR26" s="779"/>
      <c r="BS26" s="779"/>
      <c r="BT26" s="779"/>
      <c r="BU26" s="779"/>
      <c r="BV26" s="779"/>
      <c r="BW26" s="779"/>
      <c r="BX26" s="778"/>
      <c r="BY26" s="778"/>
      <c r="BZ26" s="778"/>
      <c r="CA26" s="778"/>
      <c r="CB26" s="778"/>
      <c r="CC26" s="778"/>
      <c r="CD26" s="782"/>
      <c r="CE26" s="531"/>
      <c r="CF26" s="531"/>
    </row>
    <row r="27" spans="1:84" s="24" customFormat="1" ht="12.95" customHeight="1">
      <c r="A27" s="1106"/>
      <c r="B27" s="1107"/>
      <c r="C27" s="1163"/>
      <c r="D27" s="1164"/>
      <c r="E27" s="1164"/>
      <c r="F27" s="1164"/>
      <c r="G27" s="1165"/>
      <c r="H27" s="1169"/>
      <c r="I27" s="1170"/>
      <c r="J27" s="1170"/>
      <c r="K27" s="1171"/>
      <c r="L27" s="1175"/>
      <c r="M27" s="1135"/>
      <c r="N27" s="1135"/>
      <c r="O27" s="1135"/>
      <c r="P27" s="1136"/>
      <c r="Q27" s="1135"/>
      <c r="R27" s="1135"/>
      <c r="S27" s="1135"/>
      <c r="T27" s="1135"/>
      <c r="U27" s="1136"/>
      <c r="V27" s="1130"/>
      <c r="W27" s="1131"/>
      <c r="X27" s="663" t="s">
        <v>2427</v>
      </c>
      <c r="Y27" s="1132" t="e">
        <f>DATEDIF(EOMONTH(V26,-1)-1,EOMONTH(AA26,0),"m")</f>
        <v>#NUM!</v>
      </c>
      <c r="Z27" s="1132"/>
      <c r="AA27" s="1132"/>
      <c r="AB27" s="1133" t="s">
        <v>2428</v>
      </c>
      <c r="AC27" s="1133"/>
      <c r="AD27" s="1134"/>
      <c r="AE27" s="1113"/>
      <c r="AF27" s="1114"/>
      <c r="AG27" s="1115"/>
      <c r="AH27" s="1119"/>
      <c r="AI27" s="1120"/>
      <c r="AJ27" s="1120"/>
      <c r="AK27" s="1121"/>
      <c r="AL27" s="1125"/>
      <c r="AM27" s="1126"/>
      <c r="AN27" s="1126"/>
      <c r="AO27" s="1126"/>
      <c r="AP27" s="1126"/>
      <c r="AQ27" s="1126"/>
      <c r="AR27" s="1127"/>
      <c r="AS27" s="1119"/>
      <c r="AT27" s="1120"/>
      <c r="AU27" s="1120"/>
      <c r="AV27" s="1129"/>
      <c r="AW27" s="246"/>
      <c r="AX27" s="1182"/>
      <c r="AY27" s="1182"/>
      <c r="AZ27" s="1182"/>
      <c r="BA27" s="1182"/>
      <c r="BB27" s="1182"/>
      <c r="BC27" s="1208"/>
      <c r="BD27" s="1208"/>
      <c r="BE27" s="1208"/>
      <c r="BF27" s="1208"/>
      <c r="BG27" s="1208"/>
      <c r="BH27" s="1208"/>
      <c r="BI27" s="1208"/>
      <c r="BJ27" s="780"/>
      <c r="BK27" s="780"/>
      <c r="BL27" s="780"/>
      <c r="BM27" s="780"/>
      <c r="BN27" s="780"/>
      <c r="BO27" s="780"/>
      <c r="BP27" s="780"/>
      <c r="BQ27" s="779"/>
      <c r="BR27" s="779"/>
      <c r="BS27" s="779"/>
      <c r="BT27" s="779"/>
      <c r="BU27" s="779"/>
      <c r="BV27" s="779"/>
      <c r="BW27" s="779"/>
      <c r="BX27" s="778"/>
      <c r="BY27" s="778"/>
      <c r="BZ27" s="778"/>
      <c r="CA27" s="778"/>
      <c r="CB27" s="778"/>
      <c r="CC27" s="778"/>
      <c r="CD27" s="782"/>
      <c r="CE27" s="531"/>
      <c r="CF27" s="531"/>
    </row>
    <row r="28" spans="1:84" s="24" customFormat="1" ht="12.75" customHeight="1">
      <c r="A28" s="1106">
        <v>8</v>
      </c>
      <c r="B28" s="1107"/>
      <c r="C28" s="1163"/>
      <c r="D28" s="1164"/>
      <c r="E28" s="1164"/>
      <c r="F28" s="1164"/>
      <c r="G28" s="1165"/>
      <c r="H28" s="1169" t="e">
        <f>INDEX(직급.과정,MATCH(C28,성명,0))</f>
        <v>#N/A</v>
      </c>
      <c r="I28" s="1170"/>
      <c r="J28" s="1170"/>
      <c r="K28" s="1171"/>
      <c r="L28" s="1175"/>
      <c r="M28" s="1135"/>
      <c r="N28" s="1135"/>
      <c r="O28" s="1135"/>
      <c r="P28" s="1136"/>
      <c r="Q28" s="1135"/>
      <c r="R28" s="1135"/>
      <c r="S28" s="1135"/>
      <c r="T28" s="1135"/>
      <c r="U28" s="1136"/>
      <c r="V28" s="1178"/>
      <c r="W28" s="1152"/>
      <c r="X28" s="1152"/>
      <c r="Y28" s="1152"/>
      <c r="Z28" s="787" t="s">
        <v>2429</v>
      </c>
      <c r="AA28" s="1152"/>
      <c r="AB28" s="1152"/>
      <c r="AC28" s="1152"/>
      <c r="AD28" s="1153"/>
      <c r="AE28" s="1113" t="e">
        <f t="shared" si="0"/>
        <v>#DIV/0!</v>
      </c>
      <c r="AF28" s="1114"/>
      <c r="AG28" s="1115"/>
      <c r="AH28" s="1119" t="e">
        <f>INDEX(연구실은행,MATCH(C28,성명,0))</f>
        <v>#N/A</v>
      </c>
      <c r="AI28" s="1120"/>
      <c r="AJ28" s="1120"/>
      <c r="AK28" s="1121"/>
      <c r="AL28" s="1125" t="e">
        <f>INDEX(연구실계좌번호,MATCH(C28,성명,0))</f>
        <v>#N/A</v>
      </c>
      <c r="AM28" s="1126"/>
      <c r="AN28" s="1126"/>
      <c r="AO28" s="1126"/>
      <c r="AP28" s="1126"/>
      <c r="AQ28" s="1126"/>
      <c r="AR28" s="1127"/>
      <c r="AS28" s="1179"/>
      <c r="AT28" s="1180"/>
      <c r="AU28" s="1180"/>
      <c r="AV28" s="1181"/>
      <c r="AW28" s="246"/>
      <c r="AX28" s="991" t="s">
        <v>288</v>
      </c>
      <c r="AY28" s="991"/>
      <c r="AZ28" s="991"/>
      <c r="BA28" s="991"/>
      <c r="BB28" s="991"/>
      <c r="BC28" s="991"/>
      <c r="BD28" s="991"/>
      <c r="BE28" s="991"/>
      <c r="BF28" s="991"/>
      <c r="BG28" s="991"/>
      <c r="BH28" s="991"/>
      <c r="BI28" s="991"/>
      <c r="BJ28" s="991"/>
      <c r="BK28" s="991"/>
      <c r="BL28" s="991"/>
      <c r="BM28" s="991"/>
      <c r="BN28" s="991"/>
      <c r="BO28" s="991"/>
      <c r="BP28" s="991"/>
      <c r="BQ28" s="991"/>
      <c r="BR28" s="991"/>
      <c r="BS28" s="991"/>
      <c r="BT28" s="991"/>
      <c r="BU28" s="991"/>
      <c r="BV28" s="991"/>
      <c r="BW28" s="991"/>
      <c r="BX28" s="991"/>
      <c r="BY28" s="991"/>
      <c r="BZ28" s="991"/>
      <c r="CA28" s="991"/>
      <c r="CB28" s="991"/>
      <c r="CC28" s="991"/>
      <c r="CD28" s="782"/>
      <c r="CE28" s="531"/>
      <c r="CF28" s="531"/>
    </row>
    <row r="29" spans="1:84" s="24" customFormat="1" ht="12.95" customHeight="1">
      <c r="A29" s="1106"/>
      <c r="B29" s="1107"/>
      <c r="C29" s="1163"/>
      <c r="D29" s="1164"/>
      <c r="E29" s="1164"/>
      <c r="F29" s="1164"/>
      <c r="G29" s="1165"/>
      <c r="H29" s="1169"/>
      <c r="I29" s="1170"/>
      <c r="J29" s="1170"/>
      <c r="K29" s="1171"/>
      <c r="L29" s="1175"/>
      <c r="M29" s="1135"/>
      <c r="N29" s="1135"/>
      <c r="O29" s="1135"/>
      <c r="P29" s="1136"/>
      <c r="Q29" s="1135"/>
      <c r="R29" s="1135"/>
      <c r="S29" s="1135"/>
      <c r="T29" s="1135"/>
      <c r="U29" s="1136"/>
      <c r="V29" s="1130"/>
      <c r="W29" s="1131"/>
      <c r="X29" s="663" t="s">
        <v>2427</v>
      </c>
      <c r="Y29" s="1132" t="e">
        <f>DATEDIF(EOMONTH(V28,-1)-1,EOMONTH(AA28,0),"m")</f>
        <v>#NUM!</v>
      </c>
      <c r="Z29" s="1132"/>
      <c r="AA29" s="1132"/>
      <c r="AB29" s="1133" t="s">
        <v>2428</v>
      </c>
      <c r="AC29" s="1133"/>
      <c r="AD29" s="1134"/>
      <c r="AE29" s="1113"/>
      <c r="AF29" s="1114"/>
      <c r="AG29" s="1115"/>
      <c r="AH29" s="1119"/>
      <c r="AI29" s="1120"/>
      <c r="AJ29" s="1120"/>
      <c r="AK29" s="1121"/>
      <c r="AL29" s="1125"/>
      <c r="AM29" s="1126"/>
      <c r="AN29" s="1126"/>
      <c r="AO29" s="1126"/>
      <c r="AP29" s="1126"/>
      <c r="AQ29" s="1126"/>
      <c r="AR29" s="1127"/>
      <c r="AS29" s="1119"/>
      <c r="AT29" s="1120"/>
      <c r="AU29" s="1120"/>
      <c r="AV29" s="1129"/>
      <c r="AW29" s="246"/>
      <c r="AX29" s="991"/>
      <c r="AY29" s="991"/>
      <c r="AZ29" s="991"/>
      <c r="BA29" s="991"/>
      <c r="BB29" s="991"/>
      <c r="BC29" s="991"/>
      <c r="BD29" s="991"/>
      <c r="BE29" s="991"/>
      <c r="BF29" s="991"/>
      <c r="BG29" s="991"/>
      <c r="BH29" s="991"/>
      <c r="BI29" s="991"/>
      <c r="BJ29" s="991"/>
      <c r="BK29" s="991"/>
      <c r="BL29" s="991"/>
      <c r="BM29" s="991"/>
      <c r="BN29" s="991"/>
      <c r="BO29" s="991"/>
      <c r="BP29" s="991"/>
      <c r="BQ29" s="991"/>
      <c r="BR29" s="991"/>
      <c r="BS29" s="991"/>
      <c r="BT29" s="991"/>
      <c r="BU29" s="991"/>
      <c r="BV29" s="991"/>
      <c r="BW29" s="991"/>
      <c r="BX29" s="991"/>
      <c r="BY29" s="991"/>
      <c r="BZ29" s="991"/>
      <c r="CA29" s="991"/>
      <c r="CB29" s="991"/>
      <c r="CC29" s="991"/>
      <c r="CD29" s="782"/>
      <c r="CE29" s="531"/>
      <c r="CF29" s="531"/>
    </row>
    <row r="30" spans="1:84" s="24" customFormat="1" ht="12.75" customHeight="1">
      <c r="A30" s="1106">
        <v>9</v>
      </c>
      <c r="B30" s="1107"/>
      <c r="C30" s="1163"/>
      <c r="D30" s="1164"/>
      <c r="E30" s="1164"/>
      <c r="F30" s="1164"/>
      <c r="G30" s="1165"/>
      <c r="H30" s="1169" t="e">
        <f>INDEX(직급.과정,MATCH(C30,성명,0))</f>
        <v>#N/A</v>
      </c>
      <c r="I30" s="1170"/>
      <c r="J30" s="1170"/>
      <c r="K30" s="1171"/>
      <c r="L30" s="1175"/>
      <c r="M30" s="1135"/>
      <c r="N30" s="1135"/>
      <c r="O30" s="1135"/>
      <c r="P30" s="1136"/>
      <c r="Q30" s="1135"/>
      <c r="R30" s="1135"/>
      <c r="S30" s="1135"/>
      <c r="T30" s="1135"/>
      <c r="U30" s="1136"/>
      <c r="V30" s="1178"/>
      <c r="W30" s="1152"/>
      <c r="X30" s="1152"/>
      <c r="Y30" s="1152"/>
      <c r="Z30" s="787" t="s">
        <v>2429</v>
      </c>
      <c r="AA30" s="1152"/>
      <c r="AB30" s="1152"/>
      <c r="AC30" s="1152"/>
      <c r="AD30" s="1153"/>
      <c r="AE30" s="1113" t="e">
        <f t="shared" si="0"/>
        <v>#DIV/0!</v>
      </c>
      <c r="AF30" s="1114"/>
      <c r="AG30" s="1115"/>
      <c r="AH30" s="1119" t="e">
        <f>INDEX(연구실은행,MATCH(C30,성명,0))</f>
        <v>#N/A</v>
      </c>
      <c r="AI30" s="1120"/>
      <c r="AJ30" s="1120"/>
      <c r="AK30" s="1121"/>
      <c r="AL30" s="1125" t="e">
        <f>INDEX(연구실계좌번호,MATCH(C30,성명,0))</f>
        <v>#N/A</v>
      </c>
      <c r="AM30" s="1126"/>
      <c r="AN30" s="1126"/>
      <c r="AO30" s="1126"/>
      <c r="AP30" s="1126"/>
      <c r="AQ30" s="1126"/>
      <c r="AR30" s="1127"/>
      <c r="AS30" s="1179"/>
      <c r="AT30" s="1180"/>
      <c r="AU30" s="1180"/>
      <c r="AV30" s="1181"/>
      <c r="AW30" s="246"/>
      <c r="AX30" s="991" t="s">
        <v>958</v>
      </c>
      <c r="AY30" s="991"/>
      <c r="AZ30" s="991"/>
      <c r="BA30" s="991"/>
      <c r="BB30" s="991"/>
      <c r="BC30" s="991"/>
      <c r="BD30" s="991"/>
      <c r="BE30" s="991"/>
      <c r="BF30" s="991"/>
      <c r="BG30" s="991"/>
      <c r="BH30" s="991"/>
      <c r="BI30" s="991"/>
      <c r="BJ30" s="991"/>
      <c r="BK30" s="991"/>
      <c r="BL30" s="991"/>
      <c r="BM30" s="991"/>
      <c r="BN30" s="991"/>
      <c r="BO30" s="991"/>
      <c r="BP30" s="991"/>
      <c r="BQ30" s="991"/>
      <c r="BR30" s="991"/>
      <c r="BS30" s="991"/>
      <c r="BT30" s="991"/>
      <c r="BU30" s="991"/>
      <c r="BV30" s="991"/>
      <c r="BW30" s="991"/>
      <c r="BX30" s="991"/>
      <c r="BY30" s="991"/>
      <c r="BZ30" s="991"/>
      <c r="CA30" s="991"/>
      <c r="CB30" s="991"/>
      <c r="CC30" s="991"/>
      <c r="CD30" s="782"/>
      <c r="CE30" s="531"/>
      <c r="CF30" s="531"/>
    </row>
    <row r="31" spans="1:84" s="24" customFormat="1" ht="12.95" customHeight="1">
      <c r="A31" s="1106"/>
      <c r="B31" s="1107"/>
      <c r="C31" s="1163"/>
      <c r="D31" s="1164"/>
      <c r="E31" s="1164"/>
      <c r="F31" s="1164"/>
      <c r="G31" s="1165"/>
      <c r="H31" s="1169"/>
      <c r="I31" s="1170"/>
      <c r="J31" s="1170"/>
      <c r="K31" s="1171"/>
      <c r="L31" s="1175"/>
      <c r="M31" s="1135"/>
      <c r="N31" s="1135"/>
      <c r="O31" s="1135"/>
      <c r="P31" s="1136"/>
      <c r="Q31" s="1135"/>
      <c r="R31" s="1135"/>
      <c r="S31" s="1135"/>
      <c r="T31" s="1135"/>
      <c r="U31" s="1136"/>
      <c r="V31" s="1130"/>
      <c r="W31" s="1131"/>
      <c r="X31" s="663" t="s">
        <v>2427</v>
      </c>
      <c r="Y31" s="1132" t="e">
        <f>DATEDIF(EOMONTH(V30,-1)-1,EOMONTH(AA30,0),"m")</f>
        <v>#NUM!</v>
      </c>
      <c r="Z31" s="1132"/>
      <c r="AA31" s="1132"/>
      <c r="AB31" s="1133" t="s">
        <v>2428</v>
      </c>
      <c r="AC31" s="1133"/>
      <c r="AD31" s="1134"/>
      <c r="AE31" s="1113"/>
      <c r="AF31" s="1114"/>
      <c r="AG31" s="1115"/>
      <c r="AH31" s="1119"/>
      <c r="AI31" s="1120"/>
      <c r="AJ31" s="1120"/>
      <c r="AK31" s="1121"/>
      <c r="AL31" s="1125"/>
      <c r="AM31" s="1126"/>
      <c r="AN31" s="1126"/>
      <c r="AO31" s="1126"/>
      <c r="AP31" s="1126"/>
      <c r="AQ31" s="1126"/>
      <c r="AR31" s="1127"/>
      <c r="AS31" s="1119"/>
      <c r="AT31" s="1120"/>
      <c r="AU31" s="1120"/>
      <c r="AV31" s="1129"/>
      <c r="AW31" s="246"/>
      <c r="AX31" s="991"/>
      <c r="AY31" s="991"/>
      <c r="AZ31" s="991"/>
      <c r="BA31" s="991"/>
      <c r="BB31" s="991"/>
      <c r="BC31" s="991"/>
      <c r="BD31" s="991"/>
      <c r="BE31" s="991"/>
      <c r="BF31" s="991"/>
      <c r="BG31" s="991"/>
      <c r="BH31" s="991"/>
      <c r="BI31" s="991"/>
      <c r="BJ31" s="991"/>
      <c r="BK31" s="991"/>
      <c r="BL31" s="991"/>
      <c r="BM31" s="991"/>
      <c r="BN31" s="991"/>
      <c r="BO31" s="991"/>
      <c r="BP31" s="991"/>
      <c r="BQ31" s="991"/>
      <c r="BR31" s="991"/>
      <c r="BS31" s="991"/>
      <c r="BT31" s="991"/>
      <c r="BU31" s="991"/>
      <c r="BV31" s="991"/>
      <c r="BW31" s="991"/>
      <c r="BX31" s="991"/>
      <c r="BY31" s="991"/>
      <c r="BZ31" s="991"/>
      <c r="CA31" s="991"/>
      <c r="CB31" s="991"/>
      <c r="CC31" s="991"/>
      <c r="CD31" s="782"/>
      <c r="CE31" s="531"/>
      <c r="CF31" s="531"/>
    </row>
    <row r="32" spans="1:84" s="24" customFormat="1" ht="12.75" customHeight="1">
      <c r="A32" s="1106">
        <v>10</v>
      </c>
      <c r="B32" s="1107"/>
      <c r="C32" s="1163"/>
      <c r="D32" s="1164"/>
      <c r="E32" s="1164"/>
      <c r="F32" s="1164"/>
      <c r="G32" s="1165"/>
      <c r="H32" s="1169" t="e">
        <f>INDEX(직급.과정,MATCH(C32,성명,0))</f>
        <v>#N/A</v>
      </c>
      <c r="I32" s="1170"/>
      <c r="J32" s="1170"/>
      <c r="K32" s="1171"/>
      <c r="L32" s="1175"/>
      <c r="M32" s="1135"/>
      <c r="N32" s="1135"/>
      <c r="O32" s="1135"/>
      <c r="P32" s="1136"/>
      <c r="Q32" s="1135"/>
      <c r="R32" s="1135"/>
      <c r="S32" s="1135"/>
      <c r="T32" s="1135"/>
      <c r="U32" s="1136"/>
      <c r="V32" s="1178"/>
      <c r="W32" s="1152"/>
      <c r="X32" s="1152"/>
      <c r="Y32" s="1152"/>
      <c r="Z32" s="787" t="s">
        <v>2429</v>
      </c>
      <c r="AA32" s="1152"/>
      <c r="AB32" s="1152"/>
      <c r="AC32" s="1152"/>
      <c r="AD32" s="1153"/>
      <c r="AE32" s="1113" t="e">
        <f t="shared" si="0"/>
        <v>#DIV/0!</v>
      </c>
      <c r="AF32" s="1114"/>
      <c r="AG32" s="1115"/>
      <c r="AH32" s="1119" t="e">
        <f>INDEX(연구실은행,MATCH(C32,성명,0))</f>
        <v>#N/A</v>
      </c>
      <c r="AI32" s="1120"/>
      <c r="AJ32" s="1120"/>
      <c r="AK32" s="1121"/>
      <c r="AL32" s="1125" t="e">
        <f>INDEX(연구실계좌번호,MATCH(C32,성명,0))</f>
        <v>#N/A</v>
      </c>
      <c r="AM32" s="1126"/>
      <c r="AN32" s="1126"/>
      <c r="AO32" s="1126"/>
      <c r="AP32" s="1126"/>
      <c r="AQ32" s="1126"/>
      <c r="AR32" s="1127"/>
      <c r="AS32" s="1179"/>
      <c r="AT32" s="1180"/>
      <c r="AU32" s="1180"/>
      <c r="AV32" s="1181"/>
      <c r="AW32" s="246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531"/>
      <c r="CF32" s="531"/>
    </row>
    <row r="33" spans="1:84" s="24" customFormat="1" ht="12.95" customHeight="1">
      <c r="A33" s="1106"/>
      <c r="B33" s="1107"/>
      <c r="C33" s="1163"/>
      <c r="D33" s="1164"/>
      <c r="E33" s="1164"/>
      <c r="F33" s="1164"/>
      <c r="G33" s="1165"/>
      <c r="H33" s="1169"/>
      <c r="I33" s="1170"/>
      <c r="J33" s="1170"/>
      <c r="K33" s="1171"/>
      <c r="L33" s="1175"/>
      <c r="M33" s="1135"/>
      <c r="N33" s="1135"/>
      <c r="O33" s="1135"/>
      <c r="P33" s="1136"/>
      <c r="Q33" s="1135"/>
      <c r="R33" s="1135"/>
      <c r="S33" s="1135"/>
      <c r="T33" s="1135"/>
      <c r="U33" s="1136"/>
      <c r="V33" s="1130"/>
      <c r="W33" s="1131"/>
      <c r="X33" s="663" t="s">
        <v>2427</v>
      </c>
      <c r="Y33" s="1132" t="e">
        <f>DATEDIF(EOMONTH(V32,-1)-1,EOMONTH(AA32,0),"m")</f>
        <v>#NUM!</v>
      </c>
      <c r="Z33" s="1132"/>
      <c r="AA33" s="1132"/>
      <c r="AB33" s="1133" t="s">
        <v>2428</v>
      </c>
      <c r="AC33" s="1133"/>
      <c r="AD33" s="1134"/>
      <c r="AE33" s="1113"/>
      <c r="AF33" s="1114"/>
      <c r="AG33" s="1115"/>
      <c r="AH33" s="1119"/>
      <c r="AI33" s="1120"/>
      <c r="AJ33" s="1120"/>
      <c r="AK33" s="1121"/>
      <c r="AL33" s="1125"/>
      <c r="AM33" s="1126"/>
      <c r="AN33" s="1126"/>
      <c r="AO33" s="1126"/>
      <c r="AP33" s="1126"/>
      <c r="AQ33" s="1126"/>
      <c r="AR33" s="1127"/>
      <c r="AS33" s="1119"/>
      <c r="AT33" s="1120"/>
      <c r="AU33" s="1120"/>
      <c r="AV33" s="1129"/>
      <c r="AW33" s="782"/>
      <c r="AX33" s="1204" t="s">
        <v>290</v>
      </c>
      <c r="AY33" s="1204"/>
      <c r="AZ33" s="1204"/>
      <c r="BA33" s="1204"/>
      <c r="BB33" s="1204"/>
      <c r="BC33" s="1204"/>
      <c r="BD33" s="1204"/>
      <c r="BE33" s="1204"/>
      <c r="BF33" s="1204"/>
      <c r="BG33" s="1204"/>
      <c r="BH33" s="1204"/>
      <c r="BI33" s="1204"/>
      <c r="BJ33" s="1204"/>
      <c r="BK33" s="1204"/>
      <c r="BL33" s="1204"/>
      <c r="BM33" s="1204"/>
      <c r="BN33" s="1204"/>
      <c r="BO33" s="1204"/>
      <c r="BP33" s="1204"/>
      <c r="BQ33" s="1204"/>
      <c r="BR33" s="1204"/>
      <c r="BS33" s="1204"/>
      <c r="BT33" s="1204"/>
      <c r="BU33" s="1204"/>
      <c r="BV33" s="1204"/>
      <c r="BW33" s="1204"/>
      <c r="BX33" s="1204"/>
      <c r="BY33" s="1204"/>
      <c r="BZ33" s="1204"/>
      <c r="CA33" s="1204"/>
      <c r="CB33" s="1204"/>
      <c r="CC33" s="1204"/>
      <c r="CD33" s="1204"/>
      <c r="CE33" s="531"/>
      <c r="CF33" s="531"/>
    </row>
    <row r="34" spans="1:84" s="24" customFormat="1" ht="12.75" customHeight="1">
      <c r="A34" s="1106">
        <v>11</v>
      </c>
      <c r="B34" s="1107"/>
      <c r="C34" s="1163"/>
      <c r="D34" s="1164"/>
      <c r="E34" s="1164"/>
      <c r="F34" s="1164"/>
      <c r="G34" s="1165"/>
      <c r="H34" s="1169" t="e">
        <f>INDEX(직급.과정,MATCH(C34,성명,0))</f>
        <v>#N/A</v>
      </c>
      <c r="I34" s="1170"/>
      <c r="J34" s="1170"/>
      <c r="K34" s="1171"/>
      <c r="L34" s="1175"/>
      <c r="M34" s="1135"/>
      <c r="N34" s="1135"/>
      <c r="O34" s="1135"/>
      <c r="P34" s="1136"/>
      <c r="Q34" s="1135"/>
      <c r="R34" s="1135"/>
      <c r="S34" s="1135"/>
      <c r="T34" s="1135"/>
      <c r="U34" s="1136"/>
      <c r="V34" s="1178"/>
      <c r="W34" s="1152"/>
      <c r="X34" s="1152"/>
      <c r="Y34" s="1152"/>
      <c r="Z34" s="787" t="s">
        <v>2429</v>
      </c>
      <c r="AA34" s="1152"/>
      <c r="AB34" s="1152"/>
      <c r="AC34" s="1152"/>
      <c r="AD34" s="1153"/>
      <c r="AE34" s="1113" t="e">
        <f t="shared" si="0"/>
        <v>#DIV/0!</v>
      </c>
      <c r="AF34" s="1114"/>
      <c r="AG34" s="1115"/>
      <c r="AH34" s="1119" t="e">
        <f>INDEX(연구실은행,MATCH(C34,성명,0))</f>
        <v>#N/A</v>
      </c>
      <c r="AI34" s="1120"/>
      <c r="AJ34" s="1120"/>
      <c r="AK34" s="1121"/>
      <c r="AL34" s="1125" t="e">
        <f>INDEX(연구실계좌번호,MATCH(C34,성명,0))</f>
        <v>#N/A</v>
      </c>
      <c r="AM34" s="1126"/>
      <c r="AN34" s="1126"/>
      <c r="AO34" s="1126"/>
      <c r="AP34" s="1126"/>
      <c r="AQ34" s="1126"/>
      <c r="AR34" s="1127"/>
      <c r="AS34" s="1179"/>
      <c r="AT34" s="1180"/>
      <c r="AU34" s="1180"/>
      <c r="AV34" s="1181"/>
      <c r="AW34" s="782"/>
      <c r="AX34" s="119" t="s">
        <v>12</v>
      </c>
      <c r="AY34" s="1205" t="s">
        <v>520</v>
      </c>
      <c r="AZ34" s="1205"/>
      <c r="BA34" s="1205"/>
      <c r="BB34" s="1205"/>
      <c r="BC34" s="1205"/>
      <c r="BD34" s="1205"/>
      <c r="BE34" s="1205"/>
      <c r="BF34" s="1205"/>
      <c r="BG34" s="1205"/>
      <c r="BH34" s="1205"/>
      <c r="BI34" s="1205"/>
      <c r="BJ34" s="1205"/>
      <c r="BK34" s="1205"/>
      <c r="BL34" s="1205"/>
      <c r="BM34" s="1205"/>
      <c r="BN34" s="1205"/>
      <c r="BO34" s="1205"/>
      <c r="BP34" s="1205"/>
      <c r="BQ34" s="1205"/>
      <c r="BR34" s="1205"/>
      <c r="BS34" s="1205"/>
      <c r="BT34" s="1205"/>
      <c r="BU34" s="1205"/>
      <c r="BV34" s="1205"/>
      <c r="BW34" s="1205"/>
      <c r="BX34" s="1205"/>
      <c r="BY34" s="1205"/>
      <c r="BZ34" s="1205"/>
      <c r="CA34" s="1205"/>
      <c r="CB34" s="1205"/>
      <c r="CC34" s="1205"/>
      <c r="CD34" s="1205"/>
      <c r="CE34" s="777"/>
      <c r="CF34" s="777"/>
    </row>
    <row r="35" spans="1:84" s="24" customFormat="1" ht="12.95" customHeight="1">
      <c r="A35" s="1106"/>
      <c r="B35" s="1107"/>
      <c r="C35" s="1163"/>
      <c r="D35" s="1164"/>
      <c r="E35" s="1164"/>
      <c r="F35" s="1164"/>
      <c r="G35" s="1165"/>
      <c r="H35" s="1169"/>
      <c r="I35" s="1170"/>
      <c r="J35" s="1170"/>
      <c r="K35" s="1171"/>
      <c r="L35" s="1175"/>
      <c r="M35" s="1135"/>
      <c r="N35" s="1135"/>
      <c r="O35" s="1135"/>
      <c r="P35" s="1136"/>
      <c r="Q35" s="1135"/>
      <c r="R35" s="1135"/>
      <c r="S35" s="1135"/>
      <c r="T35" s="1135"/>
      <c r="U35" s="1136"/>
      <c r="V35" s="1130"/>
      <c r="W35" s="1131"/>
      <c r="X35" s="663" t="s">
        <v>2427</v>
      </c>
      <c r="Y35" s="1132" t="e">
        <f>DATEDIF(EOMONTH(V34,-1)-1,EOMONTH(AA34,0),"m")</f>
        <v>#NUM!</v>
      </c>
      <c r="Z35" s="1132"/>
      <c r="AA35" s="1132"/>
      <c r="AB35" s="1133" t="s">
        <v>2428</v>
      </c>
      <c r="AC35" s="1133"/>
      <c r="AD35" s="1134"/>
      <c r="AE35" s="1113"/>
      <c r="AF35" s="1114"/>
      <c r="AG35" s="1115"/>
      <c r="AH35" s="1119"/>
      <c r="AI35" s="1120"/>
      <c r="AJ35" s="1120"/>
      <c r="AK35" s="1121"/>
      <c r="AL35" s="1125"/>
      <c r="AM35" s="1126"/>
      <c r="AN35" s="1126"/>
      <c r="AO35" s="1126"/>
      <c r="AP35" s="1126"/>
      <c r="AQ35" s="1126"/>
      <c r="AR35" s="1127"/>
      <c r="AS35" s="1119"/>
      <c r="AT35" s="1120"/>
      <c r="AU35" s="1120"/>
      <c r="AV35" s="1129"/>
      <c r="AW35" s="782"/>
      <c r="AX35" s="244"/>
      <c r="AY35" s="1205"/>
      <c r="AZ35" s="1205"/>
      <c r="BA35" s="1205"/>
      <c r="BB35" s="1205"/>
      <c r="BC35" s="1205"/>
      <c r="BD35" s="1205"/>
      <c r="BE35" s="1205"/>
      <c r="BF35" s="1205"/>
      <c r="BG35" s="1205"/>
      <c r="BH35" s="1205"/>
      <c r="BI35" s="1205"/>
      <c r="BJ35" s="1205"/>
      <c r="BK35" s="1205"/>
      <c r="BL35" s="1205"/>
      <c r="BM35" s="1205"/>
      <c r="BN35" s="1205"/>
      <c r="BO35" s="1205"/>
      <c r="BP35" s="1205"/>
      <c r="BQ35" s="1205"/>
      <c r="BR35" s="1205"/>
      <c r="BS35" s="1205"/>
      <c r="BT35" s="1205"/>
      <c r="BU35" s="1205"/>
      <c r="BV35" s="1205"/>
      <c r="BW35" s="1205"/>
      <c r="BX35" s="1205"/>
      <c r="BY35" s="1205"/>
      <c r="BZ35" s="1205"/>
      <c r="CA35" s="1205"/>
      <c r="CB35" s="1205"/>
      <c r="CC35" s="1205"/>
      <c r="CD35" s="1205"/>
      <c r="CE35" s="531"/>
      <c r="CF35" s="531"/>
    </row>
    <row r="36" spans="1:84" s="24" customFormat="1" ht="12.75" customHeight="1">
      <c r="A36" s="1106">
        <v>12</v>
      </c>
      <c r="B36" s="1107"/>
      <c r="C36" s="1163"/>
      <c r="D36" s="1164"/>
      <c r="E36" s="1164"/>
      <c r="F36" s="1164"/>
      <c r="G36" s="1165"/>
      <c r="H36" s="1169" t="e">
        <f>INDEX(직급.과정,MATCH(C36,성명,0))</f>
        <v>#N/A</v>
      </c>
      <c r="I36" s="1170"/>
      <c r="J36" s="1170"/>
      <c r="K36" s="1171"/>
      <c r="L36" s="1175"/>
      <c r="M36" s="1135"/>
      <c r="N36" s="1135"/>
      <c r="O36" s="1135"/>
      <c r="P36" s="1136"/>
      <c r="Q36" s="1135"/>
      <c r="R36" s="1135"/>
      <c r="S36" s="1135"/>
      <c r="T36" s="1135"/>
      <c r="U36" s="1136"/>
      <c r="V36" s="1178"/>
      <c r="W36" s="1152"/>
      <c r="X36" s="1152"/>
      <c r="Y36" s="1152"/>
      <c r="Z36" s="787" t="s">
        <v>2429</v>
      </c>
      <c r="AA36" s="1152"/>
      <c r="AB36" s="1152"/>
      <c r="AC36" s="1152"/>
      <c r="AD36" s="1153"/>
      <c r="AE36" s="1113" t="e">
        <f t="shared" si="0"/>
        <v>#DIV/0!</v>
      </c>
      <c r="AF36" s="1114"/>
      <c r="AG36" s="1115"/>
      <c r="AH36" s="1119" t="e">
        <f>INDEX(연구실은행,MATCH(C36,성명,0))</f>
        <v>#N/A</v>
      </c>
      <c r="AI36" s="1120"/>
      <c r="AJ36" s="1120"/>
      <c r="AK36" s="1121"/>
      <c r="AL36" s="1125" t="e">
        <f>INDEX(연구실계좌번호,MATCH(C36,성명,0))</f>
        <v>#N/A</v>
      </c>
      <c r="AM36" s="1126"/>
      <c r="AN36" s="1126"/>
      <c r="AO36" s="1126"/>
      <c r="AP36" s="1126"/>
      <c r="AQ36" s="1126"/>
      <c r="AR36" s="1127"/>
      <c r="AS36" s="1179"/>
      <c r="AT36" s="1180"/>
      <c r="AU36" s="1180"/>
      <c r="AV36" s="1181"/>
      <c r="AW36" s="782"/>
      <c r="AX36" s="119" t="s">
        <v>12</v>
      </c>
      <c r="AY36" s="1205" t="s">
        <v>1202</v>
      </c>
      <c r="AZ36" s="1205"/>
      <c r="BA36" s="1205"/>
      <c r="BB36" s="1205"/>
      <c r="BC36" s="1205"/>
      <c r="BD36" s="1205"/>
      <c r="BE36" s="1205"/>
      <c r="BF36" s="1205"/>
      <c r="BG36" s="1205"/>
      <c r="BH36" s="1205"/>
      <c r="BI36" s="1205"/>
      <c r="BJ36" s="1205"/>
      <c r="BK36" s="1205"/>
      <c r="BL36" s="1205"/>
      <c r="BM36" s="1205"/>
      <c r="BN36" s="1205"/>
      <c r="BO36" s="1205"/>
      <c r="BP36" s="1205"/>
      <c r="BQ36" s="1205"/>
      <c r="BR36" s="1205"/>
      <c r="BS36" s="1205"/>
      <c r="BT36" s="1205"/>
      <c r="BU36" s="1205"/>
      <c r="BV36" s="1205"/>
      <c r="BW36" s="1205"/>
      <c r="BX36" s="1205"/>
      <c r="BY36" s="1205"/>
      <c r="BZ36" s="1205"/>
      <c r="CA36" s="1205"/>
      <c r="CB36" s="1205"/>
      <c r="CC36" s="1205"/>
      <c r="CD36" s="1205"/>
      <c r="CE36" s="531"/>
      <c r="CF36" s="531"/>
    </row>
    <row r="37" spans="1:84" s="24" customFormat="1" ht="12.95" customHeight="1">
      <c r="A37" s="1106"/>
      <c r="B37" s="1107"/>
      <c r="C37" s="1163"/>
      <c r="D37" s="1164"/>
      <c r="E37" s="1164"/>
      <c r="F37" s="1164"/>
      <c r="G37" s="1165"/>
      <c r="H37" s="1169"/>
      <c r="I37" s="1170"/>
      <c r="J37" s="1170"/>
      <c r="K37" s="1171"/>
      <c r="L37" s="1175"/>
      <c r="M37" s="1135"/>
      <c r="N37" s="1135"/>
      <c r="O37" s="1135"/>
      <c r="P37" s="1136"/>
      <c r="Q37" s="1135"/>
      <c r="R37" s="1135"/>
      <c r="S37" s="1135"/>
      <c r="T37" s="1135"/>
      <c r="U37" s="1136"/>
      <c r="V37" s="1130"/>
      <c r="W37" s="1131"/>
      <c r="X37" s="663" t="s">
        <v>2427</v>
      </c>
      <c r="Y37" s="1132" t="e">
        <f>DATEDIF(EOMONTH(V36,-1)-1,EOMONTH(AA36,0),"m")</f>
        <v>#NUM!</v>
      </c>
      <c r="Z37" s="1132"/>
      <c r="AA37" s="1132"/>
      <c r="AB37" s="1133" t="s">
        <v>2428</v>
      </c>
      <c r="AC37" s="1133"/>
      <c r="AD37" s="1134"/>
      <c r="AE37" s="1113"/>
      <c r="AF37" s="1114"/>
      <c r="AG37" s="1115"/>
      <c r="AH37" s="1119"/>
      <c r="AI37" s="1120"/>
      <c r="AJ37" s="1120"/>
      <c r="AK37" s="1121"/>
      <c r="AL37" s="1125"/>
      <c r="AM37" s="1126"/>
      <c r="AN37" s="1126"/>
      <c r="AO37" s="1126"/>
      <c r="AP37" s="1126"/>
      <c r="AQ37" s="1126"/>
      <c r="AR37" s="1127"/>
      <c r="AS37" s="1119"/>
      <c r="AT37" s="1120"/>
      <c r="AU37" s="1120"/>
      <c r="AV37" s="1129"/>
      <c r="AW37" s="782"/>
      <c r="AX37" s="244"/>
      <c r="AY37" s="1205"/>
      <c r="AZ37" s="1205"/>
      <c r="BA37" s="1205"/>
      <c r="BB37" s="1205"/>
      <c r="BC37" s="1205"/>
      <c r="BD37" s="1205"/>
      <c r="BE37" s="1205"/>
      <c r="BF37" s="1205"/>
      <c r="BG37" s="1205"/>
      <c r="BH37" s="1205"/>
      <c r="BI37" s="1205"/>
      <c r="BJ37" s="1205"/>
      <c r="BK37" s="1205"/>
      <c r="BL37" s="1205"/>
      <c r="BM37" s="1205"/>
      <c r="BN37" s="1205"/>
      <c r="BO37" s="1205"/>
      <c r="BP37" s="1205"/>
      <c r="BQ37" s="1205"/>
      <c r="BR37" s="1205"/>
      <c r="BS37" s="1205"/>
      <c r="BT37" s="1205"/>
      <c r="BU37" s="1205"/>
      <c r="BV37" s="1205"/>
      <c r="BW37" s="1205"/>
      <c r="BX37" s="1205"/>
      <c r="BY37" s="1205"/>
      <c r="BZ37" s="1205"/>
      <c r="CA37" s="1205"/>
      <c r="CB37" s="1205"/>
      <c r="CC37" s="1205"/>
      <c r="CD37" s="1205"/>
      <c r="CE37" s="531"/>
      <c r="CF37" s="531"/>
    </row>
    <row r="38" spans="1:84" s="24" customFormat="1" ht="12.75" customHeight="1">
      <c r="A38" s="1106">
        <v>13</v>
      </c>
      <c r="B38" s="1107"/>
      <c r="C38" s="1163"/>
      <c r="D38" s="1164"/>
      <c r="E38" s="1164"/>
      <c r="F38" s="1164"/>
      <c r="G38" s="1165"/>
      <c r="H38" s="1169" t="e">
        <f>INDEX(직급.과정,MATCH(C38,성명,0))</f>
        <v>#N/A</v>
      </c>
      <c r="I38" s="1170"/>
      <c r="J38" s="1170"/>
      <c r="K38" s="1171"/>
      <c r="L38" s="1175"/>
      <c r="M38" s="1135"/>
      <c r="N38" s="1135"/>
      <c r="O38" s="1135"/>
      <c r="P38" s="1136"/>
      <c r="Q38" s="1135"/>
      <c r="R38" s="1135"/>
      <c r="S38" s="1135"/>
      <c r="T38" s="1135"/>
      <c r="U38" s="1136"/>
      <c r="V38" s="1178"/>
      <c r="W38" s="1152"/>
      <c r="X38" s="1152"/>
      <c r="Y38" s="1152"/>
      <c r="Z38" s="787" t="s">
        <v>2429</v>
      </c>
      <c r="AA38" s="1152"/>
      <c r="AB38" s="1152"/>
      <c r="AC38" s="1152"/>
      <c r="AD38" s="1153"/>
      <c r="AE38" s="1113" t="e">
        <f t="shared" si="0"/>
        <v>#DIV/0!</v>
      </c>
      <c r="AF38" s="1114"/>
      <c r="AG38" s="1115"/>
      <c r="AH38" s="1119" t="e">
        <f>INDEX(연구실은행,MATCH(C38,성명,0))</f>
        <v>#N/A</v>
      </c>
      <c r="AI38" s="1120"/>
      <c r="AJ38" s="1120"/>
      <c r="AK38" s="1121"/>
      <c r="AL38" s="1125" t="e">
        <f>INDEX(연구실계좌번호,MATCH(C38,성명,0))</f>
        <v>#N/A</v>
      </c>
      <c r="AM38" s="1126"/>
      <c r="AN38" s="1126"/>
      <c r="AO38" s="1126"/>
      <c r="AP38" s="1126"/>
      <c r="AQ38" s="1126"/>
      <c r="AR38" s="1127"/>
      <c r="AS38" s="1179"/>
      <c r="AT38" s="1180"/>
      <c r="AU38" s="1180"/>
      <c r="AV38" s="1181"/>
      <c r="AW38" s="782"/>
      <c r="AX38" s="246"/>
      <c r="AY38" s="1205"/>
      <c r="AZ38" s="1205"/>
      <c r="BA38" s="1205"/>
      <c r="BB38" s="1205"/>
      <c r="BC38" s="1205"/>
      <c r="BD38" s="1205"/>
      <c r="BE38" s="1205"/>
      <c r="BF38" s="1205"/>
      <c r="BG38" s="1205"/>
      <c r="BH38" s="1205"/>
      <c r="BI38" s="1205"/>
      <c r="BJ38" s="1205"/>
      <c r="BK38" s="1205"/>
      <c r="BL38" s="1205"/>
      <c r="BM38" s="1205"/>
      <c r="BN38" s="1205"/>
      <c r="BO38" s="1205"/>
      <c r="BP38" s="1205"/>
      <c r="BQ38" s="1205"/>
      <c r="BR38" s="1205"/>
      <c r="BS38" s="1205"/>
      <c r="BT38" s="1205"/>
      <c r="BU38" s="1205"/>
      <c r="BV38" s="1205"/>
      <c r="BW38" s="1205"/>
      <c r="BX38" s="1205"/>
      <c r="BY38" s="1205"/>
      <c r="BZ38" s="1205"/>
      <c r="CA38" s="1205"/>
      <c r="CB38" s="1205"/>
      <c r="CC38" s="1205"/>
      <c r="CD38" s="1205"/>
      <c r="CE38" s="531"/>
      <c r="CF38" s="531"/>
    </row>
    <row r="39" spans="1:84" s="24" customFormat="1" ht="12.95" customHeight="1">
      <c r="A39" s="1106"/>
      <c r="B39" s="1107"/>
      <c r="C39" s="1163"/>
      <c r="D39" s="1164"/>
      <c r="E39" s="1164"/>
      <c r="F39" s="1164"/>
      <c r="G39" s="1165"/>
      <c r="H39" s="1169"/>
      <c r="I39" s="1170"/>
      <c r="J39" s="1170"/>
      <c r="K39" s="1171"/>
      <c r="L39" s="1175"/>
      <c r="M39" s="1135"/>
      <c r="N39" s="1135"/>
      <c r="O39" s="1135"/>
      <c r="P39" s="1136"/>
      <c r="Q39" s="1135"/>
      <c r="R39" s="1135"/>
      <c r="S39" s="1135"/>
      <c r="T39" s="1135"/>
      <c r="U39" s="1136"/>
      <c r="V39" s="1130"/>
      <c r="W39" s="1131"/>
      <c r="X39" s="663" t="s">
        <v>2427</v>
      </c>
      <c r="Y39" s="1132" t="e">
        <f>DATEDIF(EOMONTH(V38,-1)-1,EOMONTH(AA38,0),"m")</f>
        <v>#NUM!</v>
      </c>
      <c r="Z39" s="1132"/>
      <c r="AA39" s="1132"/>
      <c r="AB39" s="1133" t="s">
        <v>2428</v>
      </c>
      <c r="AC39" s="1133"/>
      <c r="AD39" s="1134"/>
      <c r="AE39" s="1113"/>
      <c r="AF39" s="1114"/>
      <c r="AG39" s="1115"/>
      <c r="AH39" s="1119"/>
      <c r="AI39" s="1120"/>
      <c r="AJ39" s="1120"/>
      <c r="AK39" s="1121"/>
      <c r="AL39" s="1125"/>
      <c r="AM39" s="1126"/>
      <c r="AN39" s="1126"/>
      <c r="AO39" s="1126"/>
      <c r="AP39" s="1126"/>
      <c r="AQ39" s="1126"/>
      <c r="AR39" s="1127"/>
      <c r="AS39" s="1119"/>
      <c r="AT39" s="1120"/>
      <c r="AU39" s="1120"/>
      <c r="AV39" s="1129"/>
      <c r="AW39" s="782"/>
      <c r="AX39" s="245" t="s">
        <v>12</v>
      </c>
      <c r="AY39" s="991" t="s">
        <v>268</v>
      </c>
      <c r="AZ39" s="991"/>
      <c r="BA39" s="991"/>
      <c r="BB39" s="991"/>
      <c r="BC39" s="991"/>
      <c r="BD39" s="991"/>
      <c r="BE39" s="991"/>
      <c r="BF39" s="991"/>
      <c r="BG39" s="991"/>
      <c r="BH39" s="991"/>
      <c r="BI39" s="991"/>
      <c r="BJ39" s="991"/>
      <c r="BK39" s="991"/>
      <c r="BL39" s="991"/>
      <c r="BM39" s="991"/>
      <c r="BN39" s="991"/>
      <c r="BO39" s="991"/>
      <c r="BP39" s="991"/>
      <c r="BQ39" s="991"/>
      <c r="BR39" s="991"/>
      <c r="BS39" s="991"/>
      <c r="BT39" s="991"/>
      <c r="BU39" s="991"/>
      <c r="BV39" s="991"/>
      <c r="BW39" s="991"/>
      <c r="BX39" s="991"/>
      <c r="BY39" s="991"/>
      <c r="BZ39" s="991"/>
      <c r="CA39" s="991"/>
      <c r="CB39" s="991"/>
      <c r="CC39" s="991"/>
      <c r="CD39" s="991"/>
      <c r="CE39" s="531"/>
      <c r="CF39" s="531"/>
    </row>
    <row r="40" spans="1:84" s="24" customFormat="1" ht="12.75" customHeight="1">
      <c r="A40" s="1106">
        <v>14</v>
      </c>
      <c r="B40" s="1107"/>
      <c r="C40" s="1163"/>
      <c r="D40" s="1164"/>
      <c r="E40" s="1164"/>
      <c r="F40" s="1164"/>
      <c r="G40" s="1165"/>
      <c r="H40" s="1169" t="e">
        <f>INDEX(직급.과정,MATCH(C40,성명,0))</f>
        <v>#N/A</v>
      </c>
      <c r="I40" s="1170"/>
      <c r="J40" s="1170"/>
      <c r="K40" s="1171"/>
      <c r="L40" s="1175"/>
      <c r="M40" s="1135"/>
      <c r="N40" s="1135"/>
      <c r="O40" s="1135"/>
      <c r="P40" s="1136"/>
      <c r="Q40" s="1135"/>
      <c r="R40" s="1135"/>
      <c r="S40" s="1135"/>
      <c r="T40" s="1135"/>
      <c r="U40" s="1136"/>
      <c r="V40" s="1178"/>
      <c r="W40" s="1152"/>
      <c r="X40" s="1152"/>
      <c r="Y40" s="1152"/>
      <c r="Z40" s="787" t="s">
        <v>2429</v>
      </c>
      <c r="AA40" s="1152"/>
      <c r="AB40" s="1152"/>
      <c r="AC40" s="1152"/>
      <c r="AD40" s="1153"/>
      <c r="AE40" s="1113" t="e">
        <f t="shared" si="0"/>
        <v>#DIV/0!</v>
      </c>
      <c r="AF40" s="1114"/>
      <c r="AG40" s="1115"/>
      <c r="AH40" s="1119" t="e">
        <f>INDEX(연구실은행,MATCH(C40,성명,0))</f>
        <v>#N/A</v>
      </c>
      <c r="AI40" s="1120"/>
      <c r="AJ40" s="1120"/>
      <c r="AK40" s="1121"/>
      <c r="AL40" s="1125" t="e">
        <f>INDEX(연구실계좌번호,MATCH(C40,성명,0))</f>
        <v>#N/A</v>
      </c>
      <c r="AM40" s="1126"/>
      <c r="AN40" s="1126"/>
      <c r="AO40" s="1126"/>
      <c r="AP40" s="1126"/>
      <c r="AQ40" s="1126"/>
      <c r="AR40" s="1127"/>
      <c r="AS40" s="1179"/>
      <c r="AT40" s="1180"/>
      <c r="AU40" s="1180"/>
      <c r="AV40" s="1181"/>
      <c r="AW40" s="782"/>
      <c r="AX40" s="246"/>
      <c r="AY40" s="991"/>
      <c r="AZ40" s="991"/>
      <c r="BA40" s="991"/>
      <c r="BB40" s="991"/>
      <c r="BC40" s="991"/>
      <c r="BD40" s="991"/>
      <c r="BE40" s="991"/>
      <c r="BF40" s="991"/>
      <c r="BG40" s="991"/>
      <c r="BH40" s="991"/>
      <c r="BI40" s="991"/>
      <c r="BJ40" s="991"/>
      <c r="BK40" s="991"/>
      <c r="BL40" s="991"/>
      <c r="BM40" s="991"/>
      <c r="BN40" s="991"/>
      <c r="BO40" s="991"/>
      <c r="BP40" s="991"/>
      <c r="BQ40" s="991"/>
      <c r="BR40" s="991"/>
      <c r="BS40" s="991"/>
      <c r="BT40" s="991"/>
      <c r="BU40" s="991"/>
      <c r="BV40" s="991"/>
      <c r="BW40" s="991"/>
      <c r="BX40" s="991"/>
      <c r="BY40" s="991"/>
      <c r="BZ40" s="991"/>
      <c r="CA40" s="991"/>
      <c r="CB40" s="991"/>
      <c r="CC40" s="991"/>
      <c r="CD40" s="991"/>
      <c r="CE40" s="531"/>
      <c r="CF40" s="531"/>
    </row>
    <row r="41" spans="1:84" s="24" customFormat="1" ht="12.95" customHeight="1">
      <c r="A41" s="1106"/>
      <c r="B41" s="1107"/>
      <c r="C41" s="1163"/>
      <c r="D41" s="1164"/>
      <c r="E41" s="1164"/>
      <c r="F41" s="1164"/>
      <c r="G41" s="1165"/>
      <c r="H41" s="1169"/>
      <c r="I41" s="1170"/>
      <c r="J41" s="1170"/>
      <c r="K41" s="1171"/>
      <c r="L41" s="1175"/>
      <c r="M41" s="1135"/>
      <c r="N41" s="1135"/>
      <c r="O41" s="1135"/>
      <c r="P41" s="1136"/>
      <c r="Q41" s="1135"/>
      <c r="R41" s="1135"/>
      <c r="S41" s="1135"/>
      <c r="T41" s="1135"/>
      <c r="U41" s="1136"/>
      <c r="V41" s="1130"/>
      <c r="W41" s="1131"/>
      <c r="X41" s="663" t="s">
        <v>2427</v>
      </c>
      <c r="Y41" s="1132" t="e">
        <f>DATEDIF(EOMONTH(V40,-1)-1,EOMONTH(AA40,0),"m")</f>
        <v>#NUM!</v>
      </c>
      <c r="Z41" s="1132"/>
      <c r="AA41" s="1132"/>
      <c r="AB41" s="1133" t="s">
        <v>2428</v>
      </c>
      <c r="AC41" s="1133"/>
      <c r="AD41" s="1134"/>
      <c r="AE41" s="1113"/>
      <c r="AF41" s="1114"/>
      <c r="AG41" s="1115"/>
      <c r="AH41" s="1119"/>
      <c r="AI41" s="1120"/>
      <c r="AJ41" s="1120"/>
      <c r="AK41" s="1121"/>
      <c r="AL41" s="1125"/>
      <c r="AM41" s="1126"/>
      <c r="AN41" s="1126"/>
      <c r="AO41" s="1126"/>
      <c r="AP41" s="1126"/>
      <c r="AQ41" s="1126"/>
      <c r="AR41" s="1127"/>
      <c r="AS41" s="1119"/>
      <c r="AT41" s="1120"/>
      <c r="AU41" s="1120"/>
      <c r="AV41" s="1129"/>
      <c r="AW41" s="782"/>
      <c r="AX41" s="246" t="s">
        <v>12</v>
      </c>
      <c r="AY41" s="1205" t="s">
        <v>960</v>
      </c>
      <c r="AZ41" s="1205"/>
      <c r="BA41" s="1205"/>
      <c r="BB41" s="1205"/>
      <c r="BC41" s="1205"/>
      <c r="BD41" s="1205"/>
      <c r="BE41" s="1205"/>
      <c r="BF41" s="1205"/>
      <c r="BG41" s="1205"/>
      <c r="BH41" s="1205"/>
      <c r="BI41" s="1205"/>
      <c r="BJ41" s="1205"/>
      <c r="BK41" s="1205"/>
      <c r="BL41" s="1205"/>
      <c r="BM41" s="1205"/>
      <c r="BN41" s="1205"/>
      <c r="BO41" s="1205"/>
      <c r="BP41" s="1205"/>
      <c r="BQ41" s="1205"/>
      <c r="BR41" s="1205"/>
      <c r="BS41" s="1205"/>
      <c r="BT41" s="1205"/>
      <c r="BU41" s="1205"/>
      <c r="BV41" s="1205"/>
      <c r="BW41" s="1205"/>
      <c r="BX41" s="1205"/>
      <c r="BY41" s="1205"/>
      <c r="BZ41" s="1205"/>
      <c r="CA41" s="1205"/>
      <c r="CB41" s="1205"/>
      <c r="CC41" s="1205"/>
      <c r="CD41" s="1205"/>
      <c r="CE41" s="531"/>
      <c r="CF41" s="531"/>
    </row>
    <row r="42" spans="1:84" s="24" customFormat="1" ht="12.75" customHeight="1">
      <c r="A42" s="1106">
        <v>15</v>
      </c>
      <c r="B42" s="1107"/>
      <c r="C42" s="1163"/>
      <c r="D42" s="1164"/>
      <c r="E42" s="1164"/>
      <c r="F42" s="1164"/>
      <c r="G42" s="1165"/>
      <c r="H42" s="1169" t="e">
        <f>INDEX(직급.과정,MATCH(C42,성명,0))</f>
        <v>#N/A</v>
      </c>
      <c r="I42" s="1170"/>
      <c r="J42" s="1170"/>
      <c r="K42" s="1171"/>
      <c r="L42" s="1175"/>
      <c r="M42" s="1135"/>
      <c r="N42" s="1135"/>
      <c r="O42" s="1135"/>
      <c r="P42" s="1136"/>
      <c r="Q42" s="1135"/>
      <c r="R42" s="1135"/>
      <c r="S42" s="1135"/>
      <c r="T42" s="1135"/>
      <c r="U42" s="1136"/>
      <c r="V42" s="1178"/>
      <c r="W42" s="1152"/>
      <c r="X42" s="1152"/>
      <c r="Y42" s="1152"/>
      <c r="Z42" s="787" t="s">
        <v>2429</v>
      </c>
      <c r="AA42" s="1152"/>
      <c r="AB42" s="1152"/>
      <c r="AC42" s="1152"/>
      <c r="AD42" s="1153"/>
      <c r="AE42" s="1113" t="e">
        <f t="shared" si="0"/>
        <v>#DIV/0!</v>
      </c>
      <c r="AF42" s="1114"/>
      <c r="AG42" s="1115"/>
      <c r="AH42" s="1119" t="e">
        <f>INDEX(연구실은행,MATCH(C42,성명,0))</f>
        <v>#N/A</v>
      </c>
      <c r="AI42" s="1120"/>
      <c r="AJ42" s="1120"/>
      <c r="AK42" s="1121"/>
      <c r="AL42" s="1125" t="e">
        <f>INDEX(연구실계좌번호,MATCH(C42,성명,0))</f>
        <v>#N/A</v>
      </c>
      <c r="AM42" s="1126"/>
      <c r="AN42" s="1126"/>
      <c r="AO42" s="1126"/>
      <c r="AP42" s="1126"/>
      <c r="AQ42" s="1126"/>
      <c r="AR42" s="1127"/>
      <c r="AS42" s="1179"/>
      <c r="AT42" s="1180"/>
      <c r="AU42" s="1180"/>
      <c r="AV42" s="1181"/>
      <c r="AW42" s="782"/>
      <c r="AX42" s="246"/>
      <c r="AY42" s="1205"/>
      <c r="AZ42" s="1205"/>
      <c r="BA42" s="1205"/>
      <c r="BB42" s="1205"/>
      <c r="BC42" s="1205"/>
      <c r="BD42" s="1205"/>
      <c r="BE42" s="1205"/>
      <c r="BF42" s="1205"/>
      <c r="BG42" s="1205"/>
      <c r="BH42" s="1205"/>
      <c r="BI42" s="1205"/>
      <c r="BJ42" s="1205"/>
      <c r="BK42" s="1205"/>
      <c r="BL42" s="1205"/>
      <c r="BM42" s="1205"/>
      <c r="BN42" s="1205"/>
      <c r="BO42" s="1205"/>
      <c r="BP42" s="1205"/>
      <c r="BQ42" s="1205"/>
      <c r="BR42" s="1205"/>
      <c r="BS42" s="1205"/>
      <c r="BT42" s="1205"/>
      <c r="BU42" s="1205"/>
      <c r="BV42" s="1205"/>
      <c r="BW42" s="1205"/>
      <c r="BX42" s="1205"/>
      <c r="BY42" s="1205"/>
      <c r="BZ42" s="1205"/>
      <c r="CA42" s="1205"/>
      <c r="CB42" s="1205"/>
      <c r="CC42" s="1205"/>
      <c r="CD42" s="1205"/>
      <c r="CE42" s="531"/>
      <c r="CF42" s="531"/>
    </row>
    <row r="43" spans="1:84" s="24" customFormat="1" ht="12.95" customHeight="1">
      <c r="A43" s="1106"/>
      <c r="B43" s="1107"/>
      <c r="C43" s="1163"/>
      <c r="D43" s="1164"/>
      <c r="E43" s="1164"/>
      <c r="F43" s="1164"/>
      <c r="G43" s="1165"/>
      <c r="H43" s="1169"/>
      <c r="I43" s="1170"/>
      <c r="J43" s="1170"/>
      <c r="K43" s="1171"/>
      <c r="L43" s="1175"/>
      <c r="M43" s="1135"/>
      <c r="N43" s="1135"/>
      <c r="O43" s="1135"/>
      <c r="P43" s="1136"/>
      <c r="Q43" s="1135"/>
      <c r="R43" s="1135"/>
      <c r="S43" s="1135"/>
      <c r="T43" s="1135"/>
      <c r="U43" s="1136"/>
      <c r="V43" s="1130"/>
      <c r="W43" s="1131"/>
      <c r="X43" s="663" t="s">
        <v>2427</v>
      </c>
      <c r="Y43" s="1132" t="e">
        <f>DATEDIF(EOMONTH(V42,-1)-1,EOMONTH(AA42,0),"m")</f>
        <v>#NUM!</v>
      </c>
      <c r="Z43" s="1132"/>
      <c r="AA43" s="1132"/>
      <c r="AB43" s="1133" t="s">
        <v>2428</v>
      </c>
      <c r="AC43" s="1133"/>
      <c r="AD43" s="1134"/>
      <c r="AE43" s="1113"/>
      <c r="AF43" s="1114"/>
      <c r="AG43" s="1115"/>
      <c r="AH43" s="1119"/>
      <c r="AI43" s="1120"/>
      <c r="AJ43" s="1120"/>
      <c r="AK43" s="1121"/>
      <c r="AL43" s="1125"/>
      <c r="AM43" s="1126"/>
      <c r="AN43" s="1126"/>
      <c r="AO43" s="1126"/>
      <c r="AP43" s="1126"/>
      <c r="AQ43" s="1126"/>
      <c r="AR43" s="1127"/>
      <c r="AS43" s="1119"/>
      <c r="AT43" s="1120"/>
      <c r="AU43" s="1120"/>
      <c r="AV43" s="1129"/>
      <c r="AW43" s="782"/>
      <c r="AX43" s="119" t="s">
        <v>12</v>
      </c>
      <c r="AY43" s="1188" t="s">
        <v>877</v>
      </c>
      <c r="AZ43" s="1188"/>
      <c r="BA43" s="1188"/>
      <c r="BB43" s="1188"/>
      <c r="BC43" s="1188"/>
      <c r="BD43" s="1188"/>
      <c r="BE43" s="1188"/>
      <c r="BF43" s="1188"/>
      <c r="BG43" s="1188"/>
      <c r="BH43" s="1188"/>
      <c r="BI43" s="1188"/>
      <c r="BJ43" s="1188"/>
      <c r="BK43" s="1188"/>
      <c r="BL43" s="1188"/>
      <c r="BM43" s="1188"/>
      <c r="BN43" s="1188"/>
      <c r="BO43" s="1188"/>
      <c r="BP43" s="1188"/>
      <c r="BQ43" s="1188"/>
      <c r="BR43" s="1188"/>
      <c r="BS43" s="1188"/>
      <c r="BT43" s="1188"/>
      <c r="BU43" s="1188"/>
      <c r="BV43" s="1188"/>
      <c r="BW43" s="1188"/>
      <c r="BX43" s="1188"/>
      <c r="BY43" s="1188"/>
      <c r="BZ43" s="1188"/>
      <c r="CA43" s="1188"/>
      <c r="CB43" s="1188"/>
      <c r="CC43" s="1188"/>
      <c r="CD43" s="1188"/>
      <c r="CE43" s="531"/>
      <c r="CF43" s="531"/>
    </row>
    <row r="44" spans="1:84" s="24" customFormat="1" ht="24" customHeight="1">
      <c r="A44" s="1189" t="s">
        <v>92</v>
      </c>
      <c r="B44" s="1190"/>
      <c r="C44" s="1190"/>
      <c r="D44" s="1190"/>
      <c r="E44" s="1190"/>
      <c r="F44" s="1190"/>
      <c r="G44" s="1190"/>
      <c r="H44" s="1190"/>
      <c r="I44" s="1190"/>
      <c r="J44" s="1190"/>
      <c r="K44" s="1190"/>
      <c r="L44" s="1190"/>
      <c r="M44" s="1190"/>
      <c r="N44" s="1190"/>
      <c r="O44" s="1190"/>
      <c r="P44" s="1190"/>
      <c r="Q44" s="1191">
        <f>SUM(Q14:U43)</f>
        <v>0</v>
      </c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2"/>
      <c r="AE44" s="1193"/>
      <c r="AF44" s="1194"/>
      <c r="AG44" s="1194"/>
      <c r="AH44" s="1194"/>
      <c r="AI44" s="1194"/>
      <c r="AJ44" s="1194"/>
      <c r="AK44" s="1194"/>
      <c r="AL44" s="1194"/>
      <c r="AM44" s="1194"/>
      <c r="AN44" s="1194"/>
      <c r="AO44" s="1194"/>
      <c r="AP44" s="1194"/>
      <c r="AQ44" s="1194"/>
      <c r="AR44" s="1194"/>
      <c r="AS44" s="1194"/>
      <c r="AT44" s="1194"/>
      <c r="AU44" s="1194"/>
      <c r="AV44" s="1195"/>
      <c r="AW44" s="782"/>
      <c r="AX44" s="246"/>
      <c r="AY44" s="1188"/>
      <c r="AZ44" s="1188"/>
      <c r="BA44" s="1188"/>
      <c r="BB44" s="1188"/>
      <c r="BC44" s="1188"/>
      <c r="BD44" s="1188"/>
      <c r="BE44" s="1188"/>
      <c r="BF44" s="1188"/>
      <c r="BG44" s="1188"/>
      <c r="BH44" s="1188"/>
      <c r="BI44" s="1188"/>
      <c r="BJ44" s="1188"/>
      <c r="BK44" s="1188"/>
      <c r="BL44" s="1188"/>
      <c r="BM44" s="1188"/>
      <c r="BN44" s="1188"/>
      <c r="BO44" s="1188"/>
      <c r="BP44" s="1188"/>
      <c r="BQ44" s="1188"/>
      <c r="BR44" s="1188"/>
      <c r="BS44" s="1188"/>
      <c r="BT44" s="1188"/>
      <c r="BU44" s="1188"/>
      <c r="BV44" s="1188"/>
      <c r="BW44" s="1188"/>
      <c r="BX44" s="1188"/>
      <c r="BY44" s="1188"/>
      <c r="BZ44" s="1188"/>
      <c r="CA44" s="1188"/>
      <c r="CB44" s="1188"/>
      <c r="CC44" s="1188"/>
      <c r="CD44" s="1188"/>
      <c r="CE44" s="531"/>
      <c r="CF44" s="531"/>
    </row>
    <row r="45" spans="1:84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X45" s="246"/>
      <c r="AY45" s="1188"/>
      <c r="AZ45" s="1188"/>
      <c r="BA45" s="1188"/>
      <c r="BB45" s="1188"/>
      <c r="BC45" s="1188"/>
      <c r="BD45" s="1188"/>
      <c r="BE45" s="1188"/>
      <c r="BF45" s="1188"/>
      <c r="BG45" s="1188"/>
      <c r="BH45" s="1188"/>
      <c r="BI45" s="1188"/>
      <c r="BJ45" s="1188"/>
      <c r="BK45" s="1188"/>
      <c r="BL45" s="1188"/>
      <c r="BM45" s="1188"/>
      <c r="BN45" s="1188"/>
      <c r="BO45" s="1188"/>
      <c r="BP45" s="1188"/>
      <c r="BQ45" s="1188"/>
      <c r="BR45" s="1188"/>
      <c r="BS45" s="1188"/>
      <c r="BT45" s="1188"/>
      <c r="BU45" s="1188"/>
      <c r="BV45" s="1188"/>
      <c r="BW45" s="1188"/>
      <c r="BX45" s="1188"/>
      <c r="BY45" s="1188"/>
      <c r="BZ45" s="1188"/>
      <c r="CA45" s="1188"/>
      <c r="CB45" s="1188"/>
      <c r="CC45" s="1188"/>
      <c r="CD45" s="1188"/>
    </row>
    <row r="46" spans="1:84" s="38" customFormat="1" ht="18" customHeight="1">
      <c r="A46" s="1186" t="s">
        <v>2050</v>
      </c>
      <c r="B46" s="1186"/>
      <c r="C46" s="1186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6"/>
      <c r="P46" s="1186"/>
      <c r="Q46" s="1186"/>
      <c r="R46" s="1186"/>
      <c r="S46" s="1186"/>
      <c r="T46" s="1186"/>
      <c r="U46" s="1186"/>
      <c r="V46" s="1186"/>
      <c r="W46" s="1186"/>
      <c r="X46" s="1186"/>
      <c r="Y46" s="1186"/>
      <c r="Z46" s="1186"/>
      <c r="AA46" s="1186"/>
      <c r="AB46" s="1186"/>
      <c r="AC46" s="1186"/>
      <c r="AD46" s="1186"/>
      <c r="AE46" s="1186"/>
      <c r="AF46" s="1186"/>
      <c r="AG46" s="1186"/>
      <c r="AH46" s="1186"/>
      <c r="AI46" s="1186"/>
      <c r="AJ46" s="1186"/>
      <c r="AK46" s="1186"/>
      <c r="AL46" s="1186"/>
      <c r="AM46" s="1186"/>
      <c r="AN46" s="1186"/>
      <c r="AO46" s="1186"/>
      <c r="AP46" s="1186"/>
      <c r="AQ46" s="1186"/>
      <c r="AR46" s="1186"/>
      <c r="AS46" s="1186"/>
      <c r="AT46" s="1186"/>
      <c r="AU46" s="1186"/>
      <c r="AV46" s="1186"/>
      <c r="AX46" s="538"/>
      <c r="AY46" s="1188"/>
      <c r="AZ46" s="1188"/>
      <c r="BA46" s="1188"/>
      <c r="BB46" s="1188"/>
      <c r="BC46" s="1188"/>
      <c r="BD46" s="1188"/>
      <c r="BE46" s="1188"/>
      <c r="BF46" s="1188"/>
      <c r="BG46" s="1188"/>
      <c r="BH46" s="1188"/>
      <c r="BI46" s="1188"/>
      <c r="BJ46" s="1188"/>
      <c r="BK46" s="1188"/>
      <c r="BL46" s="1188"/>
      <c r="BM46" s="1188"/>
      <c r="BN46" s="1188"/>
      <c r="BO46" s="1188"/>
      <c r="BP46" s="1188"/>
      <c r="BQ46" s="1188"/>
      <c r="BR46" s="1188"/>
      <c r="BS46" s="1188"/>
      <c r="BT46" s="1188"/>
      <c r="BU46" s="1188"/>
      <c r="BV46" s="1188"/>
      <c r="BW46" s="1188"/>
      <c r="BX46" s="1188"/>
      <c r="BY46" s="1188"/>
      <c r="BZ46" s="1188"/>
      <c r="CA46" s="1188"/>
      <c r="CB46" s="1188"/>
      <c r="CC46" s="1188"/>
      <c r="CD46" s="1188"/>
      <c r="CE46" s="531"/>
      <c r="CF46" s="531"/>
    </row>
    <row r="47" spans="1:84" ht="13.5" customHeight="1">
      <c r="B47" s="906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6"/>
      <c r="V47" s="906"/>
      <c r="W47" s="906"/>
      <c r="X47" s="906"/>
      <c r="Y47" s="906"/>
      <c r="Z47" s="906"/>
      <c r="AA47" s="906"/>
      <c r="AB47" s="906"/>
      <c r="AC47" s="906"/>
      <c r="AD47" s="906"/>
      <c r="AE47" s="906"/>
      <c r="AF47" s="906"/>
      <c r="AG47" s="906"/>
      <c r="AH47" s="906"/>
      <c r="AI47" s="906"/>
      <c r="AJ47" s="906"/>
      <c r="AK47" s="906"/>
      <c r="AL47" s="906"/>
      <c r="AM47" s="906"/>
      <c r="AN47" s="906"/>
      <c r="AO47" s="906"/>
      <c r="AP47" s="906"/>
      <c r="AQ47" s="906"/>
      <c r="AR47" s="906"/>
      <c r="AS47" s="906"/>
      <c r="AT47" s="906"/>
      <c r="AU47" s="906"/>
      <c r="AV47" s="906"/>
      <c r="AX47" s="119" t="s">
        <v>12</v>
      </c>
      <c r="AY47" s="1187" t="s">
        <v>546</v>
      </c>
      <c r="AZ47" s="1187"/>
      <c r="BA47" s="1187"/>
      <c r="BB47" s="1187"/>
      <c r="BC47" s="1187"/>
      <c r="BD47" s="1187"/>
      <c r="BE47" s="1187"/>
      <c r="BF47" s="1187"/>
      <c r="BG47" s="1187"/>
      <c r="BH47" s="1187"/>
      <c r="BI47" s="1187"/>
      <c r="BJ47" s="1187"/>
      <c r="BK47" s="1187"/>
      <c r="BL47" s="1187"/>
      <c r="BM47" s="1187"/>
      <c r="BN47" s="1187"/>
      <c r="BO47" s="1187"/>
      <c r="BP47" s="1187"/>
      <c r="BQ47" s="1187"/>
      <c r="BR47" s="1187"/>
      <c r="BS47" s="1187"/>
      <c r="BT47" s="1187"/>
      <c r="BU47" s="1187"/>
      <c r="BV47" s="1187"/>
      <c r="BW47" s="1187"/>
      <c r="BX47" s="1187"/>
      <c r="BY47" s="1187"/>
      <c r="BZ47" s="1187"/>
      <c r="CA47" s="1187"/>
      <c r="CB47" s="1187"/>
      <c r="CC47" s="1187"/>
      <c r="CD47" s="1187"/>
    </row>
    <row r="48" spans="1:84" s="15" customFormat="1" ht="12.95" customHeight="1">
      <c r="AW48" s="783"/>
      <c r="AX48" s="128"/>
      <c r="AY48" s="538"/>
      <c r="AZ48" s="538"/>
      <c r="BA48" s="538"/>
      <c r="BB48" s="538"/>
      <c r="BC48" s="538"/>
      <c r="BD48" s="538"/>
      <c r="BE48" s="538"/>
      <c r="BF48" s="538"/>
      <c r="BG48" s="538"/>
      <c r="BH48" s="538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38"/>
      <c r="BV48" s="538"/>
      <c r="BW48" s="538"/>
      <c r="BX48" s="538"/>
      <c r="BY48" s="538"/>
      <c r="BZ48" s="538"/>
      <c r="CA48" s="538"/>
      <c r="CB48" s="531"/>
      <c r="CC48" s="531"/>
      <c r="CD48" s="531"/>
      <c r="CE48" s="531"/>
      <c r="CF48" s="531"/>
    </row>
    <row r="49" spans="1:84" s="5" customFormat="1" ht="20.100000000000001" customHeight="1">
      <c r="A49" s="948">
        <f ca="1">TODAY()</f>
        <v>42951</v>
      </c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8"/>
      <c r="AI49" s="948"/>
      <c r="AJ49" s="948"/>
      <c r="AK49" s="948"/>
      <c r="AL49" s="948"/>
      <c r="AM49" s="948"/>
      <c r="AN49" s="948"/>
      <c r="AO49" s="948"/>
      <c r="AP49" s="948"/>
      <c r="AQ49" s="948"/>
      <c r="AR49" s="948"/>
      <c r="AS49" s="948"/>
      <c r="AT49" s="948"/>
      <c r="AU49" s="948"/>
      <c r="AV49" s="948"/>
      <c r="AX49" s="784"/>
      <c r="AY49" s="1187" t="s">
        <v>1203</v>
      </c>
      <c r="AZ49" s="1187"/>
      <c r="BA49" s="1187"/>
      <c r="BB49" s="1187"/>
      <c r="BC49" s="1187"/>
      <c r="BD49" s="1187"/>
      <c r="BE49" s="1187"/>
      <c r="BF49" s="1187"/>
      <c r="BG49" s="1187"/>
      <c r="BH49" s="1187"/>
      <c r="BI49" s="1187"/>
      <c r="BJ49" s="1187"/>
      <c r="BK49" s="1187"/>
      <c r="BL49" s="1187"/>
      <c r="BM49" s="1187"/>
      <c r="BN49" s="1187"/>
      <c r="BO49" s="1187"/>
      <c r="BP49" s="1187"/>
      <c r="BQ49" s="1187"/>
      <c r="BR49" s="1187"/>
      <c r="BS49" s="1187"/>
      <c r="BT49" s="1187"/>
      <c r="BU49" s="1187"/>
      <c r="BV49" s="295"/>
      <c r="BW49" s="295"/>
      <c r="BX49" s="250"/>
      <c r="BY49" s="250"/>
      <c r="BZ49" s="250"/>
      <c r="CA49" s="1184" t="s">
        <v>293</v>
      </c>
      <c r="CB49" s="1184"/>
      <c r="CC49" s="1184"/>
      <c r="CD49" s="1184"/>
      <c r="CE49" s="531"/>
      <c r="CF49" s="531"/>
    </row>
    <row r="50" spans="1:84" s="5" customFormat="1" ht="12.95" customHeight="1">
      <c r="S50" s="7"/>
      <c r="T50" s="7"/>
      <c r="U50" s="7"/>
      <c r="V50" s="7"/>
      <c r="W50" s="7"/>
      <c r="X50" s="7"/>
      <c r="Y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X50" s="367"/>
      <c r="AY50" s="1183" t="s">
        <v>287</v>
      </c>
      <c r="AZ50" s="1183"/>
      <c r="BA50" s="1183"/>
      <c r="BB50" s="1183"/>
      <c r="BC50" s="1185" t="s">
        <v>269</v>
      </c>
      <c r="BD50" s="1185"/>
      <c r="BE50" s="1185"/>
      <c r="BF50" s="1185"/>
      <c r="BG50" s="1185" t="s">
        <v>291</v>
      </c>
      <c r="BH50" s="1185"/>
      <c r="BI50" s="1185"/>
      <c r="BJ50" s="1185"/>
      <c r="BK50" s="1183" t="s">
        <v>504</v>
      </c>
      <c r="BL50" s="1183"/>
      <c r="BM50" s="1183"/>
      <c r="BN50" s="1183"/>
      <c r="BO50" s="1185" t="s">
        <v>505</v>
      </c>
      <c r="BP50" s="1185"/>
      <c r="BQ50" s="1185"/>
      <c r="BR50" s="1185"/>
      <c r="BS50" s="1183" t="s">
        <v>11</v>
      </c>
      <c r="BT50" s="1183"/>
      <c r="BU50" s="1183"/>
      <c r="BV50" s="1183"/>
      <c r="BW50" s="1183" t="s">
        <v>515</v>
      </c>
      <c r="BX50" s="1183"/>
      <c r="BY50" s="1183"/>
      <c r="BZ50" s="1183"/>
      <c r="CA50" s="1183" t="s">
        <v>506</v>
      </c>
      <c r="CB50" s="1183"/>
      <c r="CC50" s="1183"/>
      <c r="CD50" s="1183"/>
      <c r="CE50" s="531"/>
      <c r="CF50" s="531"/>
    </row>
    <row r="51" spans="1:84" s="5" customFormat="1" ht="20.100000000000001" customHeight="1">
      <c r="W51" s="10"/>
      <c r="X51" s="10"/>
      <c r="Y51" s="10"/>
      <c r="Z51" s="10"/>
      <c r="AA51" s="10"/>
      <c r="AB51" s="10"/>
      <c r="AC51" s="946" t="s">
        <v>35</v>
      </c>
      <c r="AD51" s="946"/>
      <c r="AE51" s="946"/>
      <c r="AF51" s="946"/>
      <c r="AG51" s="946"/>
      <c r="AH51" s="946"/>
      <c r="AI51" s="946"/>
      <c r="AJ51" s="950">
        <f>'1'!$AJ$26</f>
        <v>0</v>
      </c>
      <c r="AK51" s="950"/>
      <c r="AL51" s="950"/>
      <c r="AM51" s="950"/>
      <c r="AN51" s="950"/>
      <c r="AO51" s="950"/>
      <c r="AP51" s="950"/>
      <c r="AQ51" s="950"/>
      <c r="AR51" s="950"/>
      <c r="AS51" s="946" t="s">
        <v>26</v>
      </c>
      <c r="AT51" s="946"/>
      <c r="AU51" s="946"/>
      <c r="AV51" s="946"/>
      <c r="AX51" s="74"/>
      <c r="AY51" s="1183"/>
      <c r="AZ51" s="1183"/>
      <c r="BA51" s="1183"/>
      <c r="BB51" s="1183"/>
      <c r="BC51" s="1185"/>
      <c r="BD51" s="1185"/>
      <c r="BE51" s="1185"/>
      <c r="BF51" s="1185"/>
      <c r="BG51" s="1185"/>
      <c r="BH51" s="1185"/>
      <c r="BI51" s="1185"/>
      <c r="BJ51" s="1185"/>
      <c r="BK51" s="1183"/>
      <c r="BL51" s="1183"/>
      <c r="BM51" s="1183"/>
      <c r="BN51" s="1183"/>
      <c r="BO51" s="1185"/>
      <c r="BP51" s="1185"/>
      <c r="BQ51" s="1185"/>
      <c r="BR51" s="1185"/>
      <c r="BS51" s="1183"/>
      <c r="BT51" s="1183"/>
      <c r="BU51" s="1183"/>
      <c r="BV51" s="1183"/>
      <c r="BW51" s="1183"/>
      <c r="BX51" s="1183"/>
      <c r="BY51" s="1183"/>
      <c r="BZ51" s="1183"/>
      <c r="CA51" s="1183"/>
      <c r="CB51" s="1183"/>
      <c r="CC51" s="1183"/>
      <c r="CD51" s="1183"/>
      <c r="CE51" s="531"/>
      <c r="CF51" s="531"/>
    </row>
    <row r="52" spans="1:84" s="8" customFormat="1" ht="17.100000000000001" hidden="1" customHeight="1"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12" t="s">
        <v>2402</v>
      </c>
      <c r="AD52" s="946"/>
      <c r="AE52" s="946"/>
      <c r="AF52" s="946"/>
      <c r="AG52" s="946"/>
      <c r="AH52" s="946"/>
      <c r="AI52" s="946"/>
      <c r="AJ52" s="950">
        <f>'1'!AJ27</f>
        <v>0</v>
      </c>
      <c r="AK52" s="950"/>
      <c r="AL52" s="950"/>
      <c r="AM52" s="950"/>
      <c r="AN52" s="950"/>
      <c r="AO52" s="950"/>
      <c r="AP52" s="950"/>
      <c r="AQ52" s="950"/>
      <c r="AR52" s="950"/>
      <c r="AS52" s="946" t="s">
        <v>26</v>
      </c>
      <c r="AT52" s="946"/>
      <c r="AU52" s="946"/>
      <c r="AV52" s="946"/>
      <c r="AX52" s="775"/>
      <c r="AY52" s="1183" t="s">
        <v>19</v>
      </c>
      <c r="AZ52" s="1183"/>
      <c r="BA52" s="1183"/>
      <c r="BB52" s="1183"/>
      <c r="BC52" s="1185" t="s">
        <v>507</v>
      </c>
      <c r="BD52" s="1185"/>
      <c r="BE52" s="1185"/>
      <c r="BF52" s="1185"/>
      <c r="BG52" s="1185" t="s">
        <v>508</v>
      </c>
      <c r="BH52" s="1185"/>
      <c r="BI52" s="1185"/>
      <c r="BJ52" s="1185"/>
      <c r="BK52" s="1185" t="s">
        <v>509</v>
      </c>
      <c r="BL52" s="1185"/>
      <c r="BM52" s="1185"/>
      <c r="BN52" s="1185"/>
      <c r="BO52" s="1185" t="s">
        <v>509</v>
      </c>
      <c r="BP52" s="1185"/>
      <c r="BQ52" s="1185"/>
      <c r="BR52" s="1185"/>
      <c r="BS52" s="1185" t="s">
        <v>510</v>
      </c>
      <c r="BT52" s="1185"/>
      <c r="BU52" s="1185"/>
      <c r="BV52" s="1185"/>
      <c r="BW52" s="1185" t="s">
        <v>511</v>
      </c>
      <c r="BX52" s="1185"/>
      <c r="BY52" s="1185"/>
      <c r="BZ52" s="1185"/>
      <c r="CA52" s="1185" t="s">
        <v>512</v>
      </c>
      <c r="CB52" s="1185"/>
      <c r="CC52" s="1185"/>
      <c r="CD52" s="1185"/>
      <c r="CE52" s="783"/>
      <c r="CF52" s="783"/>
    </row>
    <row r="53" spans="1:84" ht="13.5" customHeight="1">
      <c r="A53" s="14"/>
      <c r="I53" s="14"/>
      <c r="AX53" s="74"/>
      <c r="AY53" s="1183"/>
      <c r="AZ53" s="1183"/>
      <c r="BA53" s="1183"/>
      <c r="BB53" s="1183"/>
      <c r="BC53" s="1185"/>
      <c r="BD53" s="1185"/>
      <c r="BE53" s="1185"/>
      <c r="BF53" s="1185"/>
      <c r="BG53" s="1185"/>
      <c r="BH53" s="1185"/>
      <c r="BI53" s="1185"/>
      <c r="BJ53" s="1185"/>
      <c r="BK53" s="1185"/>
      <c r="BL53" s="1185"/>
      <c r="BM53" s="1185"/>
      <c r="BN53" s="1185"/>
      <c r="BO53" s="1185"/>
      <c r="BP53" s="1185"/>
      <c r="BQ53" s="1185"/>
      <c r="BR53" s="1185"/>
      <c r="BS53" s="1185"/>
      <c r="BT53" s="1185"/>
      <c r="BU53" s="1185"/>
      <c r="BV53" s="1185"/>
      <c r="BW53" s="1185"/>
      <c r="BX53" s="1185"/>
      <c r="BY53" s="1185"/>
      <c r="BZ53" s="1185"/>
      <c r="CA53" s="1185"/>
      <c r="CB53" s="1185"/>
      <c r="CC53" s="1185"/>
      <c r="CD53" s="1185"/>
    </row>
    <row r="54" spans="1:84" ht="18" customHeight="1">
      <c r="A54" s="944" t="s">
        <v>166</v>
      </c>
      <c r="B54" s="945"/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AX54" s="74"/>
      <c r="AY54" s="1197"/>
      <c r="AZ54" s="1197"/>
      <c r="BA54" s="1197"/>
      <c r="BB54" s="1197"/>
      <c r="BC54" s="1197"/>
      <c r="BD54" s="1197"/>
      <c r="BE54" s="1197"/>
      <c r="BF54" s="1197"/>
      <c r="BG54" s="1197"/>
      <c r="BH54" s="1197"/>
      <c r="BI54" s="1197"/>
      <c r="BJ54" s="1197"/>
      <c r="BK54" s="1197"/>
      <c r="BL54" s="1197"/>
      <c r="BM54" s="1197"/>
      <c r="BN54" s="1197"/>
      <c r="BO54" s="1197"/>
      <c r="BP54" s="1197"/>
      <c r="BQ54" s="1197"/>
      <c r="BR54" s="1197"/>
      <c r="BS54" s="1197"/>
      <c r="BT54" s="1197"/>
      <c r="BU54" s="1197"/>
      <c r="BV54" s="1197"/>
      <c r="BW54" s="1197"/>
      <c r="BX54" s="1197"/>
      <c r="BY54" s="1197"/>
      <c r="BZ54" s="1197"/>
      <c r="CA54" s="778"/>
      <c r="CB54" s="778"/>
      <c r="CC54" s="778"/>
      <c r="CD54" s="778"/>
      <c r="CE54" s="783"/>
      <c r="CF54" s="783"/>
    </row>
    <row r="55" spans="1:84" ht="18" customHeight="1">
      <c r="AX55" s="74"/>
      <c r="AY55" s="778" t="s">
        <v>521</v>
      </c>
      <c r="AZ55" s="778"/>
      <c r="BA55" s="778"/>
      <c r="BB55" s="778"/>
      <c r="BC55" s="778"/>
      <c r="BD55" s="778"/>
      <c r="BE55" s="778"/>
      <c r="BF55" s="778"/>
      <c r="BG55" s="778"/>
      <c r="BH55" s="778"/>
      <c r="BI55" s="778"/>
      <c r="BJ55" s="778"/>
      <c r="BK55" s="778"/>
      <c r="BL55" s="778"/>
      <c r="BM55" s="778"/>
      <c r="BN55" s="778"/>
      <c r="BO55" s="778"/>
      <c r="BP55" s="778"/>
      <c r="BQ55" s="778"/>
      <c r="BR55" s="778"/>
      <c r="BS55" s="778"/>
      <c r="BT55" s="778"/>
      <c r="BU55" s="778"/>
      <c r="BV55" s="778"/>
      <c r="BW55" s="778"/>
      <c r="BX55" s="778"/>
      <c r="BY55" s="778"/>
      <c r="BZ55" s="778"/>
      <c r="CA55" s="778"/>
      <c r="CB55" s="778"/>
      <c r="CC55" s="778"/>
      <c r="CD55" s="778"/>
      <c r="CE55" s="538"/>
      <c r="CF55" s="538"/>
    </row>
    <row r="56" spans="1:84" ht="18" customHeight="1">
      <c r="AX56" s="74"/>
      <c r="AY56" s="1200" t="s">
        <v>270</v>
      </c>
      <c r="AZ56" s="1201"/>
      <c r="BA56" s="1201"/>
      <c r="BB56" s="1201"/>
      <c r="BC56" s="1201"/>
      <c r="BD56" s="1201"/>
      <c r="BE56" s="1202"/>
      <c r="BF56" s="1183" t="s">
        <v>271</v>
      </c>
      <c r="BG56" s="1183"/>
      <c r="BH56" s="1183"/>
      <c r="BI56" s="1183"/>
      <c r="BJ56" s="1183"/>
      <c r="BK56" s="1183"/>
      <c r="BL56" s="1183"/>
      <c r="BM56" s="1183"/>
      <c r="BN56" s="1183"/>
      <c r="BO56" s="1183"/>
      <c r="BP56" s="1183"/>
      <c r="BQ56" s="1183"/>
      <c r="BR56" s="1183"/>
      <c r="BS56" s="1183"/>
      <c r="BT56" s="1183"/>
      <c r="BU56" s="1183"/>
      <c r="BV56" s="1183"/>
      <c r="BW56" s="1183"/>
      <c r="BX56" s="1183"/>
      <c r="BY56" s="1183"/>
      <c r="BZ56" s="1183"/>
      <c r="CA56" s="1183"/>
      <c r="CB56" s="1183"/>
      <c r="CC56" s="1183"/>
      <c r="CD56" s="1183"/>
      <c r="CE56" s="538"/>
      <c r="CF56" s="538"/>
    </row>
    <row r="57" spans="1:84" ht="18" customHeight="1">
      <c r="AX57" s="74"/>
      <c r="AY57" s="1183" t="s">
        <v>272</v>
      </c>
      <c r="AZ57" s="1183"/>
      <c r="BA57" s="1183"/>
      <c r="BB57" s="1183"/>
      <c r="BC57" s="1183"/>
      <c r="BD57" s="1183"/>
      <c r="BE57" s="1183"/>
      <c r="BF57" s="1196" t="s">
        <v>513</v>
      </c>
      <c r="BG57" s="1196"/>
      <c r="BH57" s="1196"/>
      <c r="BI57" s="1196"/>
      <c r="BJ57" s="1196"/>
      <c r="BK57" s="1196"/>
      <c r="BL57" s="1196"/>
      <c r="BM57" s="1196"/>
      <c r="BN57" s="1196"/>
      <c r="BO57" s="1196"/>
      <c r="BP57" s="1196"/>
      <c r="BQ57" s="1196"/>
      <c r="BR57" s="1196"/>
      <c r="BS57" s="1196"/>
      <c r="BT57" s="1196"/>
      <c r="BU57" s="1196"/>
      <c r="BV57" s="1196"/>
      <c r="BW57" s="1196"/>
      <c r="BX57" s="1196"/>
      <c r="BY57" s="1196"/>
      <c r="BZ57" s="1196"/>
      <c r="CA57" s="1196"/>
      <c r="CB57" s="1196"/>
      <c r="CC57" s="1196"/>
      <c r="CD57" s="1196"/>
      <c r="CE57" s="538"/>
      <c r="CF57" s="538"/>
    </row>
    <row r="58" spans="1:84" ht="18" customHeight="1">
      <c r="AX58" s="74"/>
      <c r="AY58" s="1183"/>
      <c r="AZ58" s="1183"/>
      <c r="BA58" s="1183"/>
      <c r="BB58" s="1183"/>
      <c r="BC58" s="1183"/>
      <c r="BD58" s="1183"/>
      <c r="BE58" s="1183"/>
      <c r="BF58" s="1196"/>
      <c r="BG58" s="1196"/>
      <c r="BH58" s="1196"/>
      <c r="BI58" s="1196"/>
      <c r="BJ58" s="1196"/>
      <c r="BK58" s="1196"/>
      <c r="BL58" s="1196"/>
      <c r="BM58" s="1196"/>
      <c r="BN58" s="1196"/>
      <c r="BO58" s="1196"/>
      <c r="BP58" s="1196"/>
      <c r="BQ58" s="1196"/>
      <c r="BR58" s="1196"/>
      <c r="BS58" s="1196"/>
      <c r="BT58" s="1196"/>
      <c r="BU58" s="1196"/>
      <c r="BV58" s="1196"/>
      <c r="BW58" s="1196"/>
      <c r="BX58" s="1196"/>
      <c r="BY58" s="1196"/>
      <c r="BZ58" s="1196"/>
      <c r="CA58" s="1196"/>
      <c r="CB58" s="1196"/>
      <c r="CC58" s="1196"/>
      <c r="CD58" s="1196"/>
    </row>
    <row r="59" spans="1:84" ht="18" customHeight="1">
      <c r="AX59" s="74"/>
      <c r="AY59" s="1183"/>
      <c r="AZ59" s="1183"/>
      <c r="BA59" s="1183"/>
      <c r="BB59" s="1183"/>
      <c r="BC59" s="1183"/>
      <c r="BD59" s="1183"/>
      <c r="BE59" s="1183"/>
      <c r="BF59" s="1196"/>
      <c r="BG59" s="1196"/>
      <c r="BH59" s="1196"/>
      <c r="BI59" s="1196"/>
      <c r="BJ59" s="1196"/>
      <c r="BK59" s="1196"/>
      <c r="BL59" s="1196"/>
      <c r="BM59" s="1196"/>
      <c r="BN59" s="1196"/>
      <c r="BO59" s="1196"/>
      <c r="BP59" s="1196"/>
      <c r="BQ59" s="1196"/>
      <c r="BR59" s="1196"/>
      <c r="BS59" s="1196"/>
      <c r="BT59" s="1196"/>
      <c r="BU59" s="1196"/>
      <c r="BV59" s="1196"/>
      <c r="BW59" s="1196"/>
      <c r="BX59" s="1196"/>
      <c r="BY59" s="1196"/>
      <c r="BZ59" s="1196"/>
      <c r="CA59" s="1196"/>
      <c r="CB59" s="1196"/>
      <c r="CC59" s="1196"/>
      <c r="CD59" s="1196"/>
    </row>
    <row r="60" spans="1:84" ht="18" customHeight="1">
      <c r="AX60" s="74"/>
      <c r="AY60" s="1183" t="s">
        <v>292</v>
      </c>
      <c r="AZ60" s="1183"/>
      <c r="BA60" s="1183"/>
      <c r="BB60" s="1183"/>
      <c r="BC60" s="1183"/>
      <c r="BD60" s="1183"/>
      <c r="BE60" s="1183"/>
      <c r="BF60" s="1196" t="s">
        <v>878</v>
      </c>
      <c r="BG60" s="1196"/>
      <c r="BH60" s="1196"/>
      <c r="BI60" s="1196"/>
      <c r="BJ60" s="1196"/>
      <c r="BK60" s="1196"/>
      <c r="BL60" s="1196"/>
      <c r="BM60" s="1196"/>
      <c r="BN60" s="1196"/>
      <c r="BO60" s="1196"/>
      <c r="BP60" s="1196"/>
      <c r="BQ60" s="1196"/>
      <c r="BR60" s="1196"/>
      <c r="BS60" s="1196"/>
      <c r="BT60" s="1196"/>
      <c r="BU60" s="1196"/>
      <c r="BV60" s="1196"/>
      <c r="BW60" s="1196"/>
      <c r="BX60" s="1196"/>
      <c r="BY60" s="1196"/>
      <c r="BZ60" s="1196"/>
      <c r="CA60" s="1196"/>
      <c r="CB60" s="1196"/>
      <c r="CC60" s="1196"/>
      <c r="CD60" s="1196"/>
    </row>
    <row r="61" spans="1:84" ht="18" customHeight="1">
      <c r="AX61" s="74"/>
      <c r="AY61" s="1183"/>
      <c r="AZ61" s="1183"/>
      <c r="BA61" s="1183"/>
      <c r="BB61" s="1183"/>
      <c r="BC61" s="1183"/>
      <c r="BD61" s="1183"/>
      <c r="BE61" s="1183"/>
      <c r="BF61" s="1196"/>
      <c r="BG61" s="1196"/>
      <c r="BH61" s="1196"/>
      <c r="BI61" s="1196"/>
      <c r="BJ61" s="1196"/>
      <c r="BK61" s="1196"/>
      <c r="BL61" s="1196"/>
      <c r="BM61" s="1196"/>
      <c r="BN61" s="1196"/>
      <c r="BO61" s="1196"/>
      <c r="BP61" s="1196"/>
      <c r="BQ61" s="1196"/>
      <c r="BR61" s="1196"/>
      <c r="BS61" s="1196"/>
      <c r="BT61" s="1196"/>
      <c r="BU61" s="1196"/>
      <c r="BV61" s="1196"/>
      <c r="BW61" s="1196"/>
      <c r="BX61" s="1196"/>
      <c r="BY61" s="1196"/>
      <c r="BZ61" s="1196"/>
      <c r="CA61" s="1196"/>
      <c r="CB61" s="1196"/>
      <c r="CC61" s="1196"/>
      <c r="CD61" s="1196"/>
    </row>
    <row r="62" spans="1:84" ht="18" customHeight="1">
      <c r="AX62" s="74"/>
      <c r="AY62" s="1183"/>
      <c r="AZ62" s="1183"/>
      <c r="BA62" s="1183"/>
      <c r="BB62" s="1183"/>
      <c r="BC62" s="1183"/>
      <c r="BD62" s="1183"/>
      <c r="BE62" s="1183"/>
      <c r="BF62" s="1196"/>
      <c r="BG62" s="1196"/>
      <c r="BH62" s="1196"/>
      <c r="BI62" s="1196"/>
      <c r="BJ62" s="1196"/>
      <c r="BK62" s="1196"/>
      <c r="BL62" s="1196"/>
      <c r="BM62" s="1196"/>
      <c r="BN62" s="1196"/>
      <c r="BO62" s="1196"/>
      <c r="BP62" s="1196"/>
      <c r="BQ62" s="1196"/>
      <c r="BR62" s="1196"/>
      <c r="BS62" s="1196"/>
      <c r="BT62" s="1196"/>
      <c r="BU62" s="1196"/>
      <c r="BV62" s="1196"/>
      <c r="BW62" s="1196"/>
      <c r="BX62" s="1196"/>
      <c r="BY62" s="1196"/>
      <c r="BZ62" s="1196"/>
      <c r="CA62" s="1196"/>
      <c r="CB62" s="1196"/>
      <c r="CC62" s="1196"/>
      <c r="CD62" s="1196"/>
    </row>
    <row r="63" spans="1:84" ht="18" customHeight="1">
      <c r="AX63" s="74"/>
      <c r="AY63" s="1183" t="s">
        <v>514</v>
      </c>
      <c r="AZ63" s="1183"/>
      <c r="BA63" s="1183"/>
      <c r="BB63" s="1183"/>
      <c r="BC63" s="1183"/>
      <c r="BD63" s="1183"/>
      <c r="BE63" s="1183"/>
      <c r="BF63" s="1196" t="s">
        <v>879</v>
      </c>
      <c r="BG63" s="1196"/>
      <c r="BH63" s="1196"/>
      <c r="BI63" s="1196"/>
      <c r="BJ63" s="1196"/>
      <c r="BK63" s="1196"/>
      <c r="BL63" s="1196"/>
      <c r="BM63" s="1196"/>
      <c r="BN63" s="1196"/>
      <c r="BO63" s="1196"/>
      <c r="BP63" s="1196"/>
      <c r="BQ63" s="1196"/>
      <c r="BR63" s="1196"/>
      <c r="BS63" s="1196"/>
      <c r="BT63" s="1196"/>
      <c r="BU63" s="1196"/>
      <c r="BV63" s="1196"/>
      <c r="BW63" s="1196"/>
      <c r="BX63" s="1196"/>
      <c r="BY63" s="1196"/>
      <c r="BZ63" s="1196"/>
      <c r="CA63" s="1196"/>
      <c r="CB63" s="1196"/>
      <c r="CC63" s="1196"/>
      <c r="CD63" s="1196"/>
    </row>
    <row r="64" spans="1:84" ht="18" customHeight="1">
      <c r="AX64" s="74"/>
      <c r="AY64" s="1183"/>
      <c r="AZ64" s="1183"/>
      <c r="BA64" s="1183"/>
      <c r="BB64" s="1183"/>
      <c r="BC64" s="1183"/>
      <c r="BD64" s="1183"/>
      <c r="BE64" s="1183"/>
      <c r="BF64" s="1196"/>
      <c r="BG64" s="1196"/>
      <c r="BH64" s="1196"/>
      <c r="BI64" s="1196"/>
      <c r="BJ64" s="1196"/>
      <c r="BK64" s="1196"/>
      <c r="BL64" s="1196"/>
      <c r="BM64" s="1196"/>
      <c r="BN64" s="1196"/>
      <c r="BO64" s="1196"/>
      <c r="BP64" s="1196"/>
      <c r="BQ64" s="1196"/>
      <c r="BR64" s="1196"/>
      <c r="BS64" s="1196"/>
      <c r="BT64" s="1196"/>
      <c r="BU64" s="1196"/>
      <c r="BV64" s="1196"/>
      <c r="BW64" s="1196"/>
      <c r="BX64" s="1196"/>
      <c r="BY64" s="1196"/>
      <c r="BZ64" s="1196"/>
      <c r="CA64" s="1196"/>
      <c r="CB64" s="1196"/>
      <c r="CC64" s="1196"/>
      <c r="CD64" s="1196"/>
    </row>
    <row r="65" spans="50:82" ht="18" customHeight="1">
      <c r="AX65" s="74"/>
      <c r="AY65" s="1183"/>
      <c r="AZ65" s="1183"/>
      <c r="BA65" s="1183"/>
      <c r="BB65" s="1183"/>
      <c r="BC65" s="1183"/>
      <c r="BD65" s="1183"/>
      <c r="BE65" s="1183"/>
      <c r="BF65" s="1196"/>
      <c r="BG65" s="1196"/>
      <c r="BH65" s="1196"/>
      <c r="BI65" s="1196"/>
      <c r="BJ65" s="1196"/>
      <c r="BK65" s="1196"/>
      <c r="BL65" s="1196"/>
      <c r="BM65" s="1196"/>
      <c r="BN65" s="1196"/>
      <c r="BO65" s="1196"/>
      <c r="BP65" s="1196"/>
      <c r="BQ65" s="1196"/>
      <c r="BR65" s="1196"/>
      <c r="BS65" s="1196"/>
      <c r="BT65" s="1196"/>
      <c r="BU65" s="1196"/>
      <c r="BV65" s="1196"/>
      <c r="BW65" s="1196"/>
      <c r="BX65" s="1196"/>
      <c r="BY65" s="1196"/>
      <c r="BZ65" s="1196"/>
      <c r="CA65" s="1196"/>
      <c r="CB65" s="1196"/>
      <c r="CC65" s="1196"/>
      <c r="CD65" s="1196"/>
    </row>
    <row r="66" spans="50:82" ht="18" customHeight="1">
      <c r="AX66" s="74"/>
      <c r="AY66" s="1185" t="s">
        <v>505</v>
      </c>
      <c r="AZ66" s="1183"/>
      <c r="BA66" s="1183"/>
      <c r="BB66" s="1183"/>
      <c r="BC66" s="1183"/>
      <c r="BD66" s="1183"/>
      <c r="BE66" s="1183"/>
      <c r="BF66" s="1198" t="s">
        <v>872</v>
      </c>
      <c r="BG66" s="1196"/>
      <c r="BH66" s="1196"/>
      <c r="BI66" s="1196"/>
      <c r="BJ66" s="1196"/>
      <c r="BK66" s="1196"/>
      <c r="BL66" s="1196"/>
      <c r="BM66" s="1196"/>
      <c r="BN66" s="1196"/>
      <c r="BO66" s="1196"/>
      <c r="BP66" s="1196"/>
      <c r="BQ66" s="1196"/>
      <c r="BR66" s="1196"/>
      <c r="BS66" s="1196"/>
      <c r="BT66" s="1196"/>
      <c r="BU66" s="1196"/>
      <c r="BV66" s="1196"/>
      <c r="BW66" s="1196"/>
      <c r="BX66" s="1196"/>
      <c r="BY66" s="1196"/>
      <c r="BZ66" s="1196"/>
      <c r="CA66" s="1196"/>
      <c r="CB66" s="1196"/>
      <c r="CC66" s="1196"/>
      <c r="CD66" s="1196"/>
    </row>
    <row r="67" spans="50:82" ht="18" customHeight="1">
      <c r="AX67" s="74"/>
      <c r="AY67" s="1183"/>
      <c r="AZ67" s="1183"/>
      <c r="BA67" s="1183"/>
      <c r="BB67" s="1183"/>
      <c r="BC67" s="1183"/>
      <c r="BD67" s="1183"/>
      <c r="BE67" s="1183"/>
      <c r="BF67" s="1196"/>
      <c r="BG67" s="1196"/>
      <c r="BH67" s="1196"/>
      <c r="BI67" s="1196"/>
      <c r="BJ67" s="1196"/>
      <c r="BK67" s="1196"/>
      <c r="BL67" s="1196"/>
      <c r="BM67" s="1196"/>
      <c r="BN67" s="1196"/>
      <c r="BO67" s="1196"/>
      <c r="BP67" s="1196"/>
      <c r="BQ67" s="1196"/>
      <c r="BR67" s="1196"/>
      <c r="BS67" s="1196"/>
      <c r="BT67" s="1196"/>
      <c r="BU67" s="1196"/>
      <c r="BV67" s="1196"/>
      <c r="BW67" s="1196"/>
      <c r="BX67" s="1196"/>
      <c r="BY67" s="1196"/>
      <c r="BZ67" s="1196"/>
      <c r="CA67" s="1196"/>
      <c r="CB67" s="1196"/>
      <c r="CC67" s="1196"/>
      <c r="CD67" s="1196"/>
    </row>
    <row r="68" spans="50:82" ht="18" customHeight="1">
      <c r="AX68" s="74"/>
      <c r="AY68" s="1185" t="s">
        <v>11</v>
      </c>
      <c r="AZ68" s="1183"/>
      <c r="BA68" s="1183"/>
      <c r="BB68" s="1183"/>
      <c r="BC68" s="1183"/>
      <c r="BD68" s="1183"/>
      <c r="BE68" s="1183"/>
      <c r="BF68" s="1196" t="s">
        <v>880</v>
      </c>
      <c r="BG68" s="1199"/>
      <c r="BH68" s="1199"/>
      <c r="BI68" s="1199"/>
      <c r="BJ68" s="1199"/>
      <c r="BK68" s="1199"/>
      <c r="BL68" s="1199"/>
      <c r="BM68" s="1199"/>
      <c r="BN68" s="1199"/>
      <c r="BO68" s="1199"/>
      <c r="BP68" s="1199"/>
      <c r="BQ68" s="1199"/>
      <c r="BR68" s="1199"/>
      <c r="BS68" s="1199"/>
      <c r="BT68" s="1199"/>
      <c r="BU68" s="1199"/>
      <c r="BV68" s="1199"/>
      <c r="BW68" s="1199"/>
      <c r="BX68" s="1199"/>
      <c r="BY68" s="1199"/>
      <c r="BZ68" s="1199"/>
      <c r="CA68" s="1199"/>
      <c r="CB68" s="1199"/>
      <c r="CC68" s="1199"/>
      <c r="CD68" s="1199"/>
    </row>
    <row r="69" spans="50:82" ht="18" customHeight="1">
      <c r="AX69" s="74"/>
      <c r="AY69" s="1183"/>
      <c r="AZ69" s="1183"/>
      <c r="BA69" s="1183"/>
      <c r="BB69" s="1183"/>
      <c r="BC69" s="1183"/>
      <c r="BD69" s="1183"/>
      <c r="BE69" s="1183"/>
      <c r="BF69" s="1199"/>
      <c r="BG69" s="1199"/>
      <c r="BH69" s="1199"/>
      <c r="BI69" s="1199"/>
      <c r="BJ69" s="1199"/>
      <c r="BK69" s="1199"/>
      <c r="BL69" s="1199"/>
      <c r="BM69" s="1199"/>
      <c r="BN69" s="1199"/>
      <c r="BO69" s="1199"/>
      <c r="BP69" s="1199"/>
      <c r="BQ69" s="1199"/>
      <c r="BR69" s="1199"/>
      <c r="BS69" s="1199"/>
      <c r="BT69" s="1199"/>
      <c r="BU69" s="1199"/>
      <c r="BV69" s="1199"/>
      <c r="BW69" s="1199"/>
      <c r="BX69" s="1199"/>
      <c r="BY69" s="1199"/>
      <c r="BZ69" s="1199"/>
      <c r="CA69" s="1199"/>
      <c r="CB69" s="1199"/>
      <c r="CC69" s="1199"/>
      <c r="CD69" s="1199"/>
    </row>
    <row r="70" spans="50:82" ht="18" customHeight="1">
      <c r="AX70" s="74"/>
      <c r="AY70" s="1185" t="s">
        <v>515</v>
      </c>
      <c r="AZ70" s="1183"/>
      <c r="BA70" s="1183"/>
      <c r="BB70" s="1183"/>
      <c r="BC70" s="1183"/>
      <c r="BD70" s="1183"/>
      <c r="BE70" s="1183"/>
      <c r="BF70" s="1199" t="s">
        <v>868</v>
      </c>
      <c r="BG70" s="1199"/>
      <c r="BH70" s="1199"/>
      <c r="BI70" s="1199"/>
      <c r="BJ70" s="1199"/>
      <c r="BK70" s="1199"/>
      <c r="BL70" s="1199"/>
      <c r="BM70" s="1199"/>
      <c r="BN70" s="1199"/>
      <c r="BO70" s="1199"/>
      <c r="BP70" s="1199"/>
      <c r="BQ70" s="1199"/>
      <c r="BR70" s="1199"/>
      <c r="BS70" s="1199"/>
      <c r="BT70" s="1199"/>
      <c r="BU70" s="1199"/>
      <c r="BV70" s="1199"/>
      <c r="BW70" s="1199"/>
      <c r="BX70" s="1199"/>
      <c r="BY70" s="1199"/>
      <c r="BZ70" s="1199"/>
      <c r="CA70" s="1199"/>
      <c r="CB70" s="1199"/>
      <c r="CC70" s="1199"/>
      <c r="CD70" s="1199"/>
    </row>
    <row r="71" spans="50:82" ht="18" customHeight="1">
      <c r="AX71" s="74"/>
      <c r="AY71" s="1185" t="s">
        <v>506</v>
      </c>
      <c r="AZ71" s="1185"/>
      <c r="BA71" s="1185"/>
      <c r="BB71" s="1185"/>
      <c r="BC71" s="1185"/>
      <c r="BD71" s="1185"/>
      <c r="BE71" s="1185"/>
      <c r="BF71" s="1199" t="s">
        <v>516</v>
      </c>
      <c r="BG71" s="1199"/>
      <c r="BH71" s="1199"/>
      <c r="BI71" s="1199"/>
      <c r="BJ71" s="1199"/>
      <c r="BK71" s="1199"/>
      <c r="BL71" s="1199"/>
      <c r="BM71" s="1199"/>
      <c r="BN71" s="1199"/>
      <c r="BO71" s="1199"/>
      <c r="BP71" s="1199"/>
      <c r="BQ71" s="1199"/>
      <c r="BR71" s="1199"/>
      <c r="BS71" s="1199"/>
      <c r="BT71" s="1199"/>
      <c r="BU71" s="1199"/>
      <c r="BV71" s="1199"/>
      <c r="BW71" s="1199"/>
      <c r="BX71" s="1199"/>
      <c r="BY71" s="1199"/>
      <c r="BZ71" s="1199"/>
      <c r="CA71" s="1199"/>
      <c r="CB71" s="1199"/>
      <c r="CC71" s="1199"/>
      <c r="CD71" s="1199"/>
    </row>
    <row r="72" spans="50:82" ht="18" customHeight="1">
      <c r="AX72" s="74"/>
      <c r="AY72" s="991" t="s">
        <v>517</v>
      </c>
      <c r="AZ72" s="991"/>
      <c r="BA72" s="991"/>
      <c r="BB72" s="991"/>
      <c r="BC72" s="991"/>
      <c r="BD72" s="991"/>
      <c r="BE72" s="991"/>
      <c r="BF72" s="991"/>
      <c r="BG72" s="991"/>
      <c r="BH72" s="991"/>
      <c r="BI72" s="991"/>
      <c r="BJ72" s="991"/>
      <c r="BK72" s="991"/>
      <c r="BL72" s="991"/>
      <c r="BM72" s="991"/>
      <c r="BN72" s="991"/>
      <c r="BO72" s="991"/>
      <c r="BP72" s="991"/>
      <c r="BQ72" s="991"/>
      <c r="BR72" s="991"/>
      <c r="BS72" s="991"/>
      <c r="BT72" s="991"/>
      <c r="BU72" s="991"/>
      <c r="BV72" s="991"/>
      <c r="BW72" s="991"/>
      <c r="BX72" s="991"/>
      <c r="BY72" s="991"/>
      <c r="BZ72" s="991"/>
      <c r="CA72" s="991"/>
      <c r="CB72" s="991"/>
      <c r="CC72" s="991"/>
      <c r="CD72" s="991"/>
    </row>
    <row r="73" spans="50:82" ht="18" customHeight="1">
      <c r="AX73" s="74"/>
      <c r="AY73" s="991"/>
      <c r="AZ73" s="991"/>
      <c r="BA73" s="991"/>
      <c r="BB73" s="991"/>
      <c r="BC73" s="991"/>
      <c r="BD73" s="991"/>
      <c r="BE73" s="991"/>
      <c r="BF73" s="991"/>
      <c r="BG73" s="991"/>
      <c r="BH73" s="991"/>
      <c r="BI73" s="991"/>
      <c r="BJ73" s="991"/>
      <c r="BK73" s="991"/>
      <c r="BL73" s="991"/>
      <c r="BM73" s="991"/>
      <c r="BN73" s="991"/>
      <c r="BO73" s="991"/>
      <c r="BP73" s="991"/>
      <c r="BQ73" s="991"/>
      <c r="BR73" s="991"/>
      <c r="BS73" s="991"/>
      <c r="BT73" s="991"/>
      <c r="BU73" s="991"/>
      <c r="BV73" s="991"/>
      <c r="BW73" s="991"/>
      <c r="BX73" s="991"/>
      <c r="BY73" s="991"/>
      <c r="BZ73" s="991"/>
      <c r="CA73" s="991"/>
      <c r="CB73" s="991"/>
      <c r="CC73" s="991"/>
      <c r="CD73" s="991"/>
    </row>
  </sheetData>
  <sheetProtection insertColumns="0" deleteColumns="0"/>
  <protectedRanges>
    <protectedRange sqref="AS14:AV43" name="범위1_4_1"/>
    <protectedRange sqref="H14:J43" name="범위1_2_1_1"/>
    <protectedRange sqref="AQ10:AQ11 N10:O11 Q11" name="범위1_1_2"/>
  </protectedRanges>
  <mergeCells count="321">
    <mergeCell ref="AY39:CD40"/>
    <mergeCell ref="AY41:CD42"/>
    <mergeCell ref="BC27:BI27"/>
    <mergeCell ref="BC26:BI26"/>
    <mergeCell ref="BC25:BI25"/>
    <mergeCell ref="AX22:BB23"/>
    <mergeCell ref="BC22:BI23"/>
    <mergeCell ref="AX24:BB24"/>
    <mergeCell ref="BC24:BI24"/>
    <mergeCell ref="AX28:CC29"/>
    <mergeCell ref="AX30:CC31"/>
    <mergeCell ref="AX33:CD33"/>
    <mergeCell ref="AY34:CD35"/>
    <mergeCell ref="AY36:CD38"/>
    <mergeCell ref="AW8:BF8"/>
    <mergeCell ref="AW9:CC9"/>
    <mergeCell ref="AX10:CC11"/>
    <mergeCell ref="AX13:CC13"/>
    <mergeCell ref="AX14:CC15"/>
    <mergeCell ref="AY16:CC16"/>
    <mergeCell ref="AX17:CC18"/>
    <mergeCell ref="AX20:CC20"/>
    <mergeCell ref="BF21:BI21"/>
    <mergeCell ref="AH38:AK39"/>
    <mergeCell ref="V39:W39"/>
    <mergeCell ref="Y39:AA39"/>
    <mergeCell ref="AB39:AD39"/>
    <mergeCell ref="AL34:AR35"/>
    <mergeCell ref="AS34:AV35"/>
    <mergeCell ref="H40:K41"/>
    <mergeCell ref="L40:P41"/>
    <mergeCell ref="Q40:U41"/>
    <mergeCell ref="V40:Y40"/>
    <mergeCell ref="AA40:AD40"/>
    <mergeCell ref="AE40:AG41"/>
    <mergeCell ref="AH40:AK41"/>
    <mergeCell ref="AL40:AR41"/>
    <mergeCell ref="V41:W41"/>
    <mergeCell ref="Y41:AA41"/>
    <mergeCell ref="AB41:AD41"/>
    <mergeCell ref="AS36:AV37"/>
    <mergeCell ref="AL38:AR39"/>
    <mergeCell ref="AS38:AV39"/>
    <mergeCell ref="AS40:AV41"/>
    <mergeCell ref="AE38:AG39"/>
    <mergeCell ref="C40:G41"/>
    <mergeCell ref="C42:G43"/>
    <mergeCell ref="C36:G37"/>
    <mergeCell ref="L42:P43"/>
    <mergeCell ref="Q42:U43"/>
    <mergeCell ref="V42:Y42"/>
    <mergeCell ref="AA42:AD42"/>
    <mergeCell ref="AE42:AG43"/>
    <mergeCell ref="Q38:U39"/>
    <mergeCell ref="AS22:AV23"/>
    <mergeCell ref="V23:W23"/>
    <mergeCell ref="Y23:AA23"/>
    <mergeCell ref="AB23:AD23"/>
    <mergeCell ref="AH24:AK25"/>
    <mergeCell ref="AL24:AR25"/>
    <mergeCell ref="AS24:AV25"/>
    <mergeCell ref="V25:W25"/>
    <mergeCell ref="Y25:AA25"/>
    <mergeCell ref="AB25:AD25"/>
    <mergeCell ref="A40:B41"/>
    <mergeCell ref="A42:B43"/>
    <mergeCell ref="A38:B39"/>
    <mergeCell ref="A36:B37"/>
    <mergeCell ref="C38:G39"/>
    <mergeCell ref="H38:K39"/>
    <mergeCell ref="L38:P39"/>
    <mergeCell ref="AL36:AR37"/>
    <mergeCell ref="H36:K37"/>
    <mergeCell ref="L36:P37"/>
    <mergeCell ref="Q36:U37"/>
    <mergeCell ref="V36:Y36"/>
    <mergeCell ref="AL42:AR43"/>
    <mergeCell ref="V43:W43"/>
    <mergeCell ref="Y43:AA43"/>
    <mergeCell ref="AB43:AD43"/>
    <mergeCell ref="AA36:AD36"/>
    <mergeCell ref="AE36:AG37"/>
    <mergeCell ref="AH36:AK37"/>
    <mergeCell ref="V37:W37"/>
    <mergeCell ref="Y37:AA37"/>
    <mergeCell ref="AB37:AD37"/>
    <mergeCell ref="V38:Y38"/>
    <mergeCell ref="AA38:AD38"/>
    <mergeCell ref="C28:G29"/>
    <mergeCell ref="H28:K29"/>
    <mergeCell ref="L28:P29"/>
    <mergeCell ref="Q28:U29"/>
    <mergeCell ref="V28:Y28"/>
    <mergeCell ref="AA28:AD28"/>
    <mergeCell ref="V29:W29"/>
    <mergeCell ref="Y29:AA29"/>
    <mergeCell ref="AB29:AD29"/>
    <mergeCell ref="Q26:U27"/>
    <mergeCell ref="V26:Y26"/>
    <mergeCell ref="AA26:AD26"/>
    <mergeCell ref="AE26:AG27"/>
    <mergeCell ref="AH26:AK27"/>
    <mergeCell ref="AL26:AR27"/>
    <mergeCell ref="C22:G23"/>
    <mergeCell ref="H22:K23"/>
    <mergeCell ref="L22:P23"/>
    <mergeCell ref="Q22:U23"/>
    <mergeCell ref="V22:Y22"/>
    <mergeCell ref="AA22:AD22"/>
    <mergeCell ref="AE22:AG23"/>
    <mergeCell ref="AH22:AK23"/>
    <mergeCell ref="AL22:AR23"/>
    <mergeCell ref="AA20:AD20"/>
    <mergeCell ref="AE20:AG21"/>
    <mergeCell ref="AH20:AK21"/>
    <mergeCell ref="AL20:AR21"/>
    <mergeCell ref="V18:Y18"/>
    <mergeCell ref="AS20:AV21"/>
    <mergeCell ref="V21:W21"/>
    <mergeCell ref="Y21:AA21"/>
    <mergeCell ref="AB21:AD21"/>
    <mergeCell ref="A54:P54"/>
    <mergeCell ref="AY52:BB53"/>
    <mergeCell ref="BC52:BF53"/>
    <mergeCell ref="BG52:BJ53"/>
    <mergeCell ref="AC51:AI51"/>
    <mergeCell ref="AJ51:AR51"/>
    <mergeCell ref="AS51:AV51"/>
    <mergeCell ref="BK50:BN51"/>
    <mergeCell ref="AY72:CD73"/>
    <mergeCell ref="BF63:CD65"/>
    <mergeCell ref="AY66:BE67"/>
    <mergeCell ref="BF66:CD67"/>
    <mergeCell ref="AY68:BE69"/>
    <mergeCell ref="BF68:CD69"/>
    <mergeCell ref="AY63:BE65"/>
    <mergeCell ref="AY70:BE70"/>
    <mergeCell ref="BF70:CD70"/>
    <mergeCell ref="AY71:BE71"/>
    <mergeCell ref="AY60:BE62"/>
    <mergeCell ref="BF71:CD71"/>
    <mergeCell ref="AY56:BE56"/>
    <mergeCell ref="BF56:CD56"/>
    <mergeCell ref="AY57:BE59"/>
    <mergeCell ref="BF57:CD59"/>
    <mergeCell ref="BF60:CD62"/>
    <mergeCell ref="BK52:BN53"/>
    <mergeCell ref="BO52:BR53"/>
    <mergeCell ref="BS52:BV53"/>
    <mergeCell ref="BW52:BZ53"/>
    <mergeCell ref="CA52:CD53"/>
    <mergeCell ref="AY54:BZ54"/>
    <mergeCell ref="BO50:BR51"/>
    <mergeCell ref="BS50:BV51"/>
    <mergeCell ref="BW50:BZ51"/>
    <mergeCell ref="CA50:CD51"/>
    <mergeCell ref="CA49:CD49"/>
    <mergeCell ref="A49:AV49"/>
    <mergeCell ref="AY50:BB51"/>
    <mergeCell ref="BC50:BF51"/>
    <mergeCell ref="BG50:BJ51"/>
    <mergeCell ref="A46:AV46"/>
    <mergeCell ref="AY47:CD47"/>
    <mergeCell ref="B47:AV47"/>
    <mergeCell ref="AY49:BU49"/>
    <mergeCell ref="AY43:CD46"/>
    <mergeCell ref="H42:K43"/>
    <mergeCell ref="A44:P44"/>
    <mergeCell ref="Q44:AD44"/>
    <mergeCell ref="AE44:AV44"/>
    <mergeCell ref="AS42:AV43"/>
    <mergeCell ref="AH42:AK43"/>
    <mergeCell ref="C34:G35"/>
    <mergeCell ref="H34:K35"/>
    <mergeCell ref="A32:B33"/>
    <mergeCell ref="A34:B35"/>
    <mergeCell ref="C32:G33"/>
    <mergeCell ref="H32:K33"/>
    <mergeCell ref="L32:P33"/>
    <mergeCell ref="A30:B31"/>
    <mergeCell ref="AH34:AK35"/>
    <mergeCell ref="V35:W35"/>
    <mergeCell ref="Y35:AA35"/>
    <mergeCell ref="L34:P35"/>
    <mergeCell ref="Q34:U35"/>
    <mergeCell ref="V34:Y34"/>
    <mergeCell ref="AA34:AD34"/>
    <mergeCell ref="AE34:AG35"/>
    <mergeCell ref="AB35:AD35"/>
    <mergeCell ref="AS30:AV31"/>
    <mergeCell ref="C30:G31"/>
    <mergeCell ref="H30:K31"/>
    <mergeCell ref="L30:P31"/>
    <mergeCell ref="Q32:U33"/>
    <mergeCell ref="V32:Y32"/>
    <mergeCell ref="AA32:AD32"/>
    <mergeCell ref="AE32:AG33"/>
    <mergeCell ref="AH32:AK33"/>
    <mergeCell ref="AL32:AR33"/>
    <mergeCell ref="AS32:AV33"/>
    <mergeCell ref="V33:W33"/>
    <mergeCell ref="Y33:AA33"/>
    <mergeCell ref="AB33:AD33"/>
    <mergeCell ref="Q30:U31"/>
    <mergeCell ref="V30:Y30"/>
    <mergeCell ref="AA30:AD30"/>
    <mergeCell ref="AE30:AG31"/>
    <mergeCell ref="AH30:AK31"/>
    <mergeCell ref="AL30:AR31"/>
    <mergeCell ref="V31:W31"/>
    <mergeCell ref="Y31:AA31"/>
    <mergeCell ref="AB31:AD31"/>
    <mergeCell ref="A28:B29"/>
    <mergeCell ref="A26:B27"/>
    <mergeCell ref="C26:G27"/>
    <mergeCell ref="H26:K27"/>
    <mergeCell ref="L26:P27"/>
    <mergeCell ref="A24:B25"/>
    <mergeCell ref="C24:G25"/>
    <mergeCell ref="H24:K25"/>
    <mergeCell ref="AX27:BB27"/>
    <mergeCell ref="AX26:BB26"/>
    <mergeCell ref="AX25:BB25"/>
    <mergeCell ref="AS26:AV27"/>
    <mergeCell ref="V27:W27"/>
    <mergeCell ref="Y27:AA27"/>
    <mergeCell ref="AB27:AD27"/>
    <mergeCell ref="AS28:AV29"/>
    <mergeCell ref="AE28:AG29"/>
    <mergeCell ref="AH28:AK29"/>
    <mergeCell ref="AL28:AR29"/>
    <mergeCell ref="L24:P25"/>
    <mergeCell ref="Q24:U25"/>
    <mergeCell ref="V24:Y24"/>
    <mergeCell ref="AA24:AD24"/>
    <mergeCell ref="AE24:AG25"/>
    <mergeCell ref="A20:B21"/>
    <mergeCell ref="A22:B23"/>
    <mergeCell ref="C20:G21"/>
    <mergeCell ref="H20:K21"/>
    <mergeCell ref="L20:P21"/>
    <mergeCell ref="Q20:U21"/>
    <mergeCell ref="V20:Y20"/>
    <mergeCell ref="AS16:AV17"/>
    <mergeCell ref="AS18:AV19"/>
    <mergeCell ref="C16:G17"/>
    <mergeCell ref="H16:K17"/>
    <mergeCell ref="L16:P17"/>
    <mergeCell ref="Q16:U17"/>
    <mergeCell ref="V16:Y16"/>
    <mergeCell ref="AA16:AD16"/>
    <mergeCell ref="AE16:AG17"/>
    <mergeCell ref="AH16:AK17"/>
    <mergeCell ref="AL16:AR17"/>
    <mergeCell ref="V17:W17"/>
    <mergeCell ref="Y17:AA17"/>
    <mergeCell ref="AB17:AD17"/>
    <mergeCell ref="C18:G19"/>
    <mergeCell ref="H18:K19"/>
    <mergeCell ref="L18:P19"/>
    <mergeCell ref="A14:B15"/>
    <mergeCell ref="A13:B13"/>
    <mergeCell ref="AP9:AV9"/>
    <mergeCell ref="A10:G10"/>
    <mergeCell ref="H10:V10"/>
    <mergeCell ref="A9:G9"/>
    <mergeCell ref="H9:V9"/>
    <mergeCell ref="W9:AB9"/>
    <mergeCell ref="AC9:AI9"/>
    <mergeCell ref="AJ9:AN9"/>
    <mergeCell ref="W10:AB10"/>
    <mergeCell ref="AC10:AV10"/>
    <mergeCell ref="AS13:AV13"/>
    <mergeCell ref="C14:G15"/>
    <mergeCell ref="H14:K15"/>
    <mergeCell ref="L14:P15"/>
    <mergeCell ref="Q14:U15"/>
    <mergeCell ref="V14:Y14"/>
    <mergeCell ref="AA14:AD14"/>
    <mergeCell ref="Q18:U19"/>
    <mergeCell ref="AH1:AJ1"/>
    <mergeCell ref="AK1:AM1"/>
    <mergeCell ref="AN1:AP1"/>
    <mergeCell ref="AQ1:AV1"/>
    <mergeCell ref="AH2:AJ4"/>
    <mergeCell ref="AK2:AM2"/>
    <mergeCell ref="AN2:AP4"/>
    <mergeCell ref="AQ2:AV4"/>
    <mergeCell ref="AK3:AM3"/>
    <mergeCell ref="AK4:AM4"/>
    <mergeCell ref="AA18:AD18"/>
    <mergeCell ref="AE18:AG19"/>
    <mergeCell ref="AH18:AK19"/>
    <mergeCell ref="AL18:AR19"/>
    <mergeCell ref="V19:W19"/>
    <mergeCell ref="Y19:AA19"/>
    <mergeCell ref="AB19:AD19"/>
    <mergeCell ref="AC52:AI52"/>
    <mergeCell ref="AJ52:AR52"/>
    <mergeCell ref="AS52:AV52"/>
    <mergeCell ref="A6:AV6"/>
    <mergeCell ref="A7:AV7"/>
    <mergeCell ref="A18:B19"/>
    <mergeCell ref="A16:B17"/>
    <mergeCell ref="H11:AV11"/>
    <mergeCell ref="A11:G11"/>
    <mergeCell ref="C13:G13"/>
    <mergeCell ref="H13:K13"/>
    <mergeCell ref="L13:P13"/>
    <mergeCell ref="Q13:U13"/>
    <mergeCell ref="V13:AD13"/>
    <mergeCell ref="AE13:AG13"/>
    <mergeCell ref="AH13:AK13"/>
    <mergeCell ref="AL13:AR13"/>
    <mergeCell ref="AE14:AG15"/>
    <mergeCell ref="AH14:AK15"/>
    <mergeCell ref="AL14:AR15"/>
    <mergeCell ref="AS14:AV15"/>
    <mergeCell ref="V15:W15"/>
    <mergeCell ref="Y15:AA15"/>
    <mergeCell ref="AB15:AD15"/>
  </mergeCells>
  <phoneticPr fontId="5" type="noConversion"/>
  <dataValidations count="2">
    <dataValidation type="list" allowBlank="1" showInputMessage="1" prompt="직급 기재" sqref="AS14:AV43">
      <formula1>"연구책임자, 공동연구원, 학생연구원, 연구보조원"</formula1>
    </dataValidation>
    <dataValidation type="list" errorStyle="information" allowBlank="1" showInputMessage="1" showErrorMessage="1" error="단가 수기로 입력 가능" sqref="L14:P43">
      <formula1>INDIRECT(H14)</formula1>
    </dataValidation>
  </dataValidations>
  <hyperlinks>
    <hyperlink ref="AW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52" max="47" man="1"/>
  </rowBreaks>
  <colBreaks count="1" manualBreakCount="1">
    <brk id="4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목록에 없는 직급 입력 가능">
          <x14:formula1>
            <xm:f>인건비지급단가!$B$6:$M$6</xm:f>
          </x14:formula1>
          <xm:sqref>H14:K43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CG73"/>
  <sheetViews>
    <sheetView topLeftCell="A6" zoomScale="95" zoomScaleNormal="95" workbookViewId="0">
      <selection activeCell="K18" sqref="K18:N19"/>
    </sheetView>
  </sheetViews>
  <sheetFormatPr defaultColWidth="1.77734375" defaultRowHeight="18" customHeight="1"/>
  <cols>
    <col min="1" max="1" width="1.77734375" style="12" customWidth="1"/>
    <col min="2" max="4" width="1.77734375" style="12"/>
    <col min="5" max="6" width="1.77734375" style="12" customWidth="1"/>
    <col min="7" max="8" width="1.77734375" style="370" customWidth="1"/>
    <col min="9" max="12" width="1.77734375" style="12" customWidth="1"/>
    <col min="13" max="16" width="1.77734375" style="12"/>
    <col min="17" max="17" width="1.77734375" style="370"/>
    <col min="18" max="19" width="1.77734375" style="12"/>
    <col min="20" max="32" width="1.77734375" style="12" customWidth="1"/>
    <col min="33" max="43" width="1.77734375" style="12"/>
    <col min="44" max="44" width="1.77734375" style="370"/>
    <col min="45" max="51" width="1.77734375" style="12"/>
    <col min="52" max="52" width="1.77734375" style="74"/>
    <col min="53" max="81" width="1.77734375" style="538"/>
    <col min="82" max="85" width="1.77734375" style="531"/>
    <col min="86" max="16384" width="1.77734375" style="12"/>
  </cols>
  <sheetData>
    <row r="1" spans="1:85" s="280" customFormat="1" ht="15" hidden="1" customHeight="1" thickBot="1">
      <c r="E1" s="18"/>
      <c r="G1" s="369"/>
      <c r="H1" s="369"/>
      <c r="Q1" s="369"/>
      <c r="T1" s="18"/>
      <c r="U1" s="18"/>
      <c r="AG1" s="18"/>
      <c r="AH1" s="18"/>
      <c r="AI1" s="277"/>
      <c r="AJ1" s="277"/>
      <c r="AK1" s="1137" t="s">
        <v>162</v>
      </c>
      <c r="AL1" s="1138"/>
      <c r="AM1" s="1139"/>
      <c r="AN1" s="1137" t="s">
        <v>38</v>
      </c>
      <c r="AO1" s="1138"/>
      <c r="AP1" s="1139"/>
      <c r="AQ1" s="1138"/>
      <c r="AR1" s="1138"/>
      <c r="AS1" s="1139"/>
      <c r="AT1" s="1137" t="s">
        <v>943</v>
      </c>
      <c r="AU1" s="1138"/>
      <c r="AV1" s="1139"/>
      <c r="AZ1" s="126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  <c r="CG1" s="783"/>
    </row>
    <row r="2" spans="1:85" s="280" customFormat="1" ht="15" hidden="1" customHeight="1" thickTop="1">
      <c r="E2" s="18"/>
      <c r="G2" s="369"/>
      <c r="H2" s="369"/>
      <c r="Q2" s="369"/>
      <c r="T2" s="18"/>
      <c r="U2" s="18"/>
      <c r="AG2" s="18"/>
      <c r="AH2" s="18"/>
      <c r="AI2" s="277"/>
      <c r="AJ2" s="277"/>
      <c r="AK2" s="1140"/>
      <c r="AL2" s="1141"/>
      <c r="AM2" s="1142"/>
      <c r="AN2" s="1140"/>
      <c r="AO2" s="1141"/>
      <c r="AP2" s="1142"/>
      <c r="AQ2" s="1141"/>
      <c r="AR2" s="1141"/>
      <c r="AS2" s="1142"/>
      <c r="AT2" s="1140"/>
      <c r="AU2" s="1141"/>
      <c r="AV2" s="1220"/>
      <c r="AZ2" s="126"/>
      <c r="BA2" s="783"/>
      <c r="BB2" s="783"/>
      <c r="BC2" s="783"/>
      <c r="BD2" s="783"/>
      <c r="BE2" s="783"/>
      <c r="BF2" s="783"/>
      <c r="BG2" s="783"/>
      <c r="BH2" s="783"/>
      <c r="BI2" s="783"/>
      <c r="BJ2" s="783"/>
      <c r="BK2" s="783"/>
      <c r="BL2" s="783"/>
      <c r="BM2" s="783"/>
      <c r="BN2" s="783"/>
      <c r="BO2" s="783"/>
      <c r="BP2" s="783"/>
      <c r="BQ2" s="783"/>
      <c r="BR2" s="783"/>
      <c r="BS2" s="783"/>
      <c r="BT2" s="783"/>
      <c r="BU2" s="783"/>
      <c r="BV2" s="783"/>
      <c r="BW2" s="783"/>
      <c r="BX2" s="783"/>
      <c r="BY2" s="783"/>
      <c r="BZ2" s="783"/>
      <c r="CA2" s="783"/>
      <c r="CB2" s="783"/>
      <c r="CC2" s="783"/>
      <c r="CD2" s="783"/>
      <c r="CE2" s="783"/>
      <c r="CF2" s="783"/>
      <c r="CG2" s="783"/>
    </row>
    <row r="3" spans="1:85" s="280" customFormat="1" ht="15" hidden="1" customHeight="1">
      <c r="E3" s="18"/>
      <c r="G3" s="369"/>
      <c r="H3" s="369"/>
      <c r="Q3" s="369"/>
      <c r="T3" s="18"/>
      <c r="U3" s="18"/>
      <c r="AG3" s="18"/>
      <c r="AH3" s="18"/>
      <c r="AI3" s="277"/>
      <c r="AJ3" s="277"/>
      <c r="AK3" s="1143"/>
      <c r="AL3" s="1144"/>
      <c r="AM3" s="1145"/>
      <c r="AN3" s="1081" t="s">
        <v>163</v>
      </c>
      <c r="AO3" s="1082"/>
      <c r="AP3" s="1083"/>
      <c r="AQ3" s="1144"/>
      <c r="AR3" s="1144"/>
      <c r="AS3" s="1145"/>
      <c r="AT3" s="1143"/>
      <c r="AU3" s="1150"/>
      <c r="AV3" s="1221"/>
      <c r="AZ3" s="126"/>
      <c r="BA3" s="783"/>
      <c r="BB3" s="783"/>
      <c r="BC3" s="783"/>
      <c r="BD3" s="783"/>
      <c r="BE3" s="783"/>
      <c r="BF3" s="783"/>
      <c r="BG3" s="783"/>
      <c r="BH3" s="783"/>
      <c r="BI3" s="783"/>
      <c r="BJ3" s="783"/>
      <c r="BK3" s="783"/>
      <c r="BL3" s="783"/>
      <c r="BM3" s="783"/>
      <c r="BN3" s="783"/>
      <c r="BO3" s="783"/>
      <c r="BP3" s="783"/>
      <c r="BQ3" s="783"/>
      <c r="BR3" s="783"/>
      <c r="BS3" s="783"/>
      <c r="BT3" s="783"/>
      <c r="BU3" s="783"/>
      <c r="BV3" s="783"/>
      <c r="BW3" s="783"/>
      <c r="BX3" s="783"/>
      <c r="BY3" s="783"/>
      <c r="BZ3" s="783"/>
      <c r="CA3" s="783"/>
      <c r="CB3" s="783"/>
      <c r="CC3" s="783"/>
      <c r="CD3" s="783"/>
      <c r="CE3" s="783"/>
      <c r="CF3" s="783"/>
      <c r="CG3" s="783"/>
    </row>
    <row r="4" spans="1:85" s="280" customFormat="1" ht="15" hidden="1" customHeight="1">
      <c r="E4" s="18"/>
      <c r="G4" s="369"/>
      <c r="H4" s="369"/>
      <c r="Q4" s="369"/>
      <c r="T4" s="18"/>
      <c r="U4" s="18"/>
      <c r="AG4" s="18"/>
      <c r="AH4" s="18"/>
      <c r="AI4" s="277"/>
      <c r="AJ4" s="277"/>
      <c r="AK4" s="1146"/>
      <c r="AL4" s="1147"/>
      <c r="AM4" s="1148"/>
      <c r="AN4" s="1151"/>
      <c r="AO4" s="1147"/>
      <c r="AP4" s="1148"/>
      <c r="AQ4" s="1147"/>
      <c r="AR4" s="1219"/>
      <c r="AS4" s="1148"/>
      <c r="AT4" s="1146"/>
      <c r="AU4" s="1147"/>
      <c r="AV4" s="1222"/>
      <c r="AZ4" s="126"/>
      <c r="BA4" s="783"/>
      <c r="BB4" s="783"/>
      <c r="BC4" s="783"/>
      <c r="BD4" s="783"/>
      <c r="BE4" s="783"/>
      <c r="BF4" s="783"/>
      <c r="BG4" s="783"/>
      <c r="BH4" s="783"/>
      <c r="BI4" s="783"/>
      <c r="BJ4" s="783"/>
      <c r="BK4" s="783"/>
      <c r="BL4" s="783"/>
      <c r="BM4" s="783"/>
      <c r="BN4" s="783"/>
      <c r="BO4" s="783"/>
      <c r="BP4" s="783"/>
      <c r="BQ4" s="783"/>
      <c r="BR4" s="783"/>
      <c r="BS4" s="783"/>
      <c r="BT4" s="783"/>
      <c r="BU4" s="783"/>
      <c r="BV4" s="783"/>
      <c r="BW4" s="783"/>
      <c r="BX4" s="783"/>
      <c r="BY4" s="783"/>
      <c r="BZ4" s="783"/>
      <c r="CA4" s="783"/>
      <c r="CB4" s="783"/>
      <c r="CC4" s="783"/>
      <c r="CD4" s="783"/>
      <c r="CE4" s="783"/>
      <c r="CF4" s="783"/>
      <c r="CG4" s="783"/>
    </row>
    <row r="5" spans="1:85" s="280" customFormat="1" ht="9.9499999999999993" hidden="1" customHeight="1">
      <c r="G5" s="369"/>
      <c r="H5" s="369"/>
      <c r="Q5" s="369"/>
      <c r="AR5" s="369"/>
      <c r="AZ5" s="126"/>
      <c r="BA5" s="783"/>
      <c r="BB5" s="783"/>
      <c r="BC5" s="783"/>
      <c r="BD5" s="783"/>
      <c r="BE5" s="783"/>
      <c r="BF5" s="783"/>
      <c r="BG5" s="783"/>
      <c r="BH5" s="783"/>
      <c r="BI5" s="783"/>
      <c r="BJ5" s="783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83"/>
      <c r="BX5" s="783"/>
      <c r="BY5" s="783"/>
      <c r="BZ5" s="783"/>
      <c r="CA5" s="783"/>
      <c r="CB5" s="783"/>
      <c r="CC5" s="783"/>
      <c r="CD5" s="783"/>
      <c r="CE5" s="783"/>
      <c r="CF5" s="783"/>
      <c r="CG5" s="783"/>
    </row>
    <row r="6" spans="1:85" s="21" customFormat="1" ht="31.5">
      <c r="A6" s="977" t="s">
        <v>543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977"/>
      <c r="AL6" s="977"/>
      <c r="AM6" s="977"/>
      <c r="AN6" s="977"/>
      <c r="AO6" s="977"/>
      <c r="AP6" s="977"/>
      <c r="AQ6" s="977"/>
      <c r="AR6" s="977"/>
      <c r="AS6" s="977"/>
      <c r="AT6" s="977"/>
      <c r="AU6" s="977"/>
      <c r="AV6" s="977"/>
      <c r="AW6" s="977"/>
      <c r="AX6" s="977"/>
      <c r="AY6" s="977"/>
      <c r="AZ6" s="127"/>
    </row>
    <row r="7" spans="1:85" ht="13.5">
      <c r="A7" s="1217" t="s">
        <v>574</v>
      </c>
      <c r="B7" s="1218"/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8"/>
      <c r="U7" s="1218"/>
      <c r="V7" s="1218"/>
      <c r="W7" s="1218"/>
      <c r="X7" s="1218"/>
      <c r="Y7" s="1218"/>
      <c r="Z7" s="1218"/>
      <c r="AA7" s="1218"/>
      <c r="AB7" s="1218"/>
      <c r="AC7" s="1218"/>
      <c r="AD7" s="1218"/>
      <c r="AE7" s="1218"/>
      <c r="AF7" s="1218"/>
      <c r="AG7" s="1218"/>
      <c r="AH7" s="1218"/>
      <c r="AI7" s="1218"/>
      <c r="AJ7" s="1218"/>
      <c r="AK7" s="1218"/>
      <c r="AL7" s="1218"/>
      <c r="AM7" s="1218"/>
      <c r="AN7" s="1218"/>
      <c r="AO7" s="1218"/>
      <c r="AP7" s="1218"/>
      <c r="AQ7" s="1218"/>
      <c r="AR7" s="1218"/>
      <c r="AS7" s="1218"/>
      <c r="AT7" s="1218"/>
      <c r="AU7" s="1218"/>
      <c r="AV7" s="1218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</row>
    <row r="8" spans="1:85" s="273" customFormat="1" ht="18" customHeight="1">
      <c r="A8" s="992" t="s">
        <v>196</v>
      </c>
      <c r="B8" s="992"/>
      <c r="C8" s="992"/>
      <c r="D8" s="992"/>
      <c r="E8" s="992"/>
      <c r="F8" s="992"/>
      <c r="G8" s="992"/>
      <c r="H8" s="992"/>
      <c r="I8" s="992">
        <f>'1'!H3</f>
        <v>0</v>
      </c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/>
      <c r="X8" s="992"/>
      <c r="Y8" s="992" t="s">
        <v>1424</v>
      </c>
      <c r="Z8" s="992"/>
      <c r="AA8" s="992"/>
      <c r="AB8" s="992"/>
      <c r="AC8" s="992"/>
      <c r="AD8" s="992"/>
      <c r="AE8" s="992">
        <f>'1'!$AC$3</f>
        <v>0</v>
      </c>
      <c r="AF8" s="992"/>
      <c r="AG8" s="992"/>
      <c r="AH8" s="992"/>
      <c r="AI8" s="992"/>
      <c r="AJ8" s="992"/>
      <c r="AK8" s="992"/>
      <c r="AL8" s="992" t="s">
        <v>44</v>
      </c>
      <c r="AM8" s="993"/>
      <c r="AN8" s="993"/>
      <c r="AO8" s="993"/>
      <c r="AP8" s="993"/>
      <c r="AQ8" s="559" t="s">
        <v>195</v>
      </c>
      <c r="AR8" s="994">
        <f>'1'!$AP$3</f>
        <v>0</v>
      </c>
      <c r="AS8" s="994"/>
      <c r="AT8" s="994"/>
      <c r="AU8" s="994"/>
      <c r="AV8" s="994"/>
      <c r="AW8" s="994"/>
      <c r="AX8" s="994"/>
      <c r="AY8" s="994"/>
      <c r="AZ8" s="1203" t="s">
        <v>1369</v>
      </c>
      <c r="BA8" s="1203"/>
      <c r="BB8" s="1203"/>
      <c r="BC8" s="1203"/>
      <c r="BD8" s="1203"/>
      <c r="BE8" s="1203"/>
      <c r="BF8" s="1203"/>
      <c r="BG8" s="1203"/>
      <c r="BH8" s="1203"/>
      <c r="BI8" s="1203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</row>
    <row r="9" spans="1:85" s="273" customFormat="1" ht="18" customHeight="1">
      <c r="A9" s="992" t="s">
        <v>197</v>
      </c>
      <c r="B9" s="992"/>
      <c r="C9" s="992"/>
      <c r="D9" s="992"/>
      <c r="E9" s="992"/>
      <c r="F9" s="992"/>
      <c r="G9" s="992"/>
      <c r="H9" s="992"/>
      <c r="I9" s="992">
        <f>'1'!$H$4</f>
        <v>0</v>
      </c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 t="s">
        <v>198</v>
      </c>
      <c r="Z9" s="992"/>
      <c r="AA9" s="992"/>
      <c r="AB9" s="992"/>
      <c r="AC9" s="992"/>
      <c r="AD9" s="992"/>
      <c r="AE9" s="992">
        <f>'1'!$AC$4</f>
        <v>0</v>
      </c>
      <c r="AF9" s="992"/>
      <c r="AG9" s="992"/>
      <c r="AH9" s="992"/>
      <c r="AI9" s="992"/>
      <c r="AJ9" s="992"/>
      <c r="AK9" s="992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3"/>
      <c r="AW9" s="993"/>
      <c r="AX9" s="993"/>
      <c r="AY9" s="993"/>
      <c r="AZ9" s="1204" t="s">
        <v>289</v>
      </c>
      <c r="BA9" s="1204"/>
      <c r="BB9" s="1204"/>
      <c r="BC9" s="1204"/>
      <c r="BD9" s="1204"/>
      <c r="BE9" s="1204"/>
      <c r="BF9" s="1204"/>
      <c r="BG9" s="1204"/>
      <c r="BH9" s="1204"/>
      <c r="BI9" s="1204"/>
      <c r="BJ9" s="1204"/>
      <c r="BK9" s="1204"/>
      <c r="BL9" s="1204"/>
      <c r="BM9" s="1204"/>
      <c r="BN9" s="1204"/>
      <c r="BO9" s="1204"/>
      <c r="BP9" s="1204"/>
      <c r="BQ9" s="1204"/>
      <c r="BR9" s="1204"/>
      <c r="BS9" s="1204"/>
      <c r="BT9" s="1204"/>
      <c r="BU9" s="1204"/>
      <c r="BV9" s="1204"/>
      <c r="BW9" s="1204"/>
      <c r="BX9" s="1204"/>
      <c r="BY9" s="1204"/>
      <c r="BZ9" s="1204"/>
      <c r="CA9" s="1204"/>
      <c r="CB9" s="1204"/>
      <c r="CC9" s="1204"/>
      <c r="CD9" s="1204"/>
      <c r="CE9" s="1204"/>
      <c r="CF9" s="1204"/>
      <c r="CG9" s="776"/>
    </row>
    <row r="10" spans="1:85" s="273" customFormat="1" ht="18" customHeight="1">
      <c r="A10" s="992" t="s">
        <v>194</v>
      </c>
      <c r="B10" s="992"/>
      <c r="C10" s="992"/>
      <c r="D10" s="992"/>
      <c r="E10" s="992"/>
      <c r="F10" s="992"/>
      <c r="G10" s="992"/>
      <c r="H10" s="992"/>
      <c r="I10" s="992">
        <f>'1'!$H$5</f>
        <v>0</v>
      </c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995"/>
      <c r="AX10" s="995"/>
      <c r="AY10" s="995"/>
      <c r="AZ10" s="119" t="s">
        <v>12</v>
      </c>
      <c r="BA10" s="1205" t="s">
        <v>520</v>
      </c>
      <c r="BB10" s="1205"/>
      <c r="BC10" s="1205"/>
      <c r="BD10" s="1205"/>
      <c r="BE10" s="1205"/>
      <c r="BF10" s="1205"/>
      <c r="BG10" s="1205"/>
      <c r="BH10" s="1205"/>
      <c r="BI10" s="1205"/>
      <c r="BJ10" s="1205"/>
      <c r="BK10" s="1205"/>
      <c r="BL10" s="1205"/>
      <c r="BM10" s="1205"/>
      <c r="BN10" s="1205"/>
      <c r="BO10" s="1205"/>
      <c r="BP10" s="1205"/>
      <c r="BQ10" s="1205"/>
      <c r="BR10" s="1205"/>
      <c r="BS10" s="1205"/>
      <c r="BT10" s="1205"/>
      <c r="BU10" s="1205"/>
      <c r="BV10" s="1205"/>
      <c r="BW10" s="1205"/>
      <c r="BX10" s="1205"/>
      <c r="BY10" s="1205"/>
      <c r="BZ10" s="1205"/>
      <c r="CA10" s="1205"/>
      <c r="CB10" s="1205"/>
      <c r="CC10" s="1205"/>
      <c r="CD10" s="1205"/>
      <c r="CE10" s="1205"/>
      <c r="CF10" s="1205"/>
      <c r="CG10" s="776"/>
    </row>
    <row r="11" spans="1:85" s="275" customFormat="1" ht="12.95" customHeight="1">
      <c r="A11" s="274"/>
      <c r="B11" s="274"/>
      <c r="C11" s="287"/>
      <c r="D11" s="287"/>
      <c r="E11" s="287"/>
      <c r="F11" s="287"/>
      <c r="G11" s="287"/>
      <c r="H11" s="287"/>
      <c r="I11" s="287"/>
      <c r="J11" s="287"/>
      <c r="K11" s="287"/>
      <c r="L11" s="274"/>
      <c r="M11" s="274"/>
      <c r="N11" s="274"/>
      <c r="O11" s="274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74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Z11" s="244"/>
      <c r="BA11" s="1205"/>
      <c r="BB11" s="1205"/>
      <c r="BC11" s="1205"/>
      <c r="BD11" s="1205"/>
      <c r="BE11" s="1205"/>
      <c r="BF11" s="1205"/>
      <c r="BG11" s="1205"/>
      <c r="BH11" s="1205"/>
      <c r="BI11" s="1205"/>
      <c r="BJ11" s="1205"/>
      <c r="BK11" s="1205"/>
      <c r="BL11" s="1205"/>
      <c r="BM11" s="1205"/>
      <c r="BN11" s="1205"/>
      <c r="BO11" s="1205"/>
      <c r="BP11" s="1205"/>
      <c r="BQ11" s="1205"/>
      <c r="BR11" s="1205"/>
      <c r="BS11" s="1205"/>
      <c r="BT11" s="1205"/>
      <c r="BU11" s="1205"/>
      <c r="BV11" s="1205"/>
      <c r="BW11" s="1205"/>
      <c r="BX11" s="1205"/>
      <c r="BY11" s="1205"/>
      <c r="BZ11" s="1205"/>
      <c r="CA11" s="1205"/>
      <c r="CB11" s="1205"/>
      <c r="CC11" s="1205"/>
      <c r="CD11" s="1205"/>
      <c r="CE11" s="1205"/>
      <c r="CF11" s="1205"/>
      <c r="CG11" s="783"/>
    </row>
    <row r="12" spans="1:85" s="275" customFormat="1" ht="15" customHeight="1">
      <c r="A12" s="906" t="s">
        <v>80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276"/>
      <c r="W12" s="278"/>
      <c r="X12" s="278"/>
      <c r="Y12" s="278"/>
      <c r="Z12" s="278"/>
      <c r="AJ12" s="278"/>
      <c r="AK12" s="278"/>
      <c r="AL12" s="278"/>
      <c r="AM12" s="278"/>
      <c r="AN12" s="278"/>
      <c r="AO12" s="278"/>
      <c r="AP12" s="282"/>
      <c r="AR12" s="368"/>
      <c r="AZ12" s="783"/>
      <c r="BA12" s="783"/>
      <c r="BB12" s="783"/>
      <c r="BC12" s="783"/>
      <c r="BD12" s="783"/>
      <c r="BE12" s="783"/>
      <c r="BF12" s="783"/>
      <c r="BG12" s="783"/>
      <c r="BH12" s="783"/>
      <c r="BI12" s="783"/>
      <c r="BJ12" s="783"/>
      <c r="BK12" s="783"/>
      <c r="BL12" s="783"/>
      <c r="BM12" s="783"/>
      <c r="BN12" s="783"/>
      <c r="BO12" s="783"/>
      <c r="BP12" s="783"/>
      <c r="BQ12" s="783"/>
      <c r="BR12" s="783"/>
      <c r="BS12" s="783"/>
      <c r="BT12" s="783"/>
      <c r="BU12" s="783"/>
      <c r="BV12" s="783"/>
      <c r="BW12" s="783"/>
      <c r="BX12" s="783"/>
      <c r="BY12" s="783"/>
      <c r="BZ12" s="783"/>
      <c r="CA12" s="783"/>
      <c r="CB12" s="783"/>
      <c r="CC12" s="783"/>
      <c r="CD12" s="783"/>
      <c r="CE12" s="783"/>
      <c r="CF12" s="783"/>
      <c r="CG12" s="783"/>
    </row>
    <row r="13" spans="1:85" s="275" customFormat="1" ht="20.100000000000001" customHeight="1">
      <c r="A13" s="276"/>
      <c r="B13" s="1210" t="s">
        <v>1199</v>
      </c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/>
      <c r="AS13" s="1211"/>
      <c r="AT13" s="1211"/>
      <c r="AU13" s="1211"/>
      <c r="AV13" s="1211"/>
      <c r="AW13" s="1211"/>
      <c r="AX13" s="1212"/>
      <c r="AZ13" s="245" t="s">
        <v>12</v>
      </c>
      <c r="BA13" s="991" t="s">
        <v>267</v>
      </c>
      <c r="BB13" s="991"/>
      <c r="BC13" s="991"/>
      <c r="BD13" s="991"/>
      <c r="BE13" s="991"/>
      <c r="BF13" s="991"/>
      <c r="BG13" s="991"/>
      <c r="BH13" s="991"/>
      <c r="BI13" s="991"/>
      <c r="BJ13" s="991"/>
      <c r="BK13" s="991"/>
      <c r="BL13" s="991"/>
      <c r="BM13" s="991"/>
      <c r="BN13" s="991"/>
      <c r="BO13" s="991"/>
      <c r="BP13" s="991"/>
      <c r="BQ13" s="991"/>
      <c r="BR13" s="991"/>
      <c r="BS13" s="991"/>
      <c r="BT13" s="991"/>
      <c r="BU13" s="991"/>
      <c r="BV13" s="991"/>
      <c r="BW13" s="991"/>
      <c r="BX13" s="991"/>
      <c r="BY13" s="991"/>
      <c r="BZ13" s="991"/>
      <c r="CA13" s="991"/>
      <c r="CB13" s="991"/>
      <c r="CC13" s="991"/>
      <c r="CD13" s="991"/>
      <c r="CE13" s="991"/>
      <c r="CF13" s="991"/>
      <c r="CG13" s="783"/>
    </row>
    <row r="14" spans="1:85" s="275" customFormat="1" ht="20.100000000000001" customHeight="1">
      <c r="A14" s="272"/>
      <c r="B14" s="1213"/>
      <c r="C14" s="1214"/>
      <c r="D14" s="1214"/>
      <c r="E14" s="1214"/>
      <c r="F14" s="1214"/>
      <c r="G14" s="1215"/>
      <c r="H14" s="1215"/>
      <c r="I14" s="1214"/>
      <c r="J14" s="1214"/>
      <c r="K14" s="1214"/>
      <c r="L14" s="1214"/>
      <c r="M14" s="1214"/>
      <c r="N14" s="1214"/>
      <c r="O14" s="1214"/>
      <c r="P14" s="1214"/>
      <c r="Q14" s="1215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4"/>
      <c r="AK14" s="1214"/>
      <c r="AL14" s="1214"/>
      <c r="AM14" s="1214"/>
      <c r="AN14" s="1214"/>
      <c r="AO14" s="1214"/>
      <c r="AP14" s="1214"/>
      <c r="AQ14" s="1214"/>
      <c r="AR14" s="1215"/>
      <c r="AS14" s="1214"/>
      <c r="AT14" s="1214"/>
      <c r="AU14" s="1214"/>
      <c r="AV14" s="1214"/>
      <c r="AW14" s="1214"/>
      <c r="AX14" s="1216"/>
      <c r="AZ14" s="119" t="s">
        <v>12</v>
      </c>
      <c r="BA14" s="1206" t="s">
        <v>518</v>
      </c>
      <c r="BB14" s="1206"/>
      <c r="BC14" s="1206"/>
      <c r="BD14" s="1206"/>
      <c r="BE14" s="1206"/>
      <c r="BF14" s="1206"/>
      <c r="BG14" s="1206"/>
      <c r="BH14" s="1206"/>
      <c r="BI14" s="1206"/>
      <c r="BJ14" s="1206"/>
      <c r="BK14" s="1206"/>
      <c r="BL14" s="1206"/>
      <c r="BM14" s="1206"/>
      <c r="BN14" s="1206"/>
      <c r="BO14" s="1206"/>
      <c r="BP14" s="1206"/>
      <c r="BQ14" s="1206"/>
      <c r="BR14" s="1206"/>
      <c r="BS14" s="1206"/>
      <c r="BT14" s="1206"/>
      <c r="BU14" s="1206"/>
      <c r="BV14" s="1206"/>
      <c r="BW14" s="1206"/>
      <c r="BX14" s="1206"/>
      <c r="BY14" s="1206"/>
      <c r="BZ14" s="1206"/>
      <c r="CA14" s="1206"/>
      <c r="CB14" s="1206"/>
      <c r="CC14" s="1206"/>
      <c r="CD14" s="1206"/>
      <c r="CE14" s="1206"/>
      <c r="CF14" s="1206"/>
      <c r="CG14" s="782"/>
    </row>
    <row r="15" spans="1:85" s="280" customFormat="1" ht="12.95" customHeight="1">
      <c r="G15" s="369"/>
      <c r="H15" s="369"/>
      <c r="Q15" s="369"/>
      <c r="AR15" s="369"/>
      <c r="AZ15" s="246"/>
      <c r="BA15" s="1206"/>
      <c r="BB15" s="1206"/>
      <c r="BC15" s="1206"/>
      <c r="BD15" s="1206"/>
      <c r="BE15" s="1206"/>
      <c r="BF15" s="1206"/>
      <c r="BG15" s="1206"/>
      <c r="BH15" s="1206"/>
      <c r="BI15" s="1206"/>
      <c r="BJ15" s="1206"/>
      <c r="BK15" s="1206"/>
      <c r="BL15" s="1206"/>
      <c r="BM15" s="1206"/>
      <c r="BN15" s="1206"/>
      <c r="BO15" s="1206"/>
      <c r="BP15" s="1206"/>
      <c r="BQ15" s="1206"/>
      <c r="BR15" s="1206"/>
      <c r="BS15" s="1206"/>
      <c r="BT15" s="1206"/>
      <c r="BU15" s="1206"/>
      <c r="BV15" s="1206"/>
      <c r="BW15" s="1206"/>
      <c r="BX15" s="1206"/>
      <c r="BY15" s="1206"/>
      <c r="BZ15" s="1206"/>
      <c r="CA15" s="1206"/>
      <c r="CB15" s="1206"/>
      <c r="CC15" s="1206"/>
      <c r="CD15" s="1206"/>
      <c r="CE15" s="1206"/>
      <c r="CF15" s="1206"/>
      <c r="CG15" s="782"/>
    </row>
    <row r="16" spans="1:85" s="275" customFormat="1" ht="12" customHeight="1">
      <c r="A16" s="1223" t="s">
        <v>78</v>
      </c>
      <c r="B16" s="1223"/>
      <c r="C16" s="1223"/>
      <c r="D16" s="1223"/>
      <c r="E16" s="1223"/>
      <c r="F16" s="1223"/>
      <c r="G16" s="1224"/>
      <c r="H16" s="1224"/>
      <c r="I16" s="1223"/>
      <c r="J16" s="1223"/>
      <c r="K16" s="1223"/>
      <c r="L16" s="1223"/>
      <c r="M16" s="1223"/>
      <c r="N16" s="1223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Z16" s="246"/>
      <c r="BA16" s="247"/>
      <c r="BB16" s="1207" t="s">
        <v>283</v>
      </c>
      <c r="BC16" s="1207"/>
      <c r="BD16" s="1207"/>
      <c r="BE16" s="1207"/>
      <c r="BF16" s="1207"/>
      <c r="BG16" s="1207"/>
      <c r="BH16" s="1207"/>
      <c r="BI16" s="1207"/>
      <c r="BJ16" s="1207"/>
      <c r="BK16" s="1207"/>
      <c r="BL16" s="1207"/>
      <c r="BM16" s="1207"/>
      <c r="BN16" s="1207"/>
      <c r="BO16" s="1207"/>
      <c r="BP16" s="1207"/>
      <c r="BQ16" s="1207"/>
      <c r="BR16" s="1207"/>
      <c r="BS16" s="1207"/>
      <c r="BT16" s="1207"/>
      <c r="BU16" s="1207"/>
      <c r="BV16" s="1207"/>
      <c r="BW16" s="1207"/>
      <c r="BX16" s="1207"/>
      <c r="BY16" s="1207"/>
      <c r="BZ16" s="1207"/>
      <c r="CA16" s="1207"/>
      <c r="CB16" s="1207"/>
      <c r="CC16" s="1207"/>
      <c r="CD16" s="1207"/>
      <c r="CE16" s="1207"/>
      <c r="CF16" s="1207"/>
      <c r="CG16" s="782"/>
    </row>
    <row r="17" spans="1:85" ht="27" customHeight="1">
      <c r="A17" s="1156" t="s">
        <v>84</v>
      </c>
      <c r="B17" s="1108"/>
      <c r="C17" s="1109" t="s">
        <v>572</v>
      </c>
      <c r="D17" s="1108"/>
      <c r="E17" s="1108"/>
      <c r="F17" s="1109" t="s">
        <v>586</v>
      </c>
      <c r="G17" s="1109"/>
      <c r="H17" s="1109"/>
      <c r="I17" s="1108"/>
      <c r="J17" s="1108"/>
      <c r="K17" s="1109" t="s">
        <v>94</v>
      </c>
      <c r="L17" s="1109"/>
      <c r="M17" s="1109"/>
      <c r="N17" s="1109"/>
      <c r="O17" s="1109" t="s">
        <v>944</v>
      </c>
      <c r="P17" s="1108"/>
      <c r="Q17" s="1108"/>
      <c r="R17" s="1108"/>
      <c r="S17" s="1108"/>
      <c r="T17" s="1108" t="s">
        <v>76</v>
      </c>
      <c r="U17" s="1108"/>
      <c r="V17" s="1108"/>
      <c r="W17" s="1108"/>
      <c r="X17" s="1108"/>
      <c r="Y17" s="1109" t="s">
        <v>875</v>
      </c>
      <c r="Z17" s="1108"/>
      <c r="AA17" s="1108"/>
      <c r="AB17" s="1108"/>
      <c r="AC17" s="1108"/>
      <c r="AD17" s="1108"/>
      <c r="AE17" s="1108"/>
      <c r="AF17" s="1108"/>
      <c r="AG17" s="1108"/>
      <c r="AH17" s="1108" t="s">
        <v>86</v>
      </c>
      <c r="AI17" s="1108"/>
      <c r="AJ17" s="1108"/>
      <c r="AK17" s="1108" t="s">
        <v>77</v>
      </c>
      <c r="AL17" s="1108"/>
      <c r="AM17" s="1108"/>
      <c r="AN17" s="1108"/>
      <c r="AO17" s="1108" t="s">
        <v>30</v>
      </c>
      <c r="AP17" s="1108"/>
      <c r="AQ17" s="1108"/>
      <c r="AR17" s="1108"/>
      <c r="AS17" s="1108"/>
      <c r="AT17" s="1108"/>
      <c r="AU17" s="1108"/>
      <c r="AV17" s="1108" t="s">
        <v>23</v>
      </c>
      <c r="AW17" s="1108"/>
      <c r="AX17" s="1108"/>
      <c r="AY17" s="1225"/>
      <c r="AZ17" s="119" t="s">
        <v>12</v>
      </c>
      <c r="BA17" s="1206" t="s">
        <v>519</v>
      </c>
      <c r="BB17" s="1206"/>
      <c r="BC17" s="1206"/>
      <c r="BD17" s="1206"/>
      <c r="BE17" s="1206"/>
      <c r="BF17" s="1206"/>
      <c r="BG17" s="1206"/>
      <c r="BH17" s="1206"/>
      <c r="BI17" s="1206"/>
      <c r="BJ17" s="1206"/>
      <c r="BK17" s="1206"/>
      <c r="BL17" s="1206"/>
      <c r="BM17" s="1206"/>
      <c r="BN17" s="1206"/>
      <c r="BO17" s="1206"/>
      <c r="BP17" s="1206"/>
      <c r="BQ17" s="1206"/>
      <c r="BR17" s="1206"/>
      <c r="BS17" s="1206"/>
      <c r="BT17" s="1206"/>
      <c r="BU17" s="1206"/>
      <c r="BV17" s="1206"/>
      <c r="BW17" s="1206"/>
      <c r="BX17" s="1206"/>
      <c r="BY17" s="1206"/>
      <c r="BZ17" s="1206"/>
      <c r="CA17" s="1206"/>
      <c r="CB17" s="1206"/>
      <c r="CC17" s="1206"/>
      <c r="CD17" s="1206"/>
      <c r="CE17" s="1206"/>
      <c r="CF17" s="1206"/>
      <c r="CG17" s="782"/>
    </row>
    <row r="18" spans="1:85" ht="13.5" customHeight="1">
      <c r="A18" s="1226">
        <v>1</v>
      </c>
      <c r="B18" s="1227"/>
      <c r="C18" s="1229"/>
      <c r="D18" s="1229"/>
      <c r="E18" s="1229"/>
      <c r="F18" s="1231" t="s">
        <v>2420</v>
      </c>
      <c r="G18" s="1231"/>
      <c r="H18" s="1231"/>
      <c r="I18" s="1232"/>
      <c r="J18" s="1232"/>
      <c r="K18" s="1166" t="str">
        <f>INDEX(직급.과정,MATCH(F18,성명,0))</f>
        <v>연구원</v>
      </c>
      <c r="L18" s="1167"/>
      <c r="M18" s="1167"/>
      <c r="N18" s="1168"/>
      <c r="O18" s="1172"/>
      <c r="P18" s="1173"/>
      <c r="Q18" s="1173"/>
      <c r="R18" s="1173"/>
      <c r="S18" s="1174"/>
      <c r="T18" s="1176"/>
      <c r="U18" s="1176"/>
      <c r="V18" s="1176"/>
      <c r="W18" s="1176"/>
      <c r="X18" s="1177"/>
      <c r="Y18" s="1178"/>
      <c r="Z18" s="1152"/>
      <c r="AA18" s="1152"/>
      <c r="AB18" s="1152"/>
      <c r="AC18" s="787" t="s">
        <v>2423</v>
      </c>
      <c r="AD18" s="1152"/>
      <c r="AE18" s="1152"/>
      <c r="AF18" s="1152"/>
      <c r="AG18" s="1153"/>
      <c r="AH18" s="1110" t="e">
        <f t="shared" ref="AH18:AH26" si="0">ROUNDUP(T18/O18,4)</f>
        <v>#DIV/0!</v>
      </c>
      <c r="AI18" s="1111"/>
      <c r="AJ18" s="1112"/>
      <c r="AK18" s="1116" t="str">
        <f>INDEX(연구실은행,MATCH(F18,성명,0))</f>
        <v>농협은행</v>
      </c>
      <c r="AL18" s="1117"/>
      <c r="AM18" s="1117"/>
      <c r="AN18" s="1118"/>
      <c r="AO18" s="1122" t="str">
        <f>INDEX(연구실계좌번호,MATCH(F18,성명,0))</f>
        <v>302-1111-1111-11</v>
      </c>
      <c r="AP18" s="1123"/>
      <c r="AQ18" s="1123"/>
      <c r="AR18" s="1123"/>
      <c r="AS18" s="1123"/>
      <c r="AT18" s="1123"/>
      <c r="AU18" s="1124"/>
      <c r="AV18" s="1232"/>
      <c r="AW18" s="1232"/>
      <c r="AX18" s="1232"/>
      <c r="AY18" s="1234"/>
      <c r="AZ18" s="246"/>
      <c r="BA18" s="1206"/>
      <c r="BB18" s="1206"/>
      <c r="BC18" s="1206"/>
      <c r="BD18" s="1206"/>
      <c r="BE18" s="1206"/>
      <c r="BF18" s="1206"/>
      <c r="BG18" s="1206"/>
      <c r="BH18" s="1206"/>
      <c r="BI18" s="1206"/>
      <c r="BJ18" s="1206"/>
      <c r="BK18" s="1206"/>
      <c r="BL18" s="1206"/>
      <c r="BM18" s="1206"/>
      <c r="BN18" s="1206"/>
      <c r="BO18" s="1206"/>
      <c r="BP18" s="1206"/>
      <c r="BQ18" s="1206"/>
      <c r="BR18" s="1206"/>
      <c r="BS18" s="1206"/>
      <c r="BT18" s="1206"/>
      <c r="BU18" s="1206"/>
      <c r="BV18" s="1206"/>
      <c r="BW18" s="1206"/>
      <c r="BX18" s="1206"/>
      <c r="BY18" s="1206"/>
      <c r="BZ18" s="1206"/>
      <c r="CA18" s="1206"/>
      <c r="CB18" s="1206"/>
      <c r="CC18" s="1206"/>
      <c r="CD18" s="1206"/>
      <c r="CE18" s="1206"/>
      <c r="CF18" s="1206"/>
      <c r="CG18" s="782"/>
    </row>
    <row r="19" spans="1:85" ht="13.5">
      <c r="A19" s="1228"/>
      <c r="B19" s="907"/>
      <c r="C19" s="1230"/>
      <c r="D19" s="1230"/>
      <c r="E19" s="1230"/>
      <c r="F19" s="1233"/>
      <c r="G19" s="1233"/>
      <c r="H19" s="1233"/>
      <c r="I19" s="1233"/>
      <c r="J19" s="1233"/>
      <c r="K19" s="1169"/>
      <c r="L19" s="1170"/>
      <c r="M19" s="1170"/>
      <c r="N19" s="1171"/>
      <c r="O19" s="1175"/>
      <c r="P19" s="1135"/>
      <c r="Q19" s="1135"/>
      <c r="R19" s="1135"/>
      <c r="S19" s="1136"/>
      <c r="T19" s="1135"/>
      <c r="U19" s="1135"/>
      <c r="V19" s="1135"/>
      <c r="W19" s="1135"/>
      <c r="X19" s="1136"/>
      <c r="Y19" s="1130"/>
      <c r="Z19" s="1131"/>
      <c r="AA19" s="663" t="s">
        <v>2424</v>
      </c>
      <c r="AB19" s="1132" t="e">
        <f>DATEDIF(EOMONTH(Y18,-1)-1,EOMONTH(AD18,0),"m")</f>
        <v>#NUM!</v>
      </c>
      <c r="AC19" s="1132"/>
      <c r="AD19" s="1132"/>
      <c r="AE19" s="1133" t="s">
        <v>2425</v>
      </c>
      <c r="AF19" s="1133"/>
      <c r="AG19" s="1134"/>
      <c r="AH19" s="1113"/>
      <c r="AI19" s="1114"/>
      <c r="AJ19" s="1115"/>
      <c r="AK19" s="1119"/>
      <c r="AL19" s="1120"/>
      <c r="AM19" s="1120"/>
      <c r="AN19" s="1121"/>
      <c r="AO19" s="1125"/>
      <c r="AP19" s="1126"/>
      <c r="AQ19" s="1126"/>
      <c r="AR19" s="1126"/>
      <c r="AS19" s="1126"/>
      <c r="AT19" s="1126"/>
      <c r="AU19" s="1127"/>
      <c r="AV19" s="1233"/>
      <c r="AW19" s="1233"/>
      <c r="AX19" s="1233"/>
      <c r="AY19" s="1235"/>
      <c r="AZ19" s="246"/>
      <c r="BA19" s="781"/>
      <c r="BB19" s="781"/>
      <c r="BC19" s="781"/>
      <c r="BD19" s="781"/>
      <c r="BE19" s="781"/>
      <c r="BF19" s="781"/>
      <c r="BG19" s="781"/>
      <c r="BH19" s="781"/>
      <c r="BI19" s="781"/>
      <c r="BJ19" s="781"/>
      <c r="BK19" s="781"/>
      <c r="BL19" s="781"/>
      <c r="BM19" s="781"/>
      <c r="BN19" s="781"/>
      <c r="BO19" s="781"/>
      <c r="BP19" s="781"/>
      <c r="BQ19" s="781"/>
      <c r="BR19" s="781"/>
      <c r="BS19" s="781"/>
      <c r="BT19" s="781"/>
      <c r="BU19" s="781"/>
      <c r="BV19" s="781"/>
      <c r="BW19" s="781"/>
      <c r="BX19" s="781"/>
      <c r="BY19" s="781"/>
      <c r="BZ19" s="781"/>
      <c r="CA19" s="781"/>
      <c r="CB19" s="781"/>
      <c r="CC19" s="781"/>
      <c r="CD19" s="781"/>
      <c r="CE19" s="781"/>
      <c r="CF19" s="781"/>
      <c r="CG19" s="782"/>
    </row>
    <row r="20" spans="1:85" ht="13.5" customHeight="1">
      <c r="A20" s="1228">
        <v>2</v>
      </c>
      <c r="B20" s="907"/>
      <c r="C20" s="1230"/>
      <c r="D20" s="1230"/>
      <c r="E20" s="1230"/>
      <c r="F20" s="1233"/>
      <c r="G20" s="1233"/>
      <c r="H20" s="1233"/>
      <c r="I20" s="1233"/>
      <c r="J20" s="1233"/>
      <c r="K20" s="1169" t="e">
        <f>INDEX(직급.과정,MATCH(F20,성명,0))</f>
        <v>#N/A</v>
      </c>
      <c r="L20" s="1170"/>
      <c r="M20" s="1170"/>
      <c r="N20" s="1171"/>
      <c r="O20" s="1175"/>
      <c r="P20" s="1135"/>
      <c r="Q20" s="1135"/>
      <c r="R20" s="1135"/>
      <c r="S20" s="1136"/>
      <c r="T20" s="1236"/>
      <c r="U20" s="1236"/>
      <c r="V20" s="1236"/>
      <c r="W20" s="1236"/>
      <c r="X20" s="1236"/>
      <c r="Y20" s="1178"/>
      <c r="Z20" s="1152"/>
      <c r="AA20" s="1152"/>
      <c r="AB20" s="1152"/>
      <c r="AC20" s="787" t="s">
        <v>2426</v>
      </c>
      <c r="AD20" s="1152"/>
      <c r="AE20" s="1152"/>
      <c r="AF20" s="1152"/>
      <c r="AG20" s="1153"/>
      <c r="AH20" s="1113" t="e">
        <f t="shared" si="0"/>
        <v>#DIV/0!</v>
      </c>
      <c r="AI20" s="1114"/>
      <c r="AJ20" s="1115"/>
      <c r="AK20" s="1119" t="e">
        <f>INDEX(연구실은행,MATCH(F20,성명,0))</f>
        <v>#N/A</v>
      </c>
      <c r="AL20" s="1120"/>
      <c r="AM20" s="1120"/>
      <c r="AN20" s="1121"/>
      <c r="AO20" s="1125" t="e">
        <f>INDEX(연구실계좌번호,MATCH(F20,성명,0))</f>
        <v>#N/A</v>
      </c>
      <c r="AP20" s="1126"/>
      <c r="AQ20" s="1126"/>
      <c r="AR20" s="1126"/>
      <c r="AS20" s="1126"/>
      <c r="AT20" s="1126"/>
      <c r="AU20" s="1127"/>
      <c r="AV20" s="1233"/>
      <c r="AW20" s="1233"/>
      <c r="AX20" s="1233"/>
      <c r="AY20" s="1235"/>
      <c r="AZ20" s="246"/>
      <c r="BA20" s="1187" t="s">
        <v>1204</v>
      </c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  <c r="BN20" s="1187"/>
      <c r="BO20" s="1187"/>
      <c r="BP20" s="1187"/>
      <c r="BQ20" s="1187"/>
      <c r="BR20" s="1187"/>
      <c r="BS20" s="1187"/>
      <c r="BT20" s="1187"/>
      <c r="BU20" s="1187"/>
      <c r="BV20" s="1187"/>
      <c r="BW20" s="1187"/>
      <c r="BX20" s="1187"/>
      <c r="BY20" s="1187"/>
      <c r="BZ20" s="1187"/>
      <c r="CA20" s="1187"/>
      <c r="CB20" s="1187"/>
      <c r="CC20" s="1187"/>
      <c r="CD20" s="1187"/>
      <c r="CE20" s="1187"/>
      <c r="CF20" s="1187"/>
      <c r="CG20" s="782"/>
    </row>
    <row r="21" spans="1:85" ht="13.5" customHeight="1">
      <c r="A21" s="1228"/>
      <c r="B21" s="907"/>
      <c r="C21" s="1230"/>
      <c r="D21" s="1230"/>
      <c r="E21" s="1230"/>
      <c r="F21" s="1233"/>
      <c r="G21" s="1233"/>
      <c r="H21" s="1233"/>
      <c r="I21" s="1233"/>
      <c r="J21" s="1233"/>
      <c r="K21" s="1169"/>
      <c r="L21" s="1170"/>
      <c r="M21" s="1170"/>
      <c r="N21" s="1171"/>
      <c r="O21" s="1175"/>
      <c r="P21" s="1135"/>
      <c r="Q21" s="1135"/>
      <c r="R21" s="1135"/>
      <c r="S21" s="1136"/>
      <c r="T21" s="1236"/>
      <c r="U21" s="1236"/>
      <c r="V21" s="1236"/>
      <c r="W21" s="1236"/>
      <c r="X21" s="1236"/>
      <c r="Y21" s="1130"/>
      <c r="Z21" s="1131"/>
      <c r="AA21" s="663" t="s">
        <v>2427</v>
      </c>
      <c r="AB21" s="1132" t="e">
        <f>DATEDIF(EOMONTH(Y20,-1)-1,EOMONTH(AD20,0),"m")</f>
        <v>#NUM!</v>
      </c>
      <c r="AC21" s="1132"/>
      <c r="AD21" s="1132"/>
      <c r="AE21" s="1133" t="s">
        <v>2428</v>
      </c>
      <c r="AF21" s="1133"/>
      <c r="AG21" s="1134"/>
      <c r="AH21" s="1113"/>
      <c r="AI21" s="1114"/>
      <c r="AJ21" s="1115"/>
      <c r="AK21" s="1119"/>
      <c r="AL21" s="1120"/>
      <c r="AM21" s="1120"/>
      <c r="AN21" s="1121"/>
      <c r="AO21" s="1125"/>
      <c r="AP21" s="1126"/>
      <c r="AQ21" s="1126"/>
      <c r="AR21" s="1126"/>
      <c r="AS21" s="1126"/>
      <c r="AT21" s="1126"/>
      <c r="AU21" s="1127"/>
      <c r="AV21" s="1233"/>
      <c r="AW21" s="1233"/>
      <c r="AX21" s="1233"/>
      <c r="AY21" s="1235"/>
      <c r="AZ21" s="246"/>
      <c r="BA21" s="778" t="s">
        <v>545</v>
      </c>
      <c r="BB21" s="778"/>
      <c r="BC21" s="778"/>
      <c r="BD21" s="778"/>
      <c r="BE21" s="778"/>
      <c r="BF21" s="778"/>
      <c r="BG21" s="778"/>
      <c r="BH21" s="247"/>
      <c r="BI21" s="1184" t="s">
        <v>293</v>
      </c>
      <c r="BJ21" s="1184"/>
      <c r="BK21" s="1184"/>
      <c r="BL21" s="1184"/>
      <c r="BM21" s="778"/>
      <c r="BN21" s="778"/>
      <c r="BO21" s="778"/>
      <c r="BP21" s="778"/>
      <c r="BQ21" s="778"/>
      <c r="BR21" s="778"/>
      <c r="BS21" s="778"/>
      <c r="BT21" s="778"/>
      <c r="BU21" s="778"/>
      <c r="BV21" s="247"/>
      <c r="BW21" s="247"/>
      <c r="BX21" s="247"/>
      <c r="BY21" s="247"/>
      <c r="BZ21" s="778"/>
      <c r="CA21" s="778"/>
      <c r="CB21" s="778"/>
      <c r="CC21" s="778"/>
      <c r="CD21" s="778"/>
      <c r="CE21" s="778"/>
      <c r="CF21" s="778"/>
      <c r="CG21" s="782"/>
    </row>
    <row r="22" spans="1:85" ht="13.5" customHeight="1">
      <c r="A22" s="1228">
        <v>3</v>
      </c>
      <c r="B22" s="907"/>
      <c r="C22" s="1230"/>
      <c r="D22" s="1230"/>
      <c r="E22" s="1230"/>
      <c r="F22" s="1233"/>
      <c r="G22" s="1233"/>
      <c r="H22" s="1233"/>
      <c r="I22" s="1233"/>
      <c r="J22" s="1233"/>
      <c r="K22" s="1169" t="e">
        <f>INDEX(직급.과정,MATCH(F22,성명,0))</f>
        <v>#N/A</v>
      </c>
      <c r="L22" s="1170"/>
      <c r="M22" s="1170"/>
      <c r="N22" s="1171"/>
      <c r="O22" s="1175"/>
      <c r="P22" s="1135"/>
      <c r="Q22" s="1135"/>
      <c r="R22" s="1135"/>
      <c r="S22" s="1136"/>
      <c r="T22" s="1236"/>
      <c r="U22" s="1236"/>
      <c r="V22" s="1236"/>
      <c r="W22" s="1236"/>
      <c r="X22" s="1236"/>
      <c r="Y22" s="1178"/>
      <c r="Z22" s="1152"/>
      <c r="AA22" s="1152"/>
      <c r="AB22" s="1152"/>
      <c r="AC22" s="787" t="s">
        <v>2429</v>
      </c>
      <c r="AD22" s="1152"/>
      <c r="AE22" s="1152"/>
      <c r="AF22" s="1152"/>
      <c r="AG22" s="1153"/>
      <c r="AH22" s="1113" t="e">
        <f t="shared" si="0"/>
        <v>#DIV/0!</v>
      </c>
      <c r="AI22" s="1114"/>
      <c r="AJ22" s="1115"/>
      <c r="AK22" s="1119" t="e">
        <f>INDEX(연구실은행,MATCH(F22,성명,0))</f>
        <v>#N/A</v>
      </c>
      <c r="AL22" s="1120"/>
      <c r="AM22" s="1120"/>
      <c r="AN22" s="1121"/>
      <c r="AO22" s="1125" t="e">
        <f>INDEX(연구실계좌번호,MATCH(F22,성명,0))</f>
        <v>#N/A</v>
      </c>
      <c r="AP22" s="1126"/>
      <c r="AQ22" s="1126"/>
      <c r="AR22" s="1126"/>
      <c r="AS22" s="1126"/>
      <c r="AT22" s="1126"/>
      <c r="AU22" s="1127"/>
      <c r="AV22" s="1233"/>
      <c r="AW22" s="1233"/>
      <c r="AX22" s="1233"/>
      <c r="AY22" s="1235"/>
      <c r="AZ22" s="246"/>
      <c r="BA22" s="1183" t="s">
        <v>287</v>
      </c>
      <c r="BB22" s="1183"/>
      <c r="BC22" s="1183"/>
      <c r="BD22" s="1183"/>
      <c r="BE22" s="1183"/>
      <c r="BF22" s="1185" t="s">
        <v>959</v>
      </c>
      <c r="BG22" s="1185"/>
      <c r="BH22" s="1185"/>
      <c r="BI22" s="1185"/>
      <c r="BJ22" s="1185"/>
      <c r="BK22" s="1185"/>
      <c r="BL22" s="1185"/>
      <c r="BM22" s="248"/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79"/>
      <c r="BY22" s="779"/>
      <c r="BZ22" s="779"/>
      <c r="CA22" s="778"/>
      <c r="CB22" s="778"/>
      <c r="CC22" s="778"/>
      <c r="CD22" s="778"/>
      <c r="CE22" s="778"/>
      <c r="CF22" s="778"/>
      <c r="CG22" s="782"/>
    </row>
    <row r="23" spans="1:85" ht="13.5" customHeight="1">
      <c r="A23" s="1228"/>
      <c r="B23" s="907"/>
      <c r="C23" s="1230"/>
      <c r="D23" s="1230"/>
      <c r="E23" s="1230"/>
      <c r="F23" s="1233"/>
      <c r="G23" s="1233"/>
      <c r="H23" s="1233"/>
      <c r="I23" s="1233"/>
      <c r="J23" s="1233"/>
      <c r="K23" s="1169"/>
      <c r="L23" s="1170"/>
      <c r="M23" s="1170"/>
      <c r="N23" s="1171"/>
      <c r="O23" s="1175"/>
      <c r="P23" s="1135"/>
      <c r="Q23" s="1135"/>
      <c r="R23" s="1135"/>
      <c r="S23" s="1136"/>
      <c r="T23" s="1236"/>
      <c r="U23" s="1236"/>
      <c r="V23" s="1236"/>
      <c r="W23" s="1236"/>
      <c r="X23" s="1236"/>
      <c r="Y23" s="1130"/>
      <c r="Z23" s="1131"/>
      <c r="AA23" s="663" t="s">
        <v>2427</v>
      </c>
      <c r="AB23" s="1132" t="e">
        <f>DATEDIF(EOMONTH(Y22,-1)-1,EOMONTH(AD22,0),"m")</f>
        <v>#NUM!</v>
      </c>
      <c r="AC23" s="1132"/>
      <c r="AD23" s="1132"/>
      <c r="AE23" s="1133" t="s">
        <v>2428</v>
      </c>
      <c r="AF23" s="1133"/>
      <c r="AG23" s="1134"/>
      <c r="AH23" s="1113"/>
      <c r="AI23" s="1114"/>
      <c r="AJ23" s="1115"/>
      <c r="AK23" s="1119"/>
      <c r="AL23" s="1120"/>
      <c r="AM23" s="1120"/>
      <c r="AN23" s="1121"/>
      <c r="AO23" s="1125"/>
      <c r="AP23" s="1126"/>
      <c r="AQ23" s="1126"/>
      <c r="AR23" s="1126"/>
      <c r="AS23" s="1126"/>
      <c r="AT23" s="1126"/>
      <c r="AU23" s="1127"/>
      <c r="AV23" s="1233"/>
      <c r="AW23" s="1233"/>
      <c r="AX23" s="1233"/>
      <c r="AY23" s="1235"/>
      <c r="AZ23" s="246"/>
      <c r="BA23" s="1183"/>
      <c r="BB23" s="1183"/>
      <c r="BC23" s="1183"/>
      <c r="BD23" s="1183"/>
      <c r="BE23" s="1183"/>
      <c r="BF23" s="1185"/>
      <c r="BG23" s="1185"/>
      <c r="BH23" s="1185"/>
      <c r="BI23" s="1185"/>
      <c r="BJ23" s="1185"/>
      <c r="BK23" s="1185"/>
      <c r="BL23" s="1185"/>
      <c r="BM23" s="248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79"/>
      <c r="BY23" s="779"/>
      <c r="BZ23" s="779"/>
      <c r="CA23" s="778"/>
      <c r="CB23" s="778"/>
      <c r="CC23" s="778"/>
      <c r="CD23" s="778"/>
      <c r="CE23" s="778"/>
      <c r="CF23" s="778"/>
      <c r="CG23" s="782"/>
    </row>
    <row r="24" spans="1:85" ht="13.5">
      <c r="A24" s="1228">
        <v>4</v>
      </c>
      <c r="B24" s="907"/>
      <c r="C24" s="1230"/>
      <c r="D24" s="1230"/>
      <c r="E24" s="1230"/>
      <c r="F24" s="1233"/>
      <c r="G24" s="1233"/>
      <c r="H24" s="1233"/>
      <c r="I24" s="1233"/>
      <c r="J24" s="1233"/>
      <c r="K24" s="1169" t="e">
        <f>INDEX(직급.과정,MATCH(F24,성명,0))</f>
        <v>#N/A</v>
      </c>
      <c r="L24" s="1170"/>
      <c r="M24" s="1170"/>
      <c r="N24" s="1171"/>
      <c r="O24" s="1175"/>
      <c r="P24" s="1135"/>
      <c r="Q24" s="1135"/>
      <c r="R24" s="1135"/>
      <c r="S24" s="1136"/>
      <c r="T24" s="1236"/>
      <c r="U24" s="1236"/>
      <c r="V24" s="1236"/>
      <c r="W24" s="1236"/>
      <c r="X24" s="1236"/>
      <c r="Y24" s="1178"/>
      <c r="Z24" s="1152"/>
      <c r="AA24" s="1152"/>
      <c r="AB24" s="1152"/>
      <c r="AC24" s="787" t="s">
        <v>2429</v>
      </c>
      <c r="AD24" s="1152"/>
      <c r="AE24" s="1152"/>
      <c r="AF24" s="1152"/>
      <c r="AG24" s="1153"/>
      <c r="AH24" s="1113" t="e">
        <f t="shared" si="0"/>
        <v>#DIV/0!</v>
      </c>
      <c r="AI24" s="1114"/>
      <c r="AJ24" s="1115"/>
      <c r="AK24" s="1119" t="e">
        <f>INDEX(연구실은행,MATCH(F24,성명,0))</f>
        <v>#N/A</v>
      </c>
      <c r="AL24" s="1120"/>
      <c r="AM24" s="1120"/>
      <c r="AN24" s="1121"/>
      <c r="AO24" s="1125" t="e">
        <f>INDEX(연구실계좌번호,MATCH(F24,성명,0))</f>
        <v>#N/A</v>
      </c>
      <c r="AP24" s="1126"/>
      <c r="AQ24" s="1126"/>
      <c r="AR24" s="1126"/>
      <c r="AS24" s="1126"/>
      <c r="AT24" s="1126"/>
      <c r="AU24" s="1127"/>
      <c r="AV24" s="1233"/>
      <c r="AW24" s="1233"/>
      <c r="AX24" s="1233"/>
      <c r="AY24" s="1235"/>
      <c r="AZ24" s="246"/>
      <c r="BA24" s="1183" t="s">
        <v>286</v>
      </c>
      <c r="BB24" s="1183"/>
      <c r="BC24" s="1183"/>
      <c r="BD24" s="1183"/>
      <c r="BE24" s="1183"/>
      <c r="BF24" s="1209">
        <v>8500000</v>
      </c>
      <c r="BG24" s="1209"/>
      <c r="BH24" s="1209"/>
      <c r="BI24" s="1209"/>
      <c r="BJ24" s="1209"/>
      <c r="BK24" s="1209"/>
      <c r="BL24" s="1209"/>
      <c r="BM24" s="249"/>
      <c r="BN24" s="780"/>
      <c r="BO24" s="780"/>
      <c r="BP24" s="247"/>
      <c r="BQ24" s="247"/>
      <c r="BR24" s="247"/>
      <c r="BS24" s="247"/>
      <c r="BT24" s="779"/>
      <c r="BU24" s="779"/>
      <c r="BV24" s="779"/>
      <c r="BW24" s="779"/>
      <c r="BX24" s="779"/>
      <c r="BY24" s="779"/>
      <c r="BZ24" s="779"/>
      <c r="CA24" s="778"/>
      <c r="CB24" s="778"/>
      <c r="CC24" s="778"/>
      <c r="CD24" s="778"/>
      <c r="CE24" s="778"/>
      <c r="CF24" s="778"/>
      <c r="CG24" s="782"/>
    </row>
    <row r="25" spans="1:85" ht="13.5">
      <c r="A25" s="1228"/>
      <c r="B25" s="907"/>
      <c r="C25" s="1230"/>
      <c r="D25" s="1230"/>
      <c r="E25" s="1230"/>
      <c r="F25" s="1233"/>
      <c r="G25" s="1233"/>
      <c r="H25" s="1233"/>
      <c r="I25" s="1233"/>
      <c r="J25" s="1233"/>
      <c r="K25" s="1169"/>
      <c r="L25" s="1170"/>
      <c r="M25" s="1170"/>
      <c r="N25" s="1171"/>
      <c r="O25" s="1175"/>
      <c r="P25" s="1135"/>
      <c r="Q25" s="1135"/>
      <c r="R25" s="1135"/>
      <c r="S25" s="1136"/>
      <c r="T25" s="1236"/>
      <c r="U25" s="1236"/>
      <c r="V25" s="1236"/>
      <c r="W25" s="1236"/>
      <c r="X25" s="1236"/>
      <c r="Y25" s="1130"/>
      <c r="Z25" s="1131"/>
      <c r="AA25" s="663" t="s">
        <v>2427</v>
      </c>
      <c r="AB25" s="1132" t="e">
        <f>DATEDIF(EOMONTH(Y24,-1)-1,EOMONTH(AD24,0),"m")</f>
        <v>#NUM!</v>
      </c>
      <c r="AC25" s="1132"/>
      <c r="AD25" s="1132"/>
      <c r="AE25" s="1133" t="s">
        <v>2428</v>
      </c>
      <c r="AF25" s="1133"/>
      <c r="AG25" s="1134"/>
      <c r="AH25" s="1113"/>
      <c r="AI25" s="1114"/>
      <c r="AJ25" s="1115"/>
      <c r="AK25" s="1119"/>
      <c r="AL25" s="1120"/>
      <c r="AM25" s="1120"/>
      <c r="AN25" s="1121"/>
      <c r="AO25" s="1125"/>
      <c r="AP25" s="1126"/>
      <c r="AQ25" s="1126"/>
      <c r="AR25" s="1126"/>
      <c r="AS25" s="1126"/>
      <c r="AT25" s="1126"/>
      <c r="AU25" s="1127"/>
      <c r="AV25" s="1233"/>
      <c r="AW25" s="1233"/>
      <c r="AX25" s="1233"/>
      <c r="AY25" s="1235"/>
      <c r="AZ25" s="246"/>
      <c r="BA25" s="1183" t="s">
        <v>285</v>
      </c>
      <c r="BB25" s="1183"/>
      <c r="BC25" s="1183"/>
      <c r="BD25" s="1183"/>
      <c r="BE25" s="1183"/>
      <c r="BF25" s="1209">
        <v>7100000</v>
      </c>
      <c r="BG25" s="1209"/>
      <c r="BH25" s="1209"/>
      <c r="BI25" s="1209"/>
      <c r="BJ25" s="1209"/>
      <c r="BK25" s="1209"/>
      <c r="BL25" s="1209"/>
      <c r="BM25" s="249"/>
      <c r="BN25" s="780"/>
      <c r="BO25" s="780"/>
      <c r="BP25" s="780"/>
      <c r="BQ25" s="780"/>
      <c r="BR25" s="780"/>
      <c r="BS25" s="780"/>
      <c r="BT25" s="779"/>
      <c r="BU25" s="779"/>
      <c r="BV25" s="779"/>
      <c r="BW25" s="779"/>
      <c r="BX25" s="779"/>
      <c r="BY25" s="779"/>
      <c r="BZ25" s="779"/>
      <c r="CA25" s="778"/>
      <c r="CB25" s="778"/>
      <c r="CC25" s="778"/>
      <c r="CD25" s="778"/>
      <c r="CE25" s="778"/>
      <c r="CF25" s="778"/>
      <c r="CG25" s="782"/>
    </row>
    <row r="26" spans="1:85" ht="13.5">
      <c r="A26" s="1228">
        <v>5</v>
      </c>
      <c r="B26" s="907"/>
      <c r="C26" s="1230"/>
      <c r="D26" s="1230"/>
      <c r="E26" s="1230"/>
      <c r="F26" s="1233"/>
      <c r="G26" s="1233"/>
      <c r="H26" s="1233"/>
      <c r="I26" s="1233"/>
      <c r="J26" s="1233"/>
      <c r="K26" s="1169" t="e">
        <f>INDEX(직급.과정,MATCH(F26,성명,0))</f>
        <v>#N/A</v>
      </c>
      <c r="L26" s="1170"/>
      <c r="M26" s="1170"/>
      <c r="N26" s="1171"/>
      <c r="O26" s="1175"/>
      <c r="P26" s="1135"/>
      <c r="Q26" s="1135"/>
      <c r="R26" s="1135"/>
      <c r="S26" s="1136"/>
      <c r="T26" s="1236"/>
      <c r="U26" s="1236"/>
      <c r="V26" s="1236"/>
      <c r="W26" s="1236"/>
      <c r="X26" s="1236"/>
      <c r="Y26" s="1178"/>
      <c r="Z26" s="1152"/>
      <c r="AA26" s="1152"/>
      <c r="AB26" s="1152"/>
      <c r="AC26" s="787" t="s">
        <v>2429</v>
      </c>
      <c r="AD26" s="1152"/>
      <c r="AE26" s="1152"/>
      <c r="AF26" s="1152"/>
      <c r="AG26" s="1153"/>
      <c r="AH26" s="1113" t="e">
        <f t="shared" si="0"/>
        <v>#DIV/0!</v>
      </c>
      <c r="AI26" s="1114"/>
      <c r="AJ26" s="1115"/>
      <c r="AK26" s="1119" t="e">
        <f>INDEX(연구실은행,MATCH(F26,성명,0))</f>
        <v>#N/A</v>
      </c>
      <c r="AL26" s="1120"/>
      <c r="AM26" s="1120"/>
      <c r="AN26" s="1121"/>
      <c r="AO26" s="1125" t="e">
        <f>INDEX(연구실계좌번호,MATCH(F26,성명,0))</f>
        <v>#N/A</v>
      </c>
      <c r="AP26" s="1126"/>
      <c r="AQ26" s="1126"/>
      <c r="AR26" s="1126"/>
      <c r="AS26" s="1126"/>
      <c r="AT26" s="1126"/>
      <c r="AU26" s="1127"/>
      <c r="AV26" s="1233"/>
      <c r="AW26" s="1233"/>
      <c r="AX26" s="1233"/>
      <c r="AY26" s="1235"/>
      <c r="AZ26" s="246"/>
      <c r="BA26" s="1183" t="s">
        <v>284</v>
      </c>
      <c r="BB26" s="1183"/>
      <c r="BC26" s="1183"/>
      <c r="BD26" s="1183"/>
      <c r="BE26" s="1183"/>
      <c r="BF26" s="1209">
        <v>6300000</v>
      </c>
      <c r="BG26" s="1209"/>
      <c r="BH26" s="1209"/>
      <c r="BI26" s="1209"/>
      <c r="BJ26" s="1209"/>
      <c r="BK26" s="1209"/>
      <c r="BL26" s="1209"/>
      <c r="BM26" s="249"/>
      <c r="BN26" s="780"/>
      <c r="BO26" s="780"/>
      <c r="BP26" s="780"/>
      <c r="BQ26" s="780"/>
      <c r="BR26" s="780"/>
      <c r="BS26" s="780"/>
      <c r="BT26" s="779"/>
      <c r="BU26" s="779"/>
      <c r="BV26" s="779"/>
      <c r="BW26" s="779"/>
      <c r="BX26" s="779"/>
      <c r="BY26" s="779"/>
      <c r="BZ26" s="779"/>
      <c r="CA26" s="778"/>
      <c r="CB26" s="778"/>
      <c r="CC26" s="778"/>
      <c r="CD26" s="778"/>
      <c r="CE26" s="778"/>
      <c r="CF26" s="778"/>
      <c r="CG26" s="782"/>
    </row>
    <row r="27" spans="1:85" ht="13.5" customHeight="1">
      <c r="A27" s="1228"/>
      <c r="B27" s="907"/>
      <c r="C27" s="1230"/>
      <c r="D27" s="1230"/>
      <c r="E27" s="1230"/>
      <c r="F27" s="1233"/>
      <c r="G27" s="1233"/>
      <c r="H27" s="1233"/>
      <c r="I27" s="1233"/>
      <c r="J27" s="1233"/>
      <c r="K27" s="1169"/>
      <c r="L27" s="1170"/>
      <c r="M27" s="1170"/>
      <c r="N27" s="1171"/>
      <c r="O27" s="1175"/>
      <c r="P27" s="1135"/>
      <c r="Q27" s="1135"/>
      <c r="R27" s="1135"/>
      <c r="S27" s="1136"/>
      <c r="T27" s="1236"/>
      <c r="U27" s="1236"/>
      <c r="V27" s="1236"/>
      <c r="W27" s="1236"/>
      <c r="X27" s="1236"/>
      <c r="Y27" s="1130"/>
      <c r="Z27" s="1131"/>
      <c r="AA27" s="663" t="s">
        <v>2427</v>
      </c>
      <c r="AB27" s="1132" t="e">
        <f>DATEDIF(EOMONTH(Y26,-1)-1,EOMONTH(AD26,0),"m")</f>
        <v>#NUM!</v>
      </c>
      <c r="AC27" s="1132"/>
      <c r="AD27" s="1132"/>
      <c r="AE27" s="1133" t="s">
        <v>2428</v>
      </c>
      <c r="AF27" s="1133"/>
      <c r="AG27" s="1134"/>
      <c r="AH27" s="1113"/>
      <c r="AI27" s="1114"/>
      <c r="AJ27" s="1115"/>
      <c r="AK27" s="1119"/>
      <c r="AL27" s="1120"/>
      <c r="AM27" s="1120"/>
      <c r="AN27" s="1121"/>
      <c r="AO27" s="1125"/>
      <c r="AP27" s="1126"/>
      <c r="AQ27" s="1126"/>
      <c r="AR27" s="1126"/>
      <c r="AS27" s="1126"/>
      <c r="AT27" s="1126"/>
      <c r="AU27" s="1127"/>
      <c r="AV27" s="1233"/>
      <c r="AW27" s="1233"/>
      <c r="AX27" s="1233"/>
      <c r="AY27" s="1235"/>
      <c r="AZ27" s="246"/>
      <c r="BA27" s="1182"/>
      <c r="BB27" s="1182"/>
      <c r="BC27" s="1182"/>
      <c r="BD27" s="1182"/>
      <c r="BE27" s="1182"/>
      <c r="BF27" s="1208"/>
      <c r="BG27" s="1208"/>
      <c r="BH27" s="1208"/>
      <c r="BI27" s="1208"/>
      <c r="BJ27" s="1208"/>
      <c r="BK27" s="1208"/>
      <c r="BL27" s="1208"/>
      <c r="BM27" s="780"/>
      <c r="BN27" s="780"/>
      <c r="BO27" s="780"/>
      <c r="BP27" s="780"/>
      <c r="BQ27" s="780"/>
      <c r="BR27" s="780"/>
      <c r="BS27" s="780"/>
      <c r="BT27" s="779"/>
      <c r="BU27" s="779"/>
      <c r="BV27" s="779"/>
      <c r="BW27" s="779"/>
      <c r="BX27" s="779"/>
      <c r="BY27" s="779"/>
      <c r="BZ27" s="779"/>
      <c r="CA27" s="778"/>
      <c r="CB27" s="778"/>
      <c r="CC27" s="778"/>
      <c r="CD27" s="778"/>
      <c r="CE27" s="778"/>
      <c r="CF27" s="778"/>
      <c r="CG27" s="782"/>
    </row>
    <row r="28" spans="1:85" ht="13.5" customHeight="1">
      <c r="A28" s="1240">
        <v>6</v>
      </c>
      <c r="B28" s="1241"/>
      <c r="C28" s="1244"/>
      <c r="D28" s="1245"/>
      <c r="E28" s="1246"/>
      <c r="F28" s="1237"/>
      <c r="G28" s="1250"/>
      <c r="H28" s="1250"/>
      <c r="I28" s="1238"/>
      <c r="J28" s="1251"/>
      <c r="K28" s="1169" t="e">
        <f>INDEX(직급.과정,MATCH(F28,성명,0))</f>
        <v>#N/A</v>
      </c>
      <c r="L28" s="1170"/>
      <c r="M28" s="1170"/>
      <c r="N28" s="1171"/>
      <c r="O28" s="1175"/>
      <c r="P28" s="1135"/>
      <c r="Q28" s="1135"/>
      <c r="R28" s="1135"/>
      <c r="S28" s="1136"/>
      <c r="T28" s="1254"/>
      <c r="U28" s="1255"/>
      <c r="V28" s="1255"/>
      <c r="W28" s="1255"/>
      <c r="X28" s="1256"/>
      <c r="Y28" s="1178"/>
      <c r="Z28" s="1152"/>
      <c r="AA28" s="1152"/>
      <c r="AB28" s="1152"/>
      <c r="AC28" s="787" t="s">
        <v>2429</v>
      </c>
      <c r="AD28" s="1152"/>
      <c r="AE28" s="1152"/>
      <c r="AF28" s="1152"/>
      <c r="AG28" s="1153"/>
      <c r="AH28" s="1113" t="e">
        <f t="shared" ref="AH28" si="1">ROUNDUP(T28/O28,4)</f>
        <v>#DIV/0!</v>
      </c>
      <c r="AI28" s="1114"/>
      <c r="AJ28" s="1115"/>
      <c r="AK28" s="1119" t="e">
        <f>INDEX(연구실은행,MATCH(F28,성명,0))</f>
        <v>#N/A</v>
      </c>
      <c r="AL28" s="1120"/>
      <c r="AM28" s="1120"/>
      <c r="AN28" s="1121"/>
      <c r="AO28" s="1125" t="e">
        <f>INDEX(연구실계좌번호,MATCH(F28,성명,0))</f>
        <v>#N/A</v>
      </c>
      <c r="AP28" s="1126"/>
      <c r="AQ28" s="1126"/>
      <c r="AR28" s="1126"/>
      <c r="AS28" s="1126"/>
      <c r="AT28" s="1126"/>
      <c r="AU28" s="1127"/>
      <c r="AV28" s="1237"/>
      <c r="AW28" s="1238"/>
      <c r="AX28" s="1238"/>
      <c r="AY28" s="1239"/>
      <c r="AZ28" s="246"/>
      <c r="BA28" s="991" t="s">
        <v>288</v>
      </c>
      <c r="BB28" s="991"/>
      <c r="BC28" s="991"/>
      <c r="BD28" s="991"/>
      <c r="BE28" s="991"/>
      <c r="BF28" s="991"/>
      <c r="BG28" s="991"/>
      <c r="BH28" s="991"/>
      <c r="BI28" s="991"/>
      <c r="BJ28" s="991"/>
      <c r="BK28" s="991"/>
      <c r="BL28" s="991"/>
      <c r="BM28" s="991"/>
      <c r="BN28" s="991"/>
      <c r="BO28" s="991"/>
      <c r="BP28" s="991"/>
      <c r="BQ28" s="991"/>
      <c r="BR28" s="991"/>
      <c r="BS28" s="991"/>
      <c r="BT28" s="991"/>
      <c r="BU28" s="991"/>
      <c r="BV28" s="991"/>
      <c r="BW28" s="991"/>
      <c r="BX28" s="991"/>
      <c r="BY28" s="991"/>
      <c r="BZ28" s="991"/>
      <c r="CA28" s="991"/>
      <c r="CB28" s="991"/>
      <c r="CC28" s="991"/>
      <c r="CD28" s="991"/>
      <c r="CE28" s="991"/>
      <c r="CF28" s="991"/>
      <c r="CG28" s="782"/>
    </row>
    <row r="29" spans="1:85" ht="13.5" customHeight="1">
      <c r="A29" s="1242"/>
      <c r="B29" s="1243"/>
      <c r="C29" s="1247"/>
      <c r="D29" s="1248"/>
      <c r="E29" s="1249"/>
      <c r="F29" s="1179"/>
      <c r="G29" s="1252"/>
      <c r="H29" s="1252"/>
      <c r="I29" s="1180"/>
      <c r="J29" s="1253"/>
      <c r="K29" s="1169"/>
      <c r="L29" s="1170"/>
      <c r="M29" s="1170"/>
      <c r="N29" s="1171"/>
      <c r="O29" s="1175"/>
      <c r="P29" s="1135"/>
      <c r="Q29" s="1135"/>
      <c r="R29" s="1135"/>
      <c r="S29" s="1136"/>
      <c r="T29" s="1257"/>
      <c r="U29" s="1258"/>
      <c r="V29" s="1258"/>
      <c r="W29" s="1258"/>
      <c r="X29" s="1259"/>
      <c r="Y29" s="1130"/>
      <c r="Z29" s="1131"/>
      <c r="AA29" s="663" t="s">
        <v>2427</v>
      </c>
      <c r="AB29" s="1132" t="e">
        <f>DATEDIF(EOMONTH(Y28,-1)-1,EOMONTH(AD28,0),"m")</f>
        <v>#NUM!</v>
      </c>
      <c r="AC29" s="1132"/>
      <c r="AD29" s="1132"/>
      <c r="AE29" s="1133" t="s">
        <v>2428</v>
      </c>
      <c r="AF29" s="1133"/>
      <c r="AG29" s="1134"/>
      <c r="AH29" s="1113"/>
      <c r="AI29" s="1114"/>
      <c r="AJ29" s="1115"/>
      <c r="AK29" s="1119"/>
      <c r="AL29" s="1120"/>
      <c r="AM29" s="1120"/>
      <c r="AN29" s="1121"/>
      <c r="AO29" s="1125"/>
      <c r="AP29" s="1126"/>
      <c r="AQ29" s="1126"/>
      <c r="AR29" s="1126"/>
      <c r="AS29" s="1126"/>
      <c r="AT29" s="1126"/>
      <c r="AU29" s="1127"/>
      <c r="AV29" s="1179"/>
      <c r="AW29" s="1180"/>
      <c r="AX29" s="1180"/>
      <c r="AY29" s="1181"/>
      <c r="AZ29" s="246"/>
      <c r="BA29" s="991"/>
      <c r="BB29" s="991"/>
      <c r="BC29" s="991"/>
      <c r="BD29" s="991"/>
      <c r="BE29" s="991"/>
      <c r="BF29" s="991"/>
      <c r="BG29" s="991"/>
      <c r="BH29" s="991"/>
      <c r="BI29" s="991"/>
      <c r="BJ29" s="991"/>
      <c r="BK29" s="991"/>
      <c r="BL29" s="991"/>
      <c r="BM29" s="991"/>
      <c r="BN29" s="991"/>
      <c r="BO29" s="991"/>
      <c r="BP29" s="991"/>
      <c r="BQ29" s="991"/>
      <c r="BR29" s="991"/>
      <c r="BS29" s="991"/>
      <c r="BT29" s="991"/>
      <c r="BU29" s="991"/>
      <c r="BV29" s="991"/>
      <c r="BW29" s="991"/>
      <c r="BX29" s="991"/>
      <c r="BY29" s="991"/>
      <c r="BZ29" s="991"/>
      <c r="CA29" s="991"/>
      <c r="CB29" s="991"/>
      <c r="CC29" s="991"/>
      <c r="CD29" s="991"/>
      <c r="CE29" s="991"/>
      <c r="CF29" s="991"/>
      <c r="CG29" s="782"/>
    </row>
    <row r="30" spans="1:85" ht="13.5" customHeight="1">
      <c r="A30" s="1240">
        <v>7</v>
      </c>
      <c r="B30" s="1241"/>
      <c r="C30" s="1244"/>
      <c r="D30" s="1245"/>
      <c r="E30" s="1246"/>
      <c r="F30" s="1237"/>
      <c r="G30" s="1250"/>
      <c r="H30" s="1250"/>
      <c r="I30" s="1238"/>
      <c r="J30" s="1251"/>
      <c r="K30" s="1169" t="e">
        <f>INDEX(직급.과정,MATCH(F30,성명,0))</f>
        <v>#N/A</v>
      </c>
      <c r="L30" s="1170"/>
      <c r="M30" s="1170"/>
      <c r="N30" s="1171"/>
      <c r="O30" s="1175"/>
      <c r="P30" s="1135"/>
      <c r="Q30" s="1135"/>
      <c r="R30" s="1135"/>
      <c r="S30" s="1136"/>
      <c r="T30" s="1254"/>
      <c r="U30" s="1255"/>
      <c r="V30" s="1255"/>
      <c r="W30" s="1255"/>
      <c r="X30" s="1256"/>
      <c r="Y30" s="1178"/>
      <c r="Z30" s="1152"/>
      <c r="AA30" s="1152"/>
      <c r="AB30" s="1152"/>
      <c r="AC30" s="787" t="s">
        <v>2429</v>
      </c>
      <c r="AD30" s="1152"/>
      <c r="AE30" s="1152"/>
      <c r="AF30" s="1152"/>
      <c r="AG30" s="1153"/>
      <c r="AH30" s="1113" t="e">
        <f t="shared" ref="AH30" si="2">ROUNDUP(T30/O30,4)</f>
        <v>#DIV/0!</v>
      </c>
      <c r="AI30" s="1114"/>
      <c r="AJ30" s="1115"/>
      <c r="AK30" s="1119" t="e">
        <f>INDEX(연구실은행,MATCH(F30,성명,0))</f>
        <v>#N/A</v>
      </c>
      <c r="AL30" s="1120"/>
      <c r="AM30" s="1120"/>
      <c r="AN30" s="1121"/>
      <c r="AO30" s="1125" t="e">
        <f>INDEX(연구실계좌번호,MATCH(F30,성명,0))</f>
        <v>#N/A</v>
      </c>
      <c r="AP30" s="1126"/>
      <c r="AQ30" s="1126"/>
      <c r="AR30" s="1126"/>
      <c r="AS30" s="1126"/>
      <c r="AT30" s="1126"/>
      <c r="AU30" s="1127"/>
      <c r="AV30" s="1237"/>
      <c r="AW30" s="1238"/>
      <c r="AX30" s="1238"/>
      <c r="AY30" s="1239"/>
      <c r="AZ30" s="246"/>
      <c r="BA30" s="991" t="s">
        <v>958</v>
      </c>
      <c r="BB30" s="991"/>
      <c r="BC30" s="991"/>
      <c r="BD30" s="991"/>
      <c r="BE30" s="991"/>
      <c r="BF30" s="991"/>
      <c r="BG30" s="991"/>
      <c r="BH30" s="991"/>
      <c r="BI30" s="991"/>
      <c r="BJ30" s="991"/>
      <c r="BK30" s="991"/>
      <c r="BL30" s="991"/>
      <c r="BM30" s="991"/>
      <c r="BN30" s="991"/>
      <c r="BO30" s="991"/>
      <c r="BP30" s="991"/>
      <c r="BQ30" s="991"/>
      <c r="BR30" s="991"/>
      <c r="BS30" s="991"/>
      <c r="BT30" s="991"/>
      <c r="BU30" s="991"/>
      <c r="BV30" s="991"/>
      <c r="BW30" s="991"/>
      <c r="BX30" s="991"/>
      <c r="BY30" s="991"/>
      <c r="BZ30" s="991"/>
      <c r="CA30" s="991"/>
      <c r="CB30" s="991"/>
      <c r="CC30" s="991"/>
      <c r="CD30" s="991"/>
      <c r="CE30" s="991"/>
      <c r="CF30" s="991"/>
      <c r="CG30" s="782"/>
    </row>
    <row r="31" spans="1:85" ht="13.5">
      <c r="A31" s="1242"/>
      <c r="B31" s="1243"/>
      <c r="C31" s="1247"/>
      <c r="D31" s="1248"/>
      <c r="E31" s="1249"/>
      <c r="F31" s="1179"/>
      <c r="G31" s="1252"/>
      <c r="H31" s="1252"/>
      <c r="I31" s="1180"/>
      <c r="J31" s="1253"/>
      <c r="K31" s="1169"/>
      <c r="L31" s="1170"/>
      <c r="M31" s="1170"/>
      <c r="N31" s="1171"/>
      <c r="O31" s="1175"/>
      <c r="P31" s="1135"/>
      <c r="Q31" s="1135"/>
      <c r="R31" s="1135"/>
      <c r="S31" s="1136"/>
      <c r="T31" s="1257"/>
      <c r="U31" s="1258"/>
      <c r="V31" s="1258"/>
      <c r="W31" s="1258"/>
      <c r="X31" s="1259"/>
      <c r="Y31" s="1130"/>
      <c r="Z31" s="1131"/>
      <c r="AA31" s="663" t="s">
        <v>2427</v>
      </c>
      <c r="AB31" s="1132" t="e">
        <f>DATEDIF(EOMONTH(Y30,-1)-1,EOMONTH(AD30,0),"m")</f>
        <v>#NUM!</v>
      </c>
      <c r="AC31" s="1132"/>
      <c r="AD31" s="1132"/>
      <c r="AE31" s="1133" t="s">
        <v>2428</v>
      </c>
      <c r="AF31" s="1133"/>
      <c r="AG31" s="1134"/>
      <c r="AH31" s="1113"/>
      <c r="AI31" s="1114"/>
      <c r="AJ31" s="1115"/>
      <c r="AK31" s="1119"/>
      <c r="AL31" s="1120"/>
      <c r="AM31" s="1120"/>
      <c r="AN31" s="1121"/>
      <c r="AO31" s="1125"/>
      <c r="AP31" s="1126"/>
      <c r="AQ31" s="1126"/>
      <c r="AR31" s="1126"/>
      <c r="AS31" s="1126"/>
      <c r="AT31" s="1126"/>
      <c r="AU31" s="1127"/>
      <c r="AV31" s="1179"/>
      <c r="AW31" s="1180"/>
      <c r="AX31" s="1180"/>
      <c r="AY31" s="1181"/>
      <c r="AZ31" s="246"/>
      <c r="BA31" s="991"/>
      <c r="BB31" s="991"/>
      <c r="BC31" s="991"/>
      <c r="BD31" s="991"/>
      <c r="BE31" s="991"/>
      <c r="BF31" s="991"/>
      <c r="BG31" s="991"/>
      <c r="BH31" s="991"/>
      <c r="BI31" s="991"/>
      <c r="BJ31" s="991"/>
      <c r="BK31" s="991"/>
      <c r="BL31" s="991"/>
      <c r="BM31" s="991"/>
      <c r="BN31" s="991"/>
      <c r="BO31" s="991"/>
      <c r="BP31" s="991"/>
      <c r="BQ31" s="991"/>
      <c r="BR31" s="991"/>
      <c r="BS31" s="991"/>
      <c r="BT31" s="991"/>
      <c r="BU31" s="991"/>
      <c r="BV31" s="991"/>
      <c r="BW31" s="991"/>
      <c r="BX31" s="991"/>
      <c r="BY31" s="991"/>
      <c r="BZ31" s="991"/>
      <c r="CA31" s="991"/>
      <c r="CB31" s="991"/>
      <c r="CC31" s="991"/>
      <c r="CD31" s="991"/>
      <c r="CE31" s="991"/>
      <c r="CF31" s="991"/>
      <c r="CG31" s="782"/>
    </row>
    <row r="32" spans="1:85" ht="13.5">
      <c r="A32" s="1260" t="s">
        <v>36</v>
      </c>
      <c r="B32" s="1261"/>
      <c r="C32" s="1261"/>
      <c r="D32" s="1261"/>
      <c r="E32" s="1261"/>
      <c r="F32" s="1261"/>
      <c r="G32" s="1262"/>
      <c r="H32" s="1262"/>
      <c r="I32" s="1261"/>
      <c r="J32" s="1261"/>
      <c r="K32" s="1261"/>
      <c r="L32" s="1261"/>
      <c r="M32" s="1261"/>
      <c r="N32" s="1261"/>
      <c r="O32" s="1261"/>
      <c r="P32" s="1261"/>
      <c r="Q32" s="1262"/>
      <c r="R32" s="1261"/>
      <c r="S32" s="1261"/>
      <c r="T32" s="1263">
        <f>SUM(T18:X31)</f>
        <v>0</v>
      </c>
      <c r="U32" s="1261"/>
      <c r="V32" s="1261"/>
      <c r="W32" s="1261"/>
      <c r="X32" s="1261"/>
      <c r="Y32" s="1264"/>
      <c r="Z32" s="1265"/>
      <c r="AA32" s="1265"/>
      <c r="AB32" s="1265"/>
      <c r="AC32" s="1265"/>
      <c r="AD32" s="1265"/>
      <c r="AE32" s="1265"/>
      <c r="AF32" s="1265"/>
      <c r="AG32" s="1265"/>
      <c r="AH32" s="1265"/>
      <c r="AI32" s="1265"/>
      <c r="AJ32" s="1265"/>
      <c r="AK32" s="1265"/>
      <c r="AL32" s="1265"/>
      <c r="AM32" s="1265"/>
      <c r="AN32" s="1265"/>
      <c r="AO32" s="1265"/>
      <c r="AP32" s="1265"/>
      <c r="AQ32" s="1265"/>
      <c r="AR32" s="1266"/>
      <c r="AS32" s="1265"/>
      <c r="AT32" s="1265"/>
      <c r="AU32" s="1265"/>
      <c r="AV32" s="1265"/>
      <c r="AW32" s="1265"/>
      <c r="AX32" s="1265"/>
      <c r="AY32" s="1267"/>
      <c r="AZ32" s="246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</row>
    <row r="33" spans="1:85" ht="18" customHeight="1">
      <c r="AZ33" s="782"/>
      <c r="BA33" s="1204" t="s">
        <v>290</v>
      </c>
      <c r="BB33" s="1204"/>
      <c r="BC33" s="1204"/>
      <c r="BD33" s="1204"/>
      <c r="BE33" s="1204"/>
      <c r="BF33" s="1204"/>
      <c r="BG33" s="1204"/>
      <c r="BH33" s="1204"/>
      <c r="BI33" s="1204"/>
      <c r="BJ33" s="1204"/>
      <c r="BK33" s="1204"/>
      <c r="BL33" s="1204"/>
      <c r="BM33" s="1204"/>
      <c r="BN33" s="1204"/>
      <c r="BO33" s="1204"/>
      <c r="BP33" s="1204"/>
      <c r="BQ33" s="1204"/>
      <c r="BR33" s="1204"/>
      <c r="BS33" s="1204"/>
      <c r="BT33" s="1204"/>
      <c r="BU33" s="1204"/>
      <c r="BV33" s="1204"/>
      <c r="BW33" s="1204"/>
      <c r="BX33" s="1204"/>
      <c r="BY33" s="1204"/>
      <c r="BZ33" s="1204"/>
      <c r="CA33" s="1204"/>
      <c r="CB33" s="1204"/>
      <c r="CC33" s="1204"/>
      <c r="CD33" s="1204"/>
      <c r="CE33" s="1204"/>
      <c r="CF33" s="1204"/>
      <c r="CG33" s="1204"/>
    </row>
    <row r="34" spans="1:85" s="275" customFormat="1" ht="12" customHeight="1">
      <c r="A34" s="1268" t="s">
        <v>81</v>
      </c>
      <c r="B34" s="1268"/>
      <c r="C34" s="1268"/>
      <c r="D34" s="1268"/>
      <c r="E34" s="1268"/>
      <c r="F34" s="1268"/>
      <c r="G34" s="1269"/>
      <c r="H34" s="1269"/>
      <c r="I34" s="1268"/>
      <c r="J34" s="1268"/>
      <c r="K34" s="1268"/>
      <c r="L34" s="1268"/>
      <c r="M34" s="1268"/>
      <c r="N34" s="12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Z34" s="782"/>
      <c r="BA34" s="119" t="s">
        <v>12</v>
      </c>
      <c r="BB34" s="1205" t="s">
        <v>520</v>
      </c>
      <c r="BC34" s="1205"/>
      <c r="BD34" s="1205"/>
      <c r="BE34" s="1205"/>
      <c r="BF34" s="1205"/>
      <c r="BG34" s="1205"/>
      <c r="BH34" s="1205"/>
      <c r="BI34" s="1205"/>
      <c r="BJ34" s="1205"/>
      <c r="BK34" s="1205"/>
      <c r="BL34" s="1205"/>
      <c r="BM34" s="1205"/>
      <c r="BN34" s="1205"/>
      <c r="BO34" s="1205"/>
      <c r="BP34" s="1205"/>
      <c r="BQ34" s="1205"/>
      <c r="BR34" s="1205"/>
      <c r="BS34" s="1205"/>
      <c r="BT34" s="1205"/>
      <c r="BU34" s="1205"/>
      <c r="BV34" s="1205"/>
      <c r="BW34" s="1205"/>
      <c r="BX34" s="1205"/>
      <c r="BY34" s="1205"/>
      <c r="BZ34" s="1205"/>
      <c r="CA34" s="1205"/>
      <c r="CB34" s="1205"/>
      <c r="CC34" s="1205"/>
      <c r="CD34" s="1205"/>
      <c r="CE34" s="1205"/>
      <c r="CF34" s="1205"/>
      <c r="CG34" s="1205"/>
    </row>
    <row r="35" spans="1:85" ht="27" customHeight="1">
      <c r="A35" s="1156" t="s">
        <v>84</v>
      </c>
      <c r="B35" s="1108"/>
      <c r="C35" s="1109" t="s">
        <v>572</v>
      </c>
      <c r="D35" s="1108"/>
      <c r="E35" s="1108"/>
      <c r="F35" s="1109" t="s">
        <v>586</v>
      </c>
      <c r="G35" s="1109"/>
      <c r="H35" s="1109"/>
      <c r="I35" s="1108"/>
      <c r="J35" s="1108"/>
      <c r="K35" s="1109" t="s">
        <v>94</v>
      </c>
      <c r="L35" s="1109"/>
      <c r="M35" s="1109"/>
      <c r="N35" s="1109"/>
      <c r="O35" s="1109" t="s">
        <v>944</v>
      </c>
      <c r="P35" s="1108"/>
      <c r="Q35" s="1108"/>
      <c r="R35" s="1108"/>
      <c r="S35" s="1108"/>
      <c r="T35" s="1108" t="s">
        <v>76</v>
      </c>
      <c r="U35" s="1108"/>
      <c r="V35" s="1108"/>
      <c r="W35" s="1108"/>
      <c r="X35" s="1108"/>
      <c r="Y35" s="1109" t="s">
        <v>875</v>
      </c>
      <c r="Z35" s="1108"/>
      <c r="AA35" s="1108"/>
      <c r="AB35" s="1108"/>
      <c r="AC35" s="1108"/>
      <c r="AD35" s="1108"/>
      <c r="AE35" s="1108"/>
      <c r="AF35" s="1108"/>
      <c r="AG35" s="1108"/>
      <c r="AH35" s="1108" t="s">
        <v>86</v>
      </c>
      <c r="AI35" s="1108"/>
      <c r="AJ35" s="1108"/>
      <c r="AK35" s="1108" t="s">
        <v>77</v>
      </c>
      <c r="AL35" s="1108"/>
      <c r="AM35" s="1108"/>
      <c r="AN35" s="1108"/>
      <c r="AO35" s="1108" t="s">
        <v>30</v>
      </c>
      <c r="AP35" s="1108"/>
      <c r="AQ35" s="1108"/>
      <c r="AR35" s="1108"/>
      <c r="AS35" s="1108"/>
      <c r="AT35" s="1108"/>
      <c r="AU35" s="1108"/>
      <c r="AV35" s="1108" t="s">
        <v>23</v>
      </c>
      <c r="AW35" s="1108"/>
      <c r="AX35" s="1108"/>
      <c r="AY35" s="1225"/>
      <c r="AZ35" s="782"/>
      <c r="BA35" s="244"/>
      <c r="BB35" s="1205"/>
      <c r="BC35" s="1205"/>
      <c r="BD35" s="1205"/>
      <c r="BE35" s="1205"/>
      <c r="BF35" s="1205"/>
      <c r="BG35" s="1205"/>
      <c r="BH35" s="1205"/>
      <c r="BI35" s="1205"/>
      <c r="BJ35" s="1205"/>
      <c r="BK35" s="1205"/>
      <c r="BL35" s="1205"/>
      <c r="BM35" s="1205"/>
      <c r="BN35" s="1205"/>
      <c r="BO35" s="1205"/>
      <c r="BP35" s="1205"/>
      <c r="BQ35" s="1205"/>
      <c r="BR35" s="1205"/>
      <c r="BS35" s="1205"/>
      <c r="BT35" s="1205"/>
      <c r="BU35" s="1205"/>
      <c r="BV35" s="1205"/>
      <c r="BW35" s="1205"/>
      <c r="BX35" s="1205"/>
      <c r="BY35" s="1205"/>
      <c r="BZ35" s="1205"/>
      <c r="CA35" s="1205"/>
      <c r="CB35" s="1205"/>
      <c r="CC35" s="1205"/>
      <c r="CD35" s="1205"/>
      <c r="CE35" s="1205"/>
      <c r="CF35" s="1205"/>
      <c r="CG35" s="1205"/>
    </row>
    <row r="36" spans="1:85" ht="13.5" customHeight="1">
      <c r="A36" s="1226">
        <v>1</v>
      </c>
      <c r="B36" s="1227"/>
      <c r="C36" s="1229"/>
      <c r="D36" s="1229"/>
      <c r="E36" s="1229"/>
      <c r="F36" s="1232" t="s">
        <v>2420</v>
      </c>
      <c r="G36" s="1232"/>
      <c r="H36" s="1232"/>
      <c r="I36" s="1232"/>
      <c r="J36" s="1232"/>
      <c r="K36" s="1166" t="str">
        <f>INDEX(직급.과정,MATCH(F36,성명,0))</f>
        <v>연구원</v>
      </c>
      <c r="L36" s="1167"/>
      <c r="M36" s="1167"/>
      <c r="N36" s="1168"/>
      <c r="O36" s="1172"/>
      <c r="P36" s="1173"/>
      <c r="Q36" s="1173"/>
      <c r="R36" s="1173"/>
      <c r="S36" s="1174"/>
      <c r="T36" s="1176"/>
      <c r="U36" s="1176"/>
      <c r="V36" s="1176"/>
      <c r="W36" s="1176"/>
      <c r="X36" s="1177"/>
      <c r="Y36" s="1178"/>
      <c r="Z36" s="1152"/>
      <c r="AA36" s="1152"/>
      <c r="AB36" s="1152"/>
      <c r="AC36" s="787" t="s">
        <v>2423</v>
      </c>
      <c r="AD36" s="1152"/>
      <c r="AE36" s="1152"/>
      <c r="AF36" s="1152"/>
      <c r="AG36" s="1153"/>
      <c r="AH36" s="1110" t="e">
        <f t="shared" ref="AH36" si="3">ROUNDUP(T36/O36,4)</f>
        <v>#DIV/0!</v>
      </c>
      <c r="AI36" s="1111"/>
      <c r="AJ36" s="1112"/>
      <c r="AK36" s="1116" t="str">
        <f>INDEX(연구실은행,MATCH(F36,성명,0))</f>
        <v>농협은행</v>
      </c>
      <c r="AL36" s="1117"/>
      <c r="AM36" s="1117"/>
      <c r="AN36" s="1118"/>
      <c r="AO36" s="1122" t="str">
        <f>INDEX(연구실계좌번호,MATCH(F36,성명,0))</f>
        <v>302-1111-1111-11</v>
      </c>
      <c r="AP36" s="1123"/>
      <c r="AQ36" s="1123"/>
      <c r="AR36" s="1123"/>
      <c r="AS36" s="1123"/>
      <c r="AT36" s="1123"/>
      <c r="AU36" s="1124"/>
      <c r="AV36" s="1232"/>
      <c r="AW36" s="1232"/>
      <c r="AX36" s="1232"/>
      <c r="AY36" s="1234"/>
      <c r="AZ36" s="782"/>
      <c r="BA36" s="119" t="s">
        <v>12</v>
      </c>
      <c r="BB36" s="1205" t="s">
        <v>1202</v>
      </c>
      <c r="BC36" s="1205"/>
      <c r="BD36" s="1205"/>
      <c r="BE36" s="1205"/>
      <c r="BF36" s="1205"/>
      <c r="BG36" s="1205"/>
      <c r="BH36" s="1205"/>
      <c r="BI36" s="1205"/>
      <c r="BJ36" s="1205"/>
      <c r="BK36" s="1205"/>
      <c r="BL36" s="1205"/>
      <c r="BM36" s="1205"/>
      <c r="BN36" s="1205"/>
      <c r="BO36" s="1205"/>
      <c r="BP36" s="1205"/>
      <c r="BQ36" s="1205"/>
      <c r="BR36" s="1205"/>
      <c r="BS36" s="1205"/>
      <c r="BT36" s="1205"/>
      <c r="BU36" s="1205"/>
      <c r="BV36" s="1205"/>
      <c r="BW36" s="1205"/>
      <c r="BX36" s="1205"/>
      <c r="BY36" s="1205"/>
      <c r="BZ36" s="1205"/>
      <c r="CA36" s="1205"/>
      <c r="CB36" s="1205"/>
      <c r="CC36" s="1205"/>
      <c r="CD36" s="1205"/>
      <c r="CE36" s="1205"/>
      <c r="CF36" s="1205"/>
      <c r="CG36" s="1205"/>
    </row>
    <row r="37" spans="1:85" ht="13.5">
      <c r="A37" s="1228"/>
      <c r="B37" s="907"/>
      <c r="C37" s="1230"/>
      <c r="D37" s="1230"/>
      <c r="E37" s="1230"/>
      <c r="F37" s="1233"/>
      <c r="G37" s="1233"/>
      <c r="H37" s="1233"/>
      <c r="I37" s="1233"/>
      <c r="J37" s="1233"/>
      <c r="K37" s="1169"/>
      <c r="L37" s="1170"/>
      <c r="M37" s="1170"/>
      <c r="N37" s="1171"/>
      <c r="O37" s="1175"/>
      <c r="P37" s="1135"/>
      <c r="Q37" s="1135"/>
      <c r="R37" s="1135"/>
      <c r="S37" s="1136"/>
      <c r="T37" s="1135"/>
      <c r="U37" s="1135"/>
      <c r="V37" s="1135"/>
      <c r="W37" s="1135"/>
      <c r="X37" s="1136"/>
      <c r="Y37" s="1130"/>
      <c r="Z37" s="1131"/>
      <c r="AA37" s="663" t="s">
        <v>2424</v>
      </c>
      <c r="AB37" s="1132" t="e">
        <f>DATEDIF(EOMONTH(Y36,-1)-1,EOMONTH(AD36,0),"m")</f>
        <v>#NUM!</v>
      </c>
      <c r="AC37" s="1132"/>
      <c r="AD37" s="1132"/>
      <c r="AE37" s="1133" t="s">
        <v>2425</v>
      </c>
      <c r="AF37" s="1133"/>
      <c r="AG37" s="1134"/>
      <c r="AH37" s="1113"/>
      <c r="AI37" s="1114"/>
      <c r="AJ37" s="1115"/>
      <c r="AK37" s="1119"/>
      <c r="AL37" s="1120"/>
      <c r="AM37" s="1120"/>
      <c r="AN37" s="1121"/>
      <c r="AO37" s="1125"/>
      <c r="AP37" s="1126"/>
      <c r="AQ37" s="1126"/>
      <c r="AR37" s="1126"/>
      <c r="AS37" s="1126"/>
      <c r="AT37" s="1126"/>
      <c r="AU37" s="1127"/>
      <c r="AV37" s="1233"/>
      <c r="AW37" s="1233"/>
      <c r="AX37" s="1233"/>
      <c r="AY37" s="1235"/>
      <c r="AZ37" s="782"/>
      <c r="BA37" s="244"/>
      <c r="BB37" s="1205"/>
      <c r="BC37" s="1205"/>
      <c r="BD37" s="1205"/>
      <c r="BE37" s="1205"/>
      <c r="BF37" s="1205"/>
      <c r="BG37" s="1205"/>
      <c r="BH37" s="1205"/>
      <c r="BI37" s="1205"/>
      <c r="BJ37" s="1205"/>
      <c r="BK37" s="1205"/>
      <c r="BL37" s="1205"/>
      <c r="BM37" s="1205"/>
      <c r="BN37" s="1205"/>
      <c r="BO37" s="1205"/>
      <c r="BP37" s="1205"/>
      <c r="BQ37" s="1205"/>
      <c r="BR37" s="1205"/>
      <c r="BS37" s="1205"/>
      <c r="BT37" s="1205"/>
      <c r="BU37" s="1205"/>
      <c r="BV37" s="1205"/>
      <c r="BW37" s="1205"/>
      <c r="BX37" s="1205"/>
      <c r="BY37" s="1205"/>
      <c r="BZ37" s="1205"/>
      <c r="CA37" s="1205"/>
      <c r="CB37" s="1205"/>
      <c r="CC37" s="1205"/>
      <c r="CD37" s="1205"/>
      <c r="CE37" s="1205"/>
      <c r="CF37" s="1205"/>
      <c r="CG37" s="1205"/>
    </row>
    <row r="38" spans="1:85" ht="13.5" customHeight="1">
      <c r="A38" s="1228">
        <v>2</v>
      </c>
      <c r="B38" s="907"/>
      <c r="C38" s="1230"/>
      <c r="D38" s="1230"/>
      <c r="E38" s="1230"/>
      <c r="F38" s="1233"/>
      <c r="G38" s="1233"/>
      <c r="H38" s="1233"/>
      <c r="I38" s="1233"/>
      <c r="J38" s="1233"/>
      <c r="K38" s="1169" t="e">
        <f>INDEX(직급.과정,MATCH(F38,성명,0))</f>
        <v>#N/A</v>
      </c>
      <c r="L38" s="1170"/>
      <c r="M38" s="1170"/>
      <c r="N38" s="1171"/>
      <c r="O38" s="1175"/>
      <c r="P38" s="1135"/>
      <c r="Q38" s="1135"/>
      <c r="R38" s="1135"/>
      <c r="S38" s="1136"/>
      <c r="T38" s="1236"/>
      <c r="U38" s="1236"/>
      <c r="V38" s="1236"/>
      <c r="W38" s="1236"/>
      <c r="X38" s="1236"/>
      <c r="Y38" s="1178"/>
      <c r="Z38" s="1152"/>
      <c r="AA38" s="1152"/>
      <c r="AB38" s="1152"/>
      <c r="AC38" s="787" t="s">
        <v>2426</v>
      </c>
      <c r="AD38" s="1152"/>
      <c r="AE38" s="1152"/>
      <c r="AF38" s="1152"/>
      <c r="AG38" s="1153"/>
      <c r="AH38" s="1113" t="e">
        <f t="shared" ref="AH38" si="4">ROUNDUP(T38/O38,4)</f>
        <v>#DIV/0!</v>
      </c>
      <c r="AI38" s="1114"/>
      <c r="AJ38" s="1115"/>
      <c r="AK38" s="1119" t="e">
        <f>INDEX(연구실은행,MATCH(F38,성명,0))</f>
        <v>#N/A</v>
      </c>
      <c r="AL38" s="1120"/>
      <c r="AM38" s="1120"/>
      <c r="AN38" s="1121"/>
      <c r="AO38" s="1125" t="e">
        <f>INDEX(연구실계좌번호,MATCH(F38,성명,0))</f>
        <v>#N/A</v>
      </c>
      <c r="AP38" s="1126"/>
      <c r="AQ38" s="1126"/>
      <c r="AR38" s="1126"/>
      <c r="AS38" s="1126"/>
      <c r="AT38" s="1126"/>
      <c r="AU38" s="1127"/>
      <c r="AV38" s="1233"/>
      <c r="AW38" s="1233"/>
      <c r="AX38" s="1233"/>
      <c r="AY38" s="1235"/>
      <c r="AZ38" s="782"/>
      <c r="BA38" s="246"/>
      <c r="BB38" s="1205"/>
      <c r="BC38" s="1205"/>
      <c r="BD38" s="1205"/>
      <c r="BE38" s="1205"/>
      <c r="BF38" s="1205"/>
      <c r="BG38" s="1205"/>
      <c r="BH38" s="1205"/>
      <c r="BI38" s="1205"/>
      <c r="BJ38" s="1205"/>
      <c r="BK38" s="1205"/>
      <c r="BL38" s="1205"/>
      <c r="BM38" s="1205"/>
      <c r="BN38" s="1205"/>
      <c r="BO38" s="1205"/>
      <c r="BP38" s="1205"/>
      <c r="BQ38" s="1205"/>
      <c r="BR38" s="1205"/>
      <c r="BS38" s="1205"/>
      <c r="BT38" s="1205"/>
      <c r="BU38" s="1205"/>
      <c r="BV38" s="1205"/>
      <c r="BW38" s="1205"/>
      <c r="BX38" s="1205"/>
      <c r="BY38" s="1205"/>
      <c r="BZ38" s="1205"/>
      <c r="CA38" s="1205"/>
      <c r="CB38" s="1205"/>
      <c r="CC38" s="1205"/>
      <c r="CD38" s="1205"/>
      <c r="CE38" s="1205"/>
      <c r="CF38" s="1205"/>
      <c r="CG38" s="1205"/>
    </row>
    <row r="39" spans="1:85" ht="13.5" customHeight="1">
      <c r="A39" s="1228"/>
      <c r="B39" s="907"/>
      <c r="C39" s="1230"/>
      <c r="D39" s="1230"/>
      <c r="E39" s="1230"/>
      <c r="F39" s="1233"/>
      <c r="G39" s="1233"/>
      <c r="H39" s="1233"/>
      <c r="I39" s="1233"/>
      <c r="J39" s="1233"/>
      <c r="K39" s="1169"/>
      <c r="L39" s="1170"/>
      <c r="M39" s="1170"/>
      <c r="N39" s="1171"/>
      <c r="O39" s="1175"/>
      <c r="P39" s="1135"/>
      <c r="Q39" s="1135"/>
      <c r="R39" s="1135"/>
      <c r="S39" s="1136"/>
      <c r="T39" s="1236"/>
      <c r="U39" s="1236"/>
      <c r="V39" s="1236"/>
      <c r="W39" s="1236"/>
      <c r="X39" s="1236"/>
      <c r="Y39" s="1130"/>
      <c r="Z39" s="1131"/>
      <c r="AA39" s="663" t="s">
        <v>2427</v>
      </c>
      <c r="AB39" s="1132" t="e">
        <f>DATEDIF(EOMONTH(Y38,-1)-1,EOMONTH(AD38,0),"m")</f>
        <v>#NUM!</v>
      </c>
      <c r="AC39" s="1132"/>
      <c r="AD39" s="1132"/>
      <c r="AE39" s="1133" t="s">
        <v>2428</v>
      </c>
      <c r="AF39" s="1133"/>
      <c r="AG39" s="1134"/>
      <c r="AH39" s="1113"/>
      <c r="AI39" s="1114"/>
      <c r="AJ39" s="1115"/>
      <c r="AK39" s="1119"/>
      <c r="AL39" s="1120"/>
      <c r="AM39" s="1120"/>
      <c r="AN39" s="1121"/>
      <c r="AO39" s="1125"/>
      <c r="AP39" s="1126"/>
      <c r="AQ39" s="1126"/>
      <c r="AR39" s="1126"/>
      <c r="AS39" s="1126"/>
      <c r="AT39" s="1126"/>
      <c r="AU39" s="1127"/>
      <c r="AV39" s="1233"/>
      <c r="AW39" s="1233"/>
      <c r="AX39" s="1233"/>
      <c r="AY39" s="1235"/>
      <c r="AZ39" s="782"/>
      <c r="BA39" s="245" t="s">
        <v>12</v>
      </c>
      <c r="BB39" s="991" t="s">
        <v>268</v>
      </c>
      <c r="BC39" s="991"/>
      <c r="BD39" s="991"/>
      <c r="BE39" s="991"/>
      <c r="BF39" s="991"/>
      <c r="BG39" s="991"/>
      <c r="BH39" s="991"/>
      <c r="BI39" s="991"/>
      <c r="BJ39" s="991"/>
      <c r="BK39" s="991"/>
      <c r="BL39" s="991"/>
      <c r="BM39" s="991"/>
      <c r="BN39" s="991"/>
      <c r="BO39" s="991"/>
      <c r="BP39" s="991"/>
      <c r="BQ39" s="991"/>
      <c r="BR39" s="991"/>
      <c r="BS39" s="991"/>
      <c r="BT39" s="991"/>
      <c r="BU39" s="991"/>
      <c r="BV39" s="991"/>
      <c r="BW39" s="991"/>
      <c r="BX39" s="991"/>
      <c r="BY39" s="991"/>
      <c r="BZ39" s="991"/>
      <c r="CA39" s="991"/>
      <c r="CB39" s="991"/>
      <c r="CC39" s="991"/>
      <c r="CD39" s="991"/>
      <c r="CE39" s="991"/>
      <c r="CF39" s="991"/>
      <c r="CG39" s="991"/>
    </row>
    <row r="40" spans="1:85" ht="13.5" customHeight="1">
      <c r="A40" s="1228">
        <v>3</v>
      </c>
      <c r="B40" s="907"/>
      <c r="C40" s="1230"/>
      <c r="D40" s="1230"/>
      <c r="E40" s="1230"/>
      <c r="F40" s="1233"/>
      <c r="G40" s="1233"/>
      <c r="H40" s="1233"/>
      <c r="I40" s="1233"/>
      <c r="J40" s="1233"/>
      <c r="K40" s="1169" t="e">
        <f>INDEX(직급.과정,MATCH(F40,성명,0))</f>
        <v>#N/A</v>
      </c>
      <c r="L40" s="1170"/>
      <c r="M40" s="1170"/>
      <c r="N40" s="1171"/>
      <c r="O40" s="1175"/>
      <c r="P40" s="1135"/>
      <c r="Q40" s="1135"/>
      <c r="R40" s="1135"/>
      <c r="S40" s="1136"/>
      <c r="T40" s="1236"/>
      <c r="U40" s="1236"/>
      <c r="V40" s="1236"/>
      <c r="W40" s="1236"/>
      <c r="X40" s="1236"/>
      <c r="Y40" s="1178"/>
      <c r="Z40" s="1152"/>
      <c r="AA40" s="1152"/>
      <c r="AB40" s="1152"/>
      <c r="AC40" s="787" t="s">
        <v>2429</v>
      </c>
      <c r="AD40" s="1152"/>
      <c r="AE40" s="1152"/>
      <c r="AF40" s="1152"/>
      <c r="AG40" s="1153"/>
      <c r="AH40" s="1113" t="e">
        <f t="shared" ref="AH40" si="5">ROUNDUP(T40/O40,4)</f>
        <v>#DIV/0!</v>
      </c>
      <c r="AI40" s="1114"/>
      <c r="AJ40" s="1115"/>
      <c r="AK40" s="1119" t="e">
        <f>INDEX(연구실은행,MATCH(F40,성명,0))</f>
        <v>#N/A</v>
      </c>
      <c r="AL40" s="1120"/>
      <c r="AM40" s="1120"/>
      <c r="AN40" s="1121"/>
      <c r="AO40" s="1125" t="e">
        <f>INDEX(연구실계좌번호,MATCH(F40,성명,0))</f>
        <v>#N/A</v>
      </c>
      <c r="AP40" s="1126"/>
      <c r="AQ40" s="1126"/>
      <c r="AR40" s="1126"/>
      <c r="AS40" s="1126"/>
      <c r="AT40" s="1126"/>
      <c r="AU40" s="1127"/>
      <c r="AV40" s="1233"/>
      <c r="AW40" s="1233"/>
      <c r="AX40" s="1233"/>
      <c r="AY40" s="1235"/>
      <c r="AZ40" s="782"/>
      <c r="BA40" s="246"/>
      <c r="BB40" s="991"/>
      <c r="BC40" s="991"/>
      <c r="BD40" s="991"/>
      <c r="BE40" s="991"/>
      <c r="BF40" s="991"/>
      <c r="BG40" s="991"/>
      <c r="BH40" s="991"/>
      <c r="BI40" s="991"/>
      <c r="BJ40" s="991"/>
      <c r="BK40" s="991"/>
      <c r="BL40" s="991"/>
      <c r="BM40" s="991"/>
      <c r="BN40" s="991"/>
      <c r="BO40" s="991"/>
      <c r="BP40" s="991"/>
      <c r="BQ40" s="991"/>
      <c r="BR40" s="991"/>
      <c r="BS40" s="991"/>
      <c r="BT40" s="991"/>
      <c r="BU40" s="991"/>
      <c r="BV40" s="991"/>
      <c r="BW40" s="991"/>
      <c r="BX40" s="991"/>
      <c r="BY40" s="991"/>
      <c r="BZ40" s="991"/>
      <c r="CA40" s="991"/>
      <c r="CB40" s="991"/>
      <c r="CC40" s="991"/>
      <c r="CD40" s="991"/>
      <c r="CE40" s="991"/>
      <c r="CF40" s="991"/>
      <c r="CG40" s="991"/>
    </row>
    <row r="41" spans="1:85" ht="13.5" customHeight="1">
      <c r="A41" s="1228"/>
      <c r="B41" s="907"/>
      <c r="C41" s="1230"/>
      <c r="D41" s="1230"/>
      <c r="E41" s="1230"/>
      <c r="F41" s="1233"/>
      <c r="G41" s="1233"/>
      <c r="H41" s="1233"/>
      <c r="I41" s="1233"/>
      <c r="J41" s="1233"/>
      <c r="K41" s="1169"/>
      <c r="L41" s="1170"/>
      <c r="M41" s="1170"/>
      <c r="N41" s="1171"/>
      <c r="O41" s="1175"/>
      <c r="P41" s="1135"/>
      <c r="Q41" s="1135"/>
      <c r="R41" s="1135"/>
      <c r="S41" s="1136"/>
      <c r="T41" s="1236"/>
      <c r="U41" s="1236"/>
      <c r="V41" s="1236"/>
      <c r="W41" s="1236"/>
      <c r="X41" s="1236"/>
      <c r="Y41" s="1130"/>
      <c r="Z41" s="1131"/>
      <c r="AA41" s="663" t="s">
        <v>2427</v>
      </c>
      <c r="AB41" s="1132" t="e">
        <f>DATEDIF(EOMONTH(Y40,-1)-1,EOMONTH(AD40,0),"m")</f>
        <v>#NUM!</v>
      </c>
      <c r="AC41" s="1132"/>
      <c r="AD41" s="1132"/>
      <c r="AE41" s="1133" t="s">
        <v>2428</v>
      </c>
      <c r="AF41" s="1133"/>
      <c r="AG41" s="1134"/>
      <c r="AH41" s="1113"/>
      <c r="AI41" s="1114"/>
      <c r="AJ41" s="1115"/>
      <c r="AK41" s="1119"/>
      <c r="AL41" s="1120"/>
      <c r="AM41" s="1120"/>
      <c r="AN41" s="1121"/>
      <c r="AO41" s="1125"/>
      <c r="AP41" s="1126"/>
      <c r="AQ41" s="1126"/>
      <c r="AR41" s="1126"/>
      <c r="AS41" s="1126"/>
      <c r="AT41" s="1126"/>
      <c r="AU41" s="1127"/>
      <c r="AV41" s="1233"/>
      <c r="AW41" s="1233"/>
      <c r="AX41" s="1233"/>
      <c r="AY41" s="1235"/>
      <c r="AZ41" s="782"/>
      <c r="BA41" s="246" t="s">
        <v>12</v>
      </c>
      <c r="BB41" s="1205" t="s">
        <v>960</v>
      </c>
      <c r="BC41" s="1205"/>
      <c r="BD41" s="1205"/>
      <c r="BE41" s="1205"/>
      <c r="BF41" s="1205"/>
      <c r="BG41" s="1205"/>
      <c r="BH41" s="1205"/>
      <c r="BI41" s="1205"/>
      <c r="BJ41" s="1205"/>
      <c r="BK41" s="1205"/>
      <c r="BL41" s="1205"/>
      <c r="BM41" s="1205"/>
      <c r="BN41" s="1205"/>
      <c r="BO41" s="1205"/>
      <c r="BP41" s="1205"/>
      <c r="BQ41" s="1205"/>
      <c r="BR41" s="1205"/>
      <c r="BS41" s="1205"/>
      <c r="BT41" s="1205"/>
      <c r="BU41" s="1205"/>
      <c r="BV41" s="1205"/>
      <c r="BW41" s="1205"/>
      <c r="BX41" s="1205"/>
      <c r="BY41" s="1205"/>
      <c r="BZ41" s="1205"/>
      <c r="CA41" s="1205"/>
      <c r="CB41" s="1205"/>
      <c r="CC41" s="1205"/>
      <c r="CD41" s="1205"/>
      <c r="CE41" s="1205"/>
      <c r="CF41" s="1205"/>
      <c r="CG41" s="1205"/>
    </row>
    <row r="42" spans="1:85" ht="13.5" customHeight="1">
      <c r="A42" s="1228">
        <v>4</v>
      </c>
      <c r="B42" s="907"/>
      <c r="C42" s="1230"/>
      <c r="D42" s="1230"/>
      <c r="E42" s="1230"/>
      <c r="F42" s="1233"/>
      <c r="G42" s="1233"/>
      <c r="H42" s="1233"/>
      <c r="I42" s="1233"/>
      <c r="J42" s="1233"/>
      <c r="K42" s="1169" t="e">
        <f>INDEX(직급.과정,MATCH(F42,성명,0))</f>
        <v>#N/A</v>
      </c>
      <c r="L42" s="1170"/>
      <c r="M42" s="1170"/>
      <c r="N42" s="1171"/>
      <c r="O42" s="1175"/>
      <c r="P42" s="1135"/>
      <c r="Q42" s="1135"/>
      <c r="R42" s="1135"/>
      <c r="S42" s="1136"/>
      <c r="T42" s="1236"/>
      <c r="U42" s="1236"/>
      <c r="V42" s="1236"/>
      <c r="W42" s="1236"/>
      <c r="X42" s="1236"/>
      <c r="Y42" s="1178"/>
      <c r="Z42" s="1152"/>
      <c r="AA42" s="1152"/>
      <c r="AB42" s="1152"/>
      <c r="AC42" s="787" t="s">
        <v>2429</v>
      </c>
      <c r="AD42" s="1152"/>
      <c r="AE42" s="1152"/>
      <c r="AF42" s="1152"/>
      <c r="AG42" s="1153"/>
      <c r="AH42" s="1113" t="e">
        <f t="shared" ref="AH42" si="6">ROUNDUP(T42/O42,4)</f>
        <v>#DIV/0!</v>
      </c>
      <c r="AI42" s="1114"/>
      <c r="AJ42" s="1115"/>
      <c r="AK42" s="1119" t="e">
        <f>INDEX(연구실은행,MATCH(F42,성명,0))</f>
        <v>#N/A</v>
      </c>
      <c r="AL42" s="1120"/>
      <c r="AM42" s="1120"/>
      <c r="AN42" s="1121"/>
      <c r="AO42" s="1125" t="e">
        <f>INDEX(연구실계좌번호,MATCH(F42,성명,0))</f>
        <v>#N/A</v>
      </c>
      <c r="AP42" s="1126"/>
      <c r="AQ42" s="1126"/>
      <c r="AR42" s="1126"/>
      <c r="AS42" s="1126"/>
      <c r="AT42" s="1126"/>
      <c r="AU42" s="1127"/>
      <c r="AV42" s="1233"/>
      <c r="AW42" s="1233"/>
      <c r="AX42" s="1233"/>
      <c r="AY42" s="1235"/>
      <c r="AZ42" s="782"/>
      <c r="BA42" s="246"/>
      <c r="BB42" s="1205"/>
      <c r="BC42" s="1205"/>
      <c r="BD42" s="1205"/>
      <c r="BE42" s="1205"/>
      <c r="BF42" s="1205"/>
      <c r="BG42" s="1205"/>
      <c r="BH42" s="1205"/>
      <c r="BI42" s="1205"/>
      <c r="BJ42" s="1205"/>
      <c r="BK42" s="1205"/>
      <c r="BL42" s="1205"/>
      <c r="BM42" s="1205"/>
      <c r="BN42" s="1205"/>
      <c r="BO42" s="1205"/>
      <c r="BP42" s="1205"/>
      <c r="BQ42" s="1205"/>
      <c r="BR42" s="1205"/>
      <c r="BS42" s="1205"/>
      <c r="BT42" s="1205"/>
      <c r="BU42" s="1205"/>
      <c r="BV42" s="1205"/>
      <c r="BW42" s="1205"/>
      <c r="BX42" s="1205"/>
      <c r="BY42" s="1205"/>
      <c r="BZ42" s="1205"/>
      <c r="CA42" s="1205"/>
      <c r="CB42" s="1205"/>
      <c r="CC42" s="1205"/>
      <c r="CD42" s="1205"/>
      <c r="CE42" s="1205"/>
      <c r="CF42" s="1205"/>
      <c r="CG42" s="1205"/>
    </row>
    <row r="43" spans="1:85" ht="13.5" customHeight="1">
      <c r="A43" s="1228"/>
      <c r="B43" s="907"/>
      <c r="C43" s="1230"/>
      <c r="D43" s="1230"/>
      <c r="E43" s="1230"/>
      <c r="F43" s="1233"/>
      <c r="G43" s="1233"/>
      <c r="H43" s="1233"/>
      <c r="I43" s="1233"/>
      <c r="J43" s="1233"/>
      <c r="K43" s="1169"/>
      <c r="L43" s="1170"/>
      <c r="M43" s="1170"/>
      <c r="N43" s="1171"/>
      <c r="O43" s="1175"/>
      <c r="P43" s="1135"/>
      <c r="Q43" s="1135"/>
      <c r="R43" s="1135"/>
      <c r="S43" s="1136"/>
      <c r="T43" s="1236"/>
      <c r="U43" s="1236"/>
      <c r="V43" s="1236"/>
      <c r="W43" s="1236"/>
      <c r="X43" s="1236"/>
      <c r="Y43" s="1130"/>
      <c r="Z43" s="1131"/>
      <c r="AA43" s="663" t="s">
        <v>2427</v>
      </c>
      <c r="AB43" s="1132" t="e">
        <f>DATEDIF(EOMONTH(Y42,-1)-1,EOMONTH(AD42,0),"m")</f>
        <v>#NUM!</v>
      </c>
      <c r="AC43" s="1132"/>
      <c r="AD43" s="1132"/>
      <c r="AE43" s="1133" t="s">
        <v>2428</v>
      </c>
      <c r="AF43" s="1133"/>
      <c r="AG43" s="1134"/>
      <c r="AH43" s="1113"/>
      <c r="AI43" s="1114"/>
      <c r="AJ43" s="1115"/>
      <c r="AK43" s="1119"/>
      <c r="AL43" s="1120"/>
      <c r="AM43" s="1120"/>
      <c r="AN43" s="1121"/>
      <c r="AO43" s="1125"/>
      <c r="AP43" s="1126"/>
      <c r="AQ43" s="1126"/>
      <c r="AR43" s="1126"/>
      <c r="AS43" s="1126"/>
      <c r="AT43" s="1126"/>
      <c r="AU43" s="1127"/>
      <c r="AV43" s="1233"/>
      <c r="AW43" s="1233"/>
      <c r="AX43" s="1233"/>
      <c r="AY43" s="1235"/>
      <c r="AZ43" s="782"/>
      <c r="BA43" s="119" t="s">
        <v>12</v>
      </c>
      <c r="BB43" s="1188" t="s">
        <v>877</v>
      </c>
      <c r="BC43" s="1188"/>
      <c r="BD43" s="1188"/>
      <c r="BE43" s="1188"/>
      <c r="BF43" s="1188"/>
      <c r="BG43" s="1188"/>
      <c r="BH43" s="1188"/>
      <c r="BI43" s="1188"/>
      <c r="BJ43" s="1188"/>
      <c r="BK43" s="1188"/>
      <c r="BL43" s="1188"/>
      <c r="BM43" s="1188"/>
      <c r="BN43" s="1188"/>
      <c r="BO43" s="1188"/>
      <c r="BP43" s="1188"/>
      <c r="BQ43" s="1188"/>
      <c r="BR43" s="1188"/>
      <c r="BS43" s="1188"/>
      <c r="BT43" s="1188"/>
      <c r="BU43" s="1188"/>
      <c r="BV43" s="1188"/>
      <c r="BW43" s="1188"/>
      <c r="BX43" s="1188"/>
      <c r="BY43" s="1188"/>
      <c r="BZ43" s="1188"/>
      <c r="CA43" s="1188"/>
      <c r="CB43" s="1188"/>
      <c r="CC43" s="1188"/>
      <c r="CD43" s="1188"/>
      <c r="CE43" s="1188"/>
      <c r="CF43" s="1188"/>
      <c r="CG43" s="1188"/>
    </row>
    <row r="44" spans="1:85" ht="13.5">
      <c r="A44" s="1228">
        <v>5</v>
      </c>
      <c r="B44" s="907"/>
      <c r="C44" s="1230"/>
      <c r="D44" s="1230"/>
      <c r="E44" s="1230"/>
      <c r="F44" s="1233"/>
      <c r="G44" s="1233"/>
      <c r="H44" s="1233"/>
      <c r="I44" s="1233"/>
      <c r="J44" s="1233"/>
      <c r="K44" s="1169" t="e">
        <f>INDEX(직급.과정,MATCH(F44,성명,0))</f>
        <v>#N/A</v>
      </c>
      <c r="L44" s="1170"/>
      <c r="M44" s="1170"/>
      <c r="N44" s="1171"/>
      <c r="O44" s="1175"/>
      <c r="P44" s="1135"/>
      <c r="Q44" s="1135"/>
      <c r="R44" s="1135"/>
      <c r="S44" s="1136"/>
      <c r="T44" s="1236"/>
      <c r="U44" s="1236"/>
      <c r="V44" s="1236"/>
      <c r="W44" s="1236"/>
      <c r="X44" s="1236"/>
      <c r="Y44" s="1178"/>
      <c r="Z44" s="1152"/>
      <c r="AA44" s="1152"/>
      <c r="AB44" s="1152"/>
      <c r="AC44" s="787" t="s">
        <v>2429</v>
      </c>
      <c r="AD44" s="1152"/>
      <c r="AE44" s="1152"/>
      <c r="AF44" s="1152"/>
      <c r="AG44" s="1153"/>
      <c r="AH44" s="1113" t="e">
        <f t="shared" ref="AH44" si="7">ROUNDUP(T44/O44,4)</f>
        <v>#DIV/0!</v>
      </c>
      <c r="AI44" s="1114"/>
      <c r="AJ44" s="1115"/>
      <c r="AK44" s="1119" t="e">
        <f>INDEX(연구실은행,MATCH(F44,성명,0))</f>
        <v>#N/A</v>
      </c>
      <c r="AL44" s="1120"/>
      <c r="AM44" s="1120"/>
      <c r="AN44" s="1121"/>
      <c r="AO44" s="1125" t="e">
        <f>INDEX(연구실계좌번호,MATCH(F44,성명,0))</f>
        <v>#N/A</v>
      </c>
      <c r="AP44" s="1126"/>
      <c r="AQ44" s="1126"/>
      <c r="AR44" s="1126"/>
      <c r="AS44" s="1126"/>
      <c r="AT44" s="1126"/>
      <c r="AU44" s="1127"/>
      <c r="AV44" s="1233"/>
      <c r="AW44" s="1233"/>
      <c r="AX44" s="1233"/>
      <c r="AY44" s="1235"/>
      <c r="AZ44" s="782"/>
      <c r="BA44" s="246"/>
      <c r="BB44" s="1188"/>
      <c r="BC44" s="1188"/>
      <c r="BD44" s="1188"/>
      <c r="BE44" s="1188"/>
      <c r="BF44" s="1188"/>
      <c r="BG44" s="1188"/>
      <c r="BH44" s="1188"/>
      <c r="BI44" s="1188"/>
      <c r="BJ44" s="1188"/>
      <c r="BK44" s="1188"/>
      <c r="BL44" s="1188"/>
      <c r="BM44" s="1188"/>
      <c r="BN44" s="1188"/>
      <c r="BO44" s="1188"/>
      <c r="BP44" s="1188"/>
      <c r="BQ44" s="1188"/>
      <c r="BR44" s="1188"/>
      <c r="BS44" s="1188"/>
      <c r="BT44" s="1188"/>
      <c r="BU44" s="1188"/>
      <c r="BV44" s="1188"/>
      <c r="BW44" s="1188"/>
      <c r="BX44" s="1188"/>
      <c r="BY44" s="1188"/>
      <c r="BZ44" s="1188"/>
      <c r="CA44" s="1188"/>
      <c r="CB44" s="1188"/>
      <c r="CC44" s="1188"/>
      <c r="CD44" s="1188"/>
      <c r="CE44" s="1188"/>
      <c r="CF44" s="1188"/>
      <c r="CG44" s="1188"/>
    </row>
    <row r="45" spans="1:85" ht="13.5">
      <c r="A45" s="1228"/>
      <c r="B45" s="907"/>
      <c r="C45" s="1230"/>
      <c r="D45" s="1230"/>
      <c r="E45" s="1230"/>
      <c r="F45" s="1233"/>
      <c r="G45" s="1233"/>
      <c r="H45" s="1233"/>
      <c r="I45" s="1233"/>
      <c r="J45" s="1233"/>
      <c r="K45" s="1169"/>
      <c r="L45" s="1170"/>
      <c r="M45" s="1170"/>
      <c r="N45" s="1171"/>
      <c r="O45" s="1175"/>
      <c r="P45" s="1135"/>
      <c r="Q45" s="1135"/>
      <c r="R45" s="1135"/>
      <c r="S45" s="1136"/>
      <c r="T45" s="1236"/>
      <c r="U45" s="1236"/>
      <c r="V45" s="1236"/>
      <c r="W45" s="1236"/>
      <c r="X45" s="1236"/>
      <c r="Y45" s="1130"/>
      <c r="Z45" s="1131"/>
      <c r="AA45" s="663" t="s">
        <v>2427</v>
      </c>
      <c r="AB45" s="1132" t="e">
        <f>DATEDIF(EOMONTH(Y44,-1)-1,EOMONTH(AD44,0),"m")</f>
        <v>#NUM!</v>
      </c>
      <c r="AC45" s="1132"/>
      <c r="AD45" s="1132"/>
      <c r="AE45" s="1133" t="s">
        <v>2428</v>
      </c>
      <c r="AF45" s="1133"/>
      <c r="AG45" s="1134"/>
      <c r="AH45" s="1113"/>
      <c r="AI45" s="1114"/>
      <c r="AJ45" s="1115"/>
      <c r="AK45" s="1119"/>
      <c r="AL45" s="1120"/>
      <c r="AM45" s="1120"/>
      <c r="AN45" s="1121"/>
      <c r="AO45" s="1125"/>
      <c r="AP45" s="1126"/>
      <c r="AQ45" s="1126"/>
      <c r="AR45" s="1126"/>
      <c r="AS45" s="1126"/>
      <c r="AT45" s="1126"/>
      <c r="AU45" s="1127"/>
      <c r="AV45" s="1233"/>
      <c r="AW45" s="1233"/>
      <c r="AX45" s="1233"/>
      <c r="AY45" s="1235"/>
      <c r="BA45" s="246"/>
      <c r="BB45" s="1188"/>
      <c r="BC45" s="1188"/>
      <c r="BD45" s="1188"/>
      <c r="BE45" s="1188"/>
      <c r="BF45" s="1188"/>
      <c r="BG45" s="1188"/>
      <c r="BH45" s="1188"/>
      <c r="BI45" s="1188"/>
      <c r="BJ45" s="1188"/>
      <c r="BK45" s="1188"/>
      <c r="BL45" s="1188"/>
      <c r="BM45" s="1188"/>
      <c r="BN45" s="1188"/>
      <c r="BO45" s="1188"/>
      <c r="BP45" s="1188"/>
      <c r="BQ45" s="1188"/>
      <c r="BR45" s="1188"/>
      <c r="BS45" s="1188"/>
      <c r="BT45" s="1188"/>
      <c r="BU45" s="1188"/>
      <c r="BV45" s="1188"/>
      <c r="BW45" s="1188"/>
      <c r="BX45" s="1188"/>
      <c r="BY45" s="1188"/>
      <c r="BZ45" s="1188"/>
      <c r="CA45" s="1188"/>
      <c r="CB45" s="1188"/>
      <c r="CC45" s="1188"/>
      <c r="CD45" s="1188"/>
      <c r="CE45" s="1188"/>
      <c r="CF45" s="1188"/>
      <c r="CG45" s="1188"/>
    </row>
    <row r="46" spans="1:85" ht="13.5">
      <c r="A46" s="1240">
        <v>6</v>
      </c>
      <c r="B46" s="1241"/>
      <c r="C46" s="1244"/>
      <c r="D46" s="1245"/>
      <c r="E46" s="1246"/>
      <c r="F46" s="1237"/>
      <c r="G46" s="1250"/>
      <c r="H46" s="1250"/>
      <c r="I46" s="1238"/>
      <c r="J46" s="1251"/>
      <c r="K46" s="1169" t="e">
        <f>INDEX(직급.과정,MATCH(F46,성명,0))</f>
        <v>#N/A</v>
      </c>
      <c r="L46" s="1170"/>
      <c r="M46" s="1170"/>
      <c r="N46" s="1171"/>
      <c r="O46" s="1175"/>
      <c r="P46" s="1135"/>
      <c r="Q46" s="1135"/>
      <c r="R46" s="1135"/>
      <c r="S46" s="1136"/>
      <c r="T46" s="1254"/>
      <c r="U46" s="1255"/>
      <c r="V46" s="1255"/>
      <c r="W46" s="1255"/>
      <c r="X46" s="1256"/>
      <c r="Y46" s="1178"/>
      <c r="Z46" s="1152"/>
      <c r="AA46" s="1152"/>
      <c r="AB46" s="1152"/>
      <c r="AC46" s="787" t="s">
        <v>2429</v>
      </c>
      <c r="AD46" s="1152"/>
      <c r="AE46" s="1152"/>
      <c r="AF46" s="1152"/>
      <c r="AG46" s="1153"/>
      <c r="AH46" s="1113" t="e">
        <f t="shared" ref="AH46" si="8">ROUNDUP(T46/O46,4)</f>
        <v>#DIV/0!</v>
      </c>
      <c r="AI46" s="1114"/>
      <c r="AJ46" s="1115"/>
      <c r="AK46" s="1119" t="e">
        <f>INDEX(연구실은행,MATCH(F46,성명,0))</f>
        <v>#N/A</v>
      </c>
      <c r="AL46" s="1120"/>
      <c r="AM46" s="1120"/>
      <c r="AN46" s="1121"/>
      <c r="AO46" s="1125" t="e">
        <f>INDEX(연구실계좌번호,MATCH(F46,성명,0))</f>
        <v>#N/A</v>
      </c>
      <c r="AP46" s="1126"/>
      <c r="AQ46" s="1126"/>
      <c r="AR46" s="1126"/>
      <c r="AS46" s="1126"/>
      <c r="AT46" s="1126"/>
      <c r="AU46" s="1127"/>
      <c r="AV46" s="1237"/>
      <c r="AW46" s="1238"/>
      <c r="AX46" s="1238"/>
      <c r="AY46" s="1239"/>
      <c r="AZ46" s="38"/>
      <c r="BB46" s="1188"/>
      <c r="BC46" s="1188"/>
      <c r="BD46" s="1188"/>
      <c r="BE46" s="1188"/>
      <c r="BF46" s="1188"/>
      <c r="BG46" s="1188"/>
      <c r="BH46" s="1188"/>
      <c r="BI46" s="1188"/>
      <c r="BJ46" s="1188"/>
      <c r="BK46" s="1188"/>
      <c r="BL46" s="1188"/>
      <c r="BM46" s="1188"/>
      <c r="BN46" s="1188"/>
      <c r="BO46" s="1188"/>
      <c r="BP46" s="1188"/>
      <c r="BQ46" s="1188"/>
      <c r="BR46" s="1188"/>
      <c r="BS46" s="1188"/>
      <c r="BT46" s="1188"/>
      <c r="BU46" s="1188"/>
      <c r="BV46" s="1188"/>
      <c r="BW46" s="1188"/>
      <c r="BX46" s="1188"/>
      <c r="BY46" s="1188"/>
      <c r="BZ46" s="1188"/>
      <c r="CA46" s="1188"/>
      <c r="CB46" s="1188"/>
      <c r="CC46" s="1188"/>
      <c r="CD46" s="1188"/>
      <c r="CE46" s="1188"/>
      <c r="CF46" s="1188"/>
      <c r="CG46" s="1188"/>
    </row>
    <row r="47" spans="1:85" ht="13.5">
      <c r="A47" s="1242"/>
      <c r="B47" s="1243"/>
      <c r="C47" s="1247"/>
      <c r="D47" s="1248"/>
      <c r="E47" s="1249"/>
      <c r="F47" s="1179"/>
      <c r="G47" s="1252"/>
      <c r="H47" s="1252"/>
      <c r="I47" s="1180"/>
      <c r="J47" s="1253"/>
      <c r="K47" s="1169"/>
      <c r="L47" s="1170"/>
      <c r="M47" s="1170"/>
      <c r="N47" s="1171"/>
      <c r="O47" s="1175"/>
      <c r="P47" s="1135"/>
      <c r="Q47" s="1135"/>
      <c r="R47" s="1135"/>
      <c r="S47" s="1136"/>
      <c r="T47" s="1257"/>
      <c r="U47" s="1258"/>
      <c r="V47" s="1258"/>
      <c r="W47" s="1258"/>
      <c r="X47" s="1259"/>
      <c r="Y47" s="1130"/>
      <c r="Z47" s="1131"/>
      <c r="AA47" s="663" t="s">
        <v>2427</v>
      </c>
      <c r="AB47" s="1132" t="e">
        <f>DATEDIF(EOMONTH(Y46,-1)-1,EOMONTH(AD46,0),"m")</f>
        <v>#NUM!</v>
      </c>
      <c r="AC47" s="1132"/>
      <c r="AD47" s="1132"/>
      <c r="AE47" s="1133" t="s">
        <v>2428</v>
      </c>
      <c r="AF47" s="1133"/>
      <c r="AG47" s="1134"/>
      <c r="AH47" s="1113"/>
      <c r="AI47" s="1114"/>
      <c r="AJ47" s="1115"/>
      <c r="AK47" s="1119"/>
      <c r="AL47" s="1120"/>
      <c r="AM47" s="1120"/>
      <c r="AN47" s="1121"/>
      <c r="AO47" s="1125"/>
      <c r="AP47" s="1126"/>
      <c r="AQ47" s="1126"/>
      <c r="AR47" s="1126"/>
      <c r="AS47" s="1126"/>
      <c r="AT47" s="1126"/>
      <c r="AU47" s="1127"/>
      <c r="AV47" s="1179"/>
      <c r="AW47" s="1180"/>
      <c r="AX47" s="1180"/>
      <c r="AY47" s="1181"/>
      <c r="BA47" s="119" t="s">
        <v>12</v>
      </c>
      <c r="BB47" s="1187" t="s">
        <v>546</v>
      </c>
      <c r="BC47" s="1187"/>
      <c r="BD47" s="1187"/>
      <c r="BE47" s="1187"/>
      <c r="BF47" s="1187"/>
      <c r="BG47" s="1187"/>
      <c r="BH47" s="1187"/>
      <c r="BI47" s="1187"/>
      <c r="BJ47" s="1187"/>
      <c r="BK47" s="1187"/>
      <c r="BL47" s="1187"/>
      <c r="BM47" s="1187"/>
      <c r="BN47" s="1187"/>
      <c r="BO47" s="1187"/>
      <c r="BP47" s="1187"/>
      <c r="BQ47" s="1187"/>
      <c r="BR47" s="1187"/>
      <c r="BS47" s="1187"/>
      <c r="BT47" s="1187"/>
      <c r="BU47" s="1187"/>
      <c r="BV47" s="1187"/>
      <c r="BW47" s="1187"/>
      <c r="BX47" s="1187"/>
      <c r="BY47" s="1187"/>
      <c r="BZ47" s="1187"/>
      <c r="CA47" s="1187"/>
      <c r="CB47" s="1187"/>
      <c r="CC47" s="1187"/>
      <c r="CD47" s="1187"/>
      <c r="CE47" s="1187"/>
      <c r="CF47" s="1187"/>
      <c r="CG47" s="1187"/>
    </row>
    <row r="48" spans="1:85" ht="13.5">
      <c r="A48" s="1240">
        <v>7</v>
      </c>
      <c r="B48" s="1241"/>
      <c r="C48" s="1244"/>
      <c r="D48" s="1245"/>
      <c r="E48" s="1246"/>
      <c r="F48" s="1237"/>
      <c r="G48" s="1250"/>
      <c r="H48" s="1250"/>
      <c r="I48" s="1238"/>
      <c r="J48" s="1251"/>
      <c r="K48" s="1169" t="e">
        <f>INDEX(직급.과정,MATCH(F48,성명,0))</f>
        <v>#N/A</v>
      </c>
      <c r="L48" s="1170"/>
      <c r="M48" s="1170"/>
      <c r="N48" s="1171"/>
      <c r="O48" s="1175"/>
      <c r="P48" s="1135"/>
      <c r="Q48" s="1135"/>
      <c r="R48" s="1135"/>
      <c r="S48" s="1136"/>
      <c r="T48" s="1254"/>
      <c r="U48" s="1255"/>
      <c r="V48" s="1255"/>
      <c r="W48" s="1255"/>
      <c r="X48" s="1256"/>
      <c r="Y48" s="1178"/>
      <c r="Z48" s="1152"/>
      <c r="AA48" s="1152"/>
      <c r="AB48" s="1152"/>
      <c r="AC48" s="787" t="s">
        <v>2429</v>
      </c>
      <c r="AD48" s="1152"/>
      <c r="AE48" s="1152"/>
      <c r="AF48" s="1152"/>
      <c r="AG48" s="1153"/>
      <c r="AH48" s="1113" t="e">
        <f t="shared" ref="AH48" si="9">ROUNDUP(T48/O48,4)</f>
        <v>#DIV/0!</v>
      </c>
      <c r="AI48" s="1114"/>
      <c r="AJ48" s="1115"/>
      <c r="AK48" s="1119" t="e">
        <f>INDEX(연구실은행,MATCH(F48,성명,0))</f>
        <v>#N/A</v>
      </c>
      <c r="AL48" s="1120"/>
      <c r="AM48" s="1120"/>
      <c r="AN48" s="1121"/>
      <c r="AO48" s="1125" t="e">
        <f>INDEX(연구실계좌번호,MATCH(F48,성명,0))</f>
        <v>#N/A</v>
      </c>
      <c r="AP48" s="1126"/>
      <c r="AQ48" s="1126"/>
      <c r="AR48" s="1126"/>
      <c r="AS48" s="1126"/>
      <c r="AT48" s="1126"/>
      <c r="AU48" s="1127"/>
      <c r="AV48" s="1237"/>
      <c r="AW48" s="1238"/>
      <c r="AX48" s="1238"/>
      <c r="AY48" s="1239"/>
      <c r="AZ48" s="783"/>
      <c r="BA48" s="128"/>
      <c r="CD48" s="538"/>
    </row>
    <row r="49" spans="1:85" ht="13.5" customHeight="1">
      <c r="A49" s="1242"/>
      <c r="B49" s="1243"/>
      <c r="C49" s="1247"/>
      <c r="D49" s="1248"/>
      <c r="E49" s="1249"/>
      <c r="F49" s="1179"/>
      <c r="G49" s="1252"/>
      <c r="H49" s="1252"/>
      <c r="I49" s="1180"/>
      <c r="J49" s="1253"/>
      <c r="K49" s="1169"/>
      <c r="L49" s="1170"/>
      <c r="M49" s="1170"/>
      <c r="N49" s="1171"/>
      <c r="O49" s="1175"/>
      <c r="P49" s="1135"/>
      <c r="Q49" s="1135"/>
      <c r="R49" s="1135"/>
      <c r="S49" s="1136"/>
      <c r="T49" s="1257"/>
      <c r="U49" s="1258"/>
      <c r="V49" s="1258"/>
      <c r="W49" s="1258"/>
      <c r="X49" s="1259"/>
      <c r="Y49" s="1130"/>
      <c r="Z49" s="1131"/>
      <c r="AA49" s="663" t="s">
        <v>2427</v>
      </c>
      <c r="AB49" s="1132" t="e">
        <f>DATEDIF(EOMONTH(Y48,-1)-1,EOMONTH(AD48,0),"m")</f>
        <v>#NUM!</v>
      </c>
      <c r="AC49" s="1132"/>
      <c r="AD49" s="1132"/>
      <c r="AE49" s="1133" t="s">
        <v>2428</v>
      </c>
      <c r="AF49" s="1133"/>
      <c r="AG49" s="1134"/>
      <c r="AH49" s="1113"/>
      <c r="AI49" s="1114"/>
      <c r="AJ49" s="1115"/>
      <c r="AK49" s="1119"/>
      <c r="AL49" s="1120"/>
      <c r="AM49" s="1120"/>
      <c r="AN49" s="1121"/>
      <c r="AO49" s="1125"/>
      <c r="AP49" s="1126"/>
      <c r="AQ49" s="1126"/>
      <c r="AR49" s="1126"/>
      <c r="AS49" s="1126"/>
      <c r="AT49" s="1126"/>
      <c r="AU49" s="1127"/>
      <c r="AV49" s="1179"/>
      <c r="AW49" s="1180"/>
      <c r="AX49" s="1180"/>
      <c r="AY49" s="1181"/>
      <c r="AZ49" s="5"/>
      <c r="BA49" s="784"/>
      <c r="BB49" s="1187" t="s">
        <v>1203</v>
      </c>
      <c r="BC49" s="1187"/>
      <c r="BD49" s="1187"/>
      <c r="BE49" s="1187"/>
      <c r="BF49" s="1187"/>
      <c r="BG49" s="1187"/>
      <c r="BH49" s="1187"/>
      <c r="BI49" s="1187"/>
      <c r="BJ49" s="1187"/>
      <c r="BK49" s="1187"/>
      <c r="BL49" s="1187"/>
      <c r="BM49" s="1187"/>
      <c r="BN49" s="1187"/>
      <c r="BO49" s="1187"/>
      <c r="BP49" s="1187"/>
      <c r="BQ49" s="1187"/>
      <c r="BR49" s="1187"/>
      <c r="BS49" s="1187"/>
      <c r="BT49" s="1187"/>
      <c r="BU49" s="1187"/>
      <c r="BV49" s="1187"/>
      <c r="BW49" s="1187"/>
      <c r="BX49" s="1187"/>
      <c r="BY49" s="295"/>
      <c r="BZ49" s="295"/>
      <c r="CA49" s="250"/>
      <c r="CB49" s="250"/>
      <c r="CC49" s="250"/>
      <c r="CD49" s="1184" t="s">
        <v>293</v>
      </c>
      <c r="CE49" s="1184"/>
      <c r="CF49" s="1184"/>
      <c r="CG49" s="1184"/>
    </row>
    <row r="50" spans="1:85" ht="17.25">
      <c r="A50" s="1260" t="s">
        <v>36</v>
      </c>
      <c r="B50" s="1261"/>
      <c r="C50" s="1261"/>
      <c r="D50" s="1261"/>
      <c r="E50" s="1261"/>
      <c r="F50" s="1261"/>
      <c r="G50" s="1262"/>
      <c r="H50" s="1262"/>
      <c r="I50" s="1261"/>
      <c r="J50" s="1261"/>
      <c r="K50" s="1261"/>
      <c r="L50" s="1261"/>
      <c r="M50" s="1261"/>
      <c r="N50" s="1261"/>
      <c r="O50" s="1261"/>
      <c r="P50" s="1261"/>
      <c r="Q50" s="1262"/>
      <c r="R50" s="1261"/>
      <c r="S50" s="1261"/>
      <c r="T50" s="1263">
        <f>SUM(T36:X49)</f>
        <v>0</v>
      </c>
      <c r="U50" s="1261"/>
      <c r="V50" s="1261"/>
      <c r="W50" s="1261"/>
      <c r="X50" s="1261"/>
      <c r="Y50" s="1264"/>
      <c r="Z50" s="1265"/>
      <c r="AA50" s="1265"/>
      <c r="AB50" s="1265"/>
      <c r="AC50" s="1265"/>
      <c r="AD50" s="1265"/>
      <c r="AE50" s="1265"/>
      <c r="AF50" s="1265"/>
      <c r="AG50" s="1265"/>
      <c r="AH50" s="1265"/>
      <c r="AI50" s="1265"/>
      <c r="AJ50" s="1265"/>
      <c r="AK50" s="1265"/>
      <c r="AL50" s="1265"/>
      <c r="AM50" s="1265"/>
      <c r="AN50" s="1265"/>
      <c r="AO50" s="1265"/>
      <c r="AP50" s="1265"/>
      <c r="AQ50" s="1265"/>
      <c r="AR50" s="1266"/>
      <c r="AS50" s="1265"/>
      <c r="AT50" s="1265"/>
      <c r="AU50" s="1265"/>
      <c r="AV50" s="1265"/>
      <c r="AW50" s="1265"/>
      <c r="AX50" s="1265"/>
      <c r="AY50" s="1267"/>
      <c r="AZ50" s="5"/>
      <c r="BA50" s="367"/>
      <c r="BB50" s="1183" t="s">
        <v>287</v>
      </c>
      <c r="BC50" s="1183"/>
      <c r="BD50" s="1183"/>
      <c r="BE50" s="1183"/>
      <c r="BF50" s="1185" t="s">
        <v>269</v>
      </c>
      <c r="BG50" s="1185"/>
      <c r="BH50" s="1185"/>
      <c r="BI50" s="1185"/>
      <c r="BJ50" s="1185" t="s">
        <v>291</v>
      </c>
      <c r="BK50" s="1185"/>
      <c r="BL50" s="1185"/>
      <c r="BM50" s="1185"/>
      <c r="BN50" s="1183" t="s">
        <v>504</v>
      </c>
      <c r="BO50" s="1183"/>
      <c r="BP50" s="1183"/>
      <c r="BQ50" s="1183"/>
      <c r="BR50" s="1185" t="s">
        <v>505</v>
      </c>
      <c r="BS50" s="1185"/>
      <c r="BT50" s="1185"/>
      <c r="BU50" s="1185"/>
      <c r="BV50" s="1183" t="s">
        <v>11</v>
      </c>
      <c r="BW50" s="1183"/>
      <c r="BX50" s="1183"/>
      <c r="BY50" s="1183"/>
      <c r="BZ50" s="1183" t="s">
        <v>515</v>
      </c>
      <c r="CA50" s="1183"/>
      <c r="CB50" s="1183"/>
      <c r="CC50" s="1183"/>
      <c r="CD50" s="1183" t="s">
        <v>506</v>
      </c>
      <c r="CE50" s="1183"/>
      <c r="CF50" s="1183"/>
      <c r="CG50" s="1183"/>
    </row>
    <row r="51" spans="1:85" ht="15" customHeight="1">
      <c r="A51" s="13"/>
      <c r="B51" s="13"/>
      <c r="C51" s="13"/>
      <c r="D51" s="13"/>
      <c r="E51" s="13"/>
      <c r="F51" s="13"/>
      <c r="G51" s="371"/>
      <c r="H51" s="371"/>
      <c r="I51" s="13"/>
      <c r="J51" s="13"/>
      <c r="K51" s="13"/>
      <c r="L51" s="13"/>
      <c r="M51" s="13"/>
      <c r="N51" s="13"/>
      <c r="O51" s="13"/>
      <c r="P51" s="13"/>
      <c r="Q51" s="37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371"/>
      <c r="AS51" s="13"/>
      <c r="AT51" s="13"/>
      <c r="AU51" s="13"/>
      <c r="AV51" s="13"/>
      <c r="AW51" s="13"/>
      <c r="AX51" s="13"/>
      <c r="AY51" s="13"/>
      <c r="AZ51" s="5"/>
      <c r="BA51" s="74"/>
      <c r="BB51" s="1183"/>
      <c r="BC51" s="1183"/>
      <c r="BD51" s="1183"/>
      <c r="BE51" s="1183"/>
      <c r="BF51" s="1185"/>
      <c r="BG51" s="1185"/>
      <c r="BH51" s="1185"/>
      <c r="BI51" s="1185"/>
      <c r="BJ51" s="1185"/>
      <c r="BK51" s="1185"/>
      <c r="BL51" s="1185"/>
      <c r="BM51" s="1185"/>
      <c r="BN51" s="1183"/>
      <c r="BO51" s="1183"/>
      <c r="BP51" s="1183"/>
      <c r="BQ51" s="1183"/>
      <c r="BR51" s="1185"/>
      <c r="BS51" s="1185"/>
      <c r="BT51" s="1185"/>
      <c r="BU51" s="1185"/>
      <c r="BV51" s="1183"/>
      <c r="BW51" s="1183"/>
      <c r="BX51" s="1183"/>
      <c r="BY51" s="1183"/>
      <c r="BZ51" s="1183"/>
      <c r="CA51" s="1183"/>
      <c r="CB51" s="1183"/>
      <c r="CC51" s="1183"/>
      <c r="CD51" s="1183"/>
      <c r="CE51" s="1183"/>
      <c r="CF51" s="1183"/>
      <c r="CG51" s="1183"/>
    </row>
    <row r="52" spans="1:85" s="280" customFormat="1" ht="18" customHeight="1">
      <c r="A52" s="1186" t="s">
        <v>2050</v>
      </c>
      <c r="B52" s="1186"/>
      <c r="C52" s="1186"/>
      <c r="D52" s="1186"/>
      <c r="E52" s="1186"/>
      <c r="F52" s="1186"/>
      <c r="G52" s="1186"/>
      <c r="H52" s="1186"/>
      <c r="I52" s="1186"/>
      <c r="J52" s="1186"/>
      <c r="K52" s="1186"/>
      <c r="L52" s="1186"/>
      <c r="M52" s="1186"/>
      <c r="N52" s="1186"/>
      <c r="O52" s="1186"/>
      <c r="P52" s="1186"/>
      <c r="Q52" s="1186"/>
      <c r="R52" s="1186"/>
      <c r="S52" s="1186"/>
      <c r="T52" s="1186"/>
      <c r="U52" s="1186"/>
      <c r="V52" s="1186"/>
      <c r="W52" s="1186"/>
      <c r="X52" s="1186"/>
      <c r="Y52" s="1186"/>
      <c r="Z52" s="1186"/>
      <c r="AA52" s="1186"/>
      <c r="AB52" s="1186"/>
      <c r="AC52" s="1186"/>
      <c r="AD52" s="1186"/>
      <c r="AE52" s="1186"/>
      <c r="AF52" s="1186"/>
      <c r="AG52" s="1186"/>
      <c r="AH52" s="1186"/>
      <c r="AI52" s="1186"/>
      <c r="AJ52" s="1186"/>
      <c r="AK52" s="1186"/>
      <c r="AL52" s="1186"/>
      <c r="AM52" s="1186"/>
      <c r="AN52" s="1186"/>
      <c r="AO52" s="1186"/>
      <c r="AP52" s="1186"/>
      <c r="AQ52" s="1186"/>
      <c r="AR52" s="1186"/>
      <c r="AS52" s="1186"/>
      <c r="AT52" s="1186"/>
      <c r="AU52" s="1186"/>
      <c r="AV52" s="1186"/>
      <c r="AW52" s="1186"/>
      <c r="AX52" s="1186"/>
      <c r="AY52" s="1186"/>
      <c r="AZ52" s="8"/>
      <c r="BA52" s="775"/>
      <c r="BB52" s="1183" t="s">
        <v>19</v>
      </c>
      <c r="BC52" s="1183"/>
      <c r="BD52" s="1183"/>
      <c r="BE52" s="1183"/>
      <c r="BF52" s="1185" t="s">
        <v>507</v>
      </c>
      <c r="BG52" s="1185"/>
      <c r="BH52" s="1185"/>
      <c r="BI52" s="1185"/>
      <c r="BJ52" s="1185" t="s">
        <v>508</v>
      </c>
      <c r="BK52" s="1185"/>
      <c r="BL52" s="1185"/>
      <c r="BM52" s="1185"/>
      <c r="BN52" s="1185" t="s">
        <v>509</v>
      </c>
      <c r="BO52" s="1185"/>
      <c r="BP52" s="1185"/>
      <c r="BQ52" s="1185"/>
      <c r="BR52" s="1185" t="s">
        <v>509</v>
      </c>
      <c r="BS52" s="1185"/>
      <c r="BT52" s="1185"/>
      <c r="BU52" s="1185"/>
      <c r="BV52" s="1185" t="s">
        <v>510</v>
      </c>
      <c r="BW52" s="1185"/>
      <c r="BX52" s="1185"/>
      <c r="BY52" s="1185"/>
      <c r="BZ52" s="1185" t="s">
        <v>511</v>
      </c>
      <c r="CA52" s="1185"/>
      <c r="CB52" s="1185"/>
      <c r="CC52" s="1185"/>
      <c r="CD52" s="1185" t="s">
        <v>512</v>
      </c>
      <c r="CE52" s="1185"/>
      <c r="CF52" s="1185"/>
      <c r="CG52" s="1185"/>
    </row>
    <row r="53" spans="1:85" ht="13.5" customHeight="1">
      <c r="B53" s="906"/>
      <c r="C53" s="906"/>
      <c r="D53" s="906"/>
      <c r="E53" s="906"/>
      <c r="F53" s="906"/>
      <c r="G53" s="906"/>
      <c r="H53" s="906"/>
      <c r="I53" s="906"/>
      <c r="J53" s="906"/>
      <c r="K53" s="906"/>
      <c r="L53" s="906"/>
      <c r="M53" s="906"/>
      <c r="N53" s="906"/>
      <c r="O53" s="906"/>
      <c r="P53" s="906"/>
      <c r="Q53" s="906"/>
      <c r="R53" s="906"/>
      <c r="S53" s="906"/>
      <c r="T53" s="906"/>
      <c r="U53" s="906"/>
      <c r="V53" s="906"/>
      <c r="W53" s="906"/>
      <c r="X53" s="906"/>
      <c r="Y53" s="906"/>
      <c r="Z53" s="906"/>
      <c r="AA53" s="906"/>
      <c r="AB53" s="906"/>
      <c r="AC53" s="906"/>
      <c r="AD53" s="906"/>
      <c r="AE53" s="906"/>
      <c r="AF53" s="906"/>
      <c r="AG53" s="906"/>
      <c r="AH53" s="906"/>
      <c r="AI53" s="906"/>
      <c r="AJ53" s="906"/>
      <c r="AK53" s="906"/>
      <c r="AL53" s="906"/>
      <c r="AM53" s="906"/>
      <c r="AN53" s="906"/>
      <c r="AO53" s="906"/>
      <c r="AP53" s="906"/>
      <c r="AQ53" s="906"/>
      <c r="AR53" s="906"/>
      <c r="AS53" s="906"/>
      <c r="AT53" s="906"/>
      <c r="AU53" s="906"/>
      <c r="AV53" s="906"/>
      <c r="AW53" s="906"/>
      <c r="AX53" s="906"/>
      <c r="AY53" s="906"/>
      <c r="BA53" s="74"/>
      <c r="BB53" s="1183"/>
      <c r="BC53" s="1183"/>
      <c r="BD53" s="1183"/>
      <c r="BE53" s="1183"/>
      <c r="BF53" s="1185"/>
      <c r="BG53" s="1185"/>
      <c r="BH53" s="1185"/>
      <c r="BI53" s="1185"/>
      <c r="BJ53" s="1185"/>
      <c r="BK53" s="1185"/>
      <c r="BL53" s="1185"/>
      <c r="BM53" s="1185"/>
      <c r="BN53" s="1185"/>
      <c r="BO53" s="1185"/>
      <c r="BP53" s="1185"/>
      <c r="BQ53" s="1185"/>
      <c r="BR53" s="1185"/>
      <c r="BS53" s="1185"/>
      <c r="BT53" s="1185"/>
      <c r="BU53" s="1185"/>
      <c r="BV53" s="1185"/>
      <c r="BW53" s="1185"/>
      <c r="BX53" s="1185"/>
      <c r="BY53" s="1185"/>
      <c r="BZ53" s="1185"/>
      <c r="CA53" s="1185"/>
      <c r="CB53" s="1185"/>
      <c r="CC53" s="1185"/>
      <c r="CD53" s="1185"/>
      <c r="CE53" s="1185"/>
      <c r="CF53" s="1185"/>
      <c r="CG53" s="1185"/>
    </row>
    <row r="54" spans="1:85" s="280" customFormat="1" ht="12.95" customHeight="1">
      <c r="G54" s="369"/>
      <c r="H54" s="369"/>
      <c r="Q54" s="369"/>
      <c r="AR54" s="369"/>
      <c r="AZ54" s="74"/>
      <c r="BA54" s="74"/>
      <c r="BB54" s="1197"/>
      <c r="BC54" s="1197"/>
      <c r="BD54" s="1197"/>
      <c r="BE54" s="1197"/>
      <c r="BF54" s="1197"/>
      <c r="BG54" s="1197"/>
      <c r="BH54" s="1197"/>
      <c r="BI54" s="1197"/>
      <c r="BJ54" s="1197"/>
      <c r="BK54" s="1197"/>
      <c r="BL54" s="1197"/>
      <c r="BM54" s="1197"/>
      <c r="BN54" s="1197"/>
      <c r="BO54" s="1197"/>
      <c r="BP54" s="1197"/>
      <c r="BQ54" s="1197"/>
      <c r="BR54" s="1197"/>
      <c r="BS54" s="1197"/>
      <c r="BT54" s="1197"/>
      <c r="BU54" s="1197"/>
      <c r="BV54" s="1197"/>
      <c r="BW54" s="1197"/>
      <c r="BX54" s="1197"/>
      <c r="BY54" s="1197"/>
      <c r="BZ54" s="1197"/>
      <c r="CA54" s="1197"/>
      <c r="CB54" s="1197"/>
      <c r="CC54" s="1197"/>
      <c r="CD54" s="778"/>
      <c r="CE54" s="778"/>
      <c r="CF54" s="778"/>
      <c r="CG54" s="778"/>
    </row>
    <row r="55" spans="1:85" s="13" customFormat="1" ht="20.100000000000001" customHeight="1">
      <c r="A55" s="1014">
        <f ca="1">TODAY()</f>
        <v>42951</v>
      </c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4"/>
      <c r="AJ55" s="1014"/>
      <c r="AK55" s="1014"/>
      <c r="AL55" s="1014"/>
      <c r="AM55" s="1014"/>
      <c r="AN55" s="1014"/>
      <c r="AO55" s="1014"/>
      <c r="AP55" s="1014"/>
      <c r="AQ55" s="1014"/>
      <c r="AR55" s="1014"/>
      <c r="AS55" s="1014"/>
      <c r="AT55" s="1014"/>
      <c r="AU55" s="1014"/>
      <c r="AV55" s="1014"/>
      <c r="AW55" s="1014"/>
      <c r="AX55" s="1014"/>
      <c r="AY55" s="1014"/>
      <c r="AZ55" s="74"/>
      <c r="BA55" s="74"/>
      <c r="BB55" s="778" t="s">
        <v>521</v>
      </c>
      <c r="BC55" s="778"/>
      <c r="BD55" s="778"/>
      <c r="BE55" s="778"/>
      <c r="BF55" s="778"/>
      <c r="BG55" s="778"/>
      <c r="BH55" s="778"/>
      <c r="BI55" s="778"/>
      <c r="BJ55" s="778"/>
      <c r="BK55" s="778"/>
      <c r="BL55" s="778"/>
      <c r="BM55" s="778"/>
      <c r="BN55" s="778"/>
      <c r="BO55" s="778"/>
      <c r="BP55" s="778"/>
      <c r="BQ55" s="778"/>
      <c r="BR55" s="778"/>
      <c r="BS55" s="778"/>
      <c r="BT55" s="778"/>
      <c r="BU55" s="778"/>
      <c r="BV55" s="778"/>
      <c r="BW55" s="778"/>
      <c r="BX55" s="778"/>
      <c r="BY55" s="778"/>
      <c r="BZ55" s="778"/>
      <c r="CA55" s="778"/>
      <c r="CB55" s="778"/>
      <c r="CC55" s="778"/>
      <c r="CD55" s="778"/>
      <c r="CE55" s="778"/>
      <c r="CF55" s="778"/>
      <c r="CG55" s="778"/>
    </row>
    <row r="56" spans="1:85" s="13" customFormat="1" ht="12.95" customHeight="1">
      <c r="G56" s="371"/>
      <c r="H56" s="371"/>
      <c r="Q56" s="371"/>
      <c r="Y56" s="281"/>
      <c r="Z56" s="281"/>
      <c r="AA56" s="281"/>
      <c r="AB56" s="281"/>
      <c r="AC56" s="281"/>
      <c r="AD56" s="281"/>
      <c r="AE56" s="281"/>
      <c r="AJ56" s="281"/>
      <c r="AK56" s="281"/>
      <c r="AL56" s="281"/>
      <c r="AM56" s="281"/>
      <c r="AN56" s="281"/>
      <c r="AO56" s="281"/>
      <c r="AP56" s="281"/>
      <c r="AQ56" s="281"/>
      <c r="AR56" s="372"/>
      <c r="AS56" s="281"/>
      <c r="AT56" s="281"/>
      <c r="AU56" s="281"/>
      <c r="AV56" s="281"/>
      <c r="AW56" s="281"/>
      <c r="AX56" s="281"/>
      <c r="AY56" s="281"/>
      <c r="AZ56" s="74"/>
      <c r="BA56" s="74"/>
      <c r="BB56" s="1200" t="s">
        <v>270</v>
      </c>
      <c r="BC56" s="1201"/>
      <c r="BD56" s="1201"/>
      <c r="BE56" s="1201"/>
      <c r="BF56" s="1201"/>
      <c r="BG56" s="1201"/>
      <c r="BH56" s="1202"/>
      <c r="BI56" s="1183" t="s">
        <v>271</v>
      </c>
      <c r="BJ56" s="1183"/>
      <c r="BK56" s="1183"/>
      <c r="BL56" s="1183"/>
      <c r="BM56" s="1183"/>
      <c r="BN56" s="1183"/>
      <c r="BO56" s="1183"/>
      <c r="BP56" s="1183"/>
      <c r="BQ56" s="1183"/>
      <c r="BR56" s="1183"/>
      <c r="BS56" s="1183"/>
      <c r="BT56" s="1183"/>
      <c r="BU56" s="1183"/>
      <c r="BV56" s="1183"/>
      <c r="BW56" s="1183"/>
      <c r="BX56" s="1183"/>
      <c r="BY56" s="1183"/>
      <c r="BZ56" s="1183"/>
      <c r="CA56" s="1183"/>
      <c r="CB56" s="1183"/>
      <c r="CC56" s="1183"/>
      <c r="CD56" s="1183"/>
      <c r="CE56" s="1183"/>
      <c r="CF56" s="1183"/>
      <c r="CG56" s="1183"/>
    </row>
    <row r="57" spans="1:85" s="13" customFormat="1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60"/>
      <c r="Z57" s="360"/>
      <c r="AA57" s="360"/>
      <c r="AB57" s="360"/>
      <c r="AC57" s="360"/>
      <c r="AD57" s="360"/>
      <c r="AE57" s="946" t="s">
        <v>35</v>
      </c>
      <c r="AF57" s="946"/>
      <c r="AG57" s="946"/>
      <c r="AH57" s="946"/>
      <c r="AI57" s="946"/>
      <c r="AJ57" s="946"/>
      <c r="AK57" s="946"/>
      <c r="AL57" s="950">
        <f>'1'!AJ26</f>
        <v>0</v>
      </c>
      <c r="AM57" s="950"/>
      <c r="AN57" s="950"/>
      <c r="AO57" s="950"/>
      <c r="AP57" s="950"/>
      <c r="AQ57" s="950"/>
      <c r="AR57" s="950"/>
      <c r="AS57" s="950"/>
      <c r="AT57" s="950"/>
      <c r="AU57" s="950"/>
      <c r="AV57" s="946" t="s">
        <v>26</v>
      </c>
      <c r="AW57" s="946"/>
      <c r="AX57" s="946"/>
      <c r="AY57" s="946"/>
      <c r="AZ57" s="74"/>
      <c r="BA57" s="74"/>
      <c r="BB57" s="1183" t="s">
        <v>272</v>
      </c>
      <c r="BC57" s="1183"/>
      <c r="BD57" s="1183"/>
      <c r="BE57" s="1183"/>
      <c r="BF57" s="1183"/>
      <c r="BG57" s="1183"/>
      <c r="BH57" s="1183"/>
      <c r="BI57" s="1196" t="s">
        <v>513</v>
      </c>
      <c r="BJ57" s="1196"/>
      <c r="BK57" s="1196"/>
      <c r="BL57" s="1196"/>
      <c r="BM57" s="1196"/>
      <c r="BN57" s="1196"/>
      <c r="BO57" s="1196"/>
      <c r="BP57" s="1196"/>
      <c r="BQ57" s="1196"/>
      <c r="BR57" s="1196"/>
      <c r="BS57" s="1196"/>
      <c r="BT57" s="1196"/>
      <c r="BU57" s="1196"/>
      <c r="BV57" s="1196"/>
      <c r="BW57" s="1196"/>
      <c r="BX57" s="1196"/>
      <c r="BY57" s="1196"/>
      <c r="BZ57" s="1196"/>
      <c r="CA57" s="1196"/>
      <c r="CB57" s="1196"/>
      <c r="CC57" s="1196"/>
      <c r="CD57" s="1196"/>
      <c r="CE57" s="1196"/>
      <c r="CF57" s="1196"/>
      <c r="CG57" s="1196"/>
    </row>
    <row r="58" spans="1:85" ht="17.100000000000001" hidden="1" customHeight="1">
      <c r="W58" s="279"/>
      <c r="X58" s="279"/>
      <c r="Y58" s="279"/>
      <c r="Z58" s="279"/>
      <c r="AA58" s="279"/>
      <c r="AB58" s="279"/>
      <c r="AC58" s="279"/>
      <c r="AD58" s="279"/>
      <c r="AE58" s="1012" t="s">
        <v>2401</v>
      </c>
      <c r="AF58" s="946"/>
      <c r="AG58" s="946"/>
      <c r="AH58" s="946"/>
      <c r="AI58" s="946"/>
      <c r="AJ58" s="946"/>
      <c r="AK58" s="946"/>
      <c r="AL58" s="950">
        <f>'1'!AJ27</f>
        <v>0</v>
      </c>
      <c r="AM58" s="950"/>
      <c r="AN58" s="950"/>
      <c r="AO58" s="950"/>
      <c r="AP58" s="950"/>
      <c r="AQ58" s="950"/>
      <c r="AR58" s="950"/>
      <c r="AS58" s="950"/>
      <c r="AT58" s="950"/>
      <c r="AU58" s="950"/>
      <c r="AV58" s="946" t="s">
        <v>26</v>
      </c>
      <c r="AW58" s="946"/>
      <c r="AX58" s="946"/>
      <c r="AY58" s="946"/>
      <c r="BA58" s="74"/>
      <c r="BB58" s="1183"/>
      <c r="BC58" s="1183"/>
      <c r="BD58" s="1183"/>
      <c r="BE58" s="1183"/>
      <c r="BF58" s="1183"/>
      <c r="BG58" s="1183"/>
      <c r="BH58" s="1183"/>
      <c r="BI58" s="1196"/>
      <c r="BJ58" s="1196"/>
      <c r="BK58" s="1196"/>
      <c r="BL58" s="1196"/>
      <c r="BM58" s="1196"/>
      <c r="BN58" s="1196"/>
      <c r="BO58" s="1196"/>
      <c r="BP58" s="1196"/>
      <c r="BQ58" s="1196"/>
      <c r="BR58" s="1196"/>
      <c r="BS58" s="1196"/>
      <c r="BT58" s="1196"/>
      <c r="BU58" s="1196"/>
      <c r="BV58" s="1196"/>
      <c r="BW58" s="1196"/>
      <c r="BX58" s="1196"/>
      <c r="BY58" s="1196"/>
      <c r="BZ58" s="1196"/>
      <c r="CA58" s="1196"/>
      <c r="CB58" s="1196"/>
      <c r="CC58" s="1196"/>
      <c r="CD58" s="1196"/>
      <c r="CE58" s="1196"/>
      <c r="CF58" s="1196"/>
      <c r="CG58" s="1196"/>
    </row>
    <row r="59" spans="1:85" ht="18" customHeight="1">
      <c r="A59" s="944" t="s">
        <v>945</v>
      </c>
      <c r="B59" s="944"/>
      <c r="C59" s="944"/>
      <c r="D59" s="944"/>
      <c r="E59" s="944"/>
      <c r="F59" s="944"/>
      <c r="G59" s="944"/>
      <c r="H59" s="944"/>
      <c r="I59" s="944"/>
      <c r="J59" s="944"/>
      <c r="K59" s="944"/>
      <c r="L59" s="944"/>
      <c r="M59" s="944"/>
      <c r="N59" s="944"/>
      <c r="O59" s="944"/>
      <c r="P59" s="944"/>
      <c r="Q59" s="944"/>
      <c r="R59" s="944"/>
      <c r="S59" s="944"/>
      <c r="T59" s="944"/>
      <c r="U59" s="944"/>
      <c r="V59" s="944"/>
      <c r="BA59" s="74"/>
      <c r="BB59" s="1183"/>
      <c r="BC59" s="1183"/>
      <c r="BD59" s="1183"/>
      <c r="BE59" s="1183"/>
      <c r="BF59" s="1183"/>
      <c r="BG59" s="1183"/>
      <c r="BH59" s="1183"/>
      <c r="BI59" s="1196"/>
      <c r="BJ59" s="1196"/>
      <c r="BK59" s="1196"/>
      <c r="BL59" s="1196"/>
      <c r="BM59" s="1196"/>
      <c r="BN59" s="1196"/>
      <c r="BO59" s="1196"/>
      <c r="BP59" s="1196"/>
      <c r="BQ59" s="1196"/>
      <c r="BR59" s="1196"/>
      <c r="BS59" s="1196"/>
      <c r="BT59" s="1196"/>
      <c r="BU59" s="1196"/>
      <c r="BV59" s="1196"/>
      <c r="BW59" s="1196"/>
      <c r="BX59" s="1196"/>
      <c r="BY59" s="1196"/>
      <c r="BZ59" s="1196"/>
      <c r="CA59" s="1196"/>
      <c r="CB59" s="1196"/>
      <c r="CC59" s="1196"/>
      <c r="CD59" s="1196"/>
      <c r="CE59" s="1196"/>
      <c r="CF59" s="1196"/>
      <c r="CG59" s="1196"/>
    </row>
    <row r="60" spans="1:85" ht="18" customHeight="1">
      <c r="BA60" s="74"/>
      <c r="BB60" s="1183" t="s">
        <v>292</v>
      </c>
      <c r="BC60" s="1183"/>
      <c r="BD60" s="1183"/>
      <c r="BE60" s="1183"/>
      <c r="BF60" s="1183"/>
      <c r="BG60" s="1183"/>
      <c r="BH60" s="1183"/>
      <c r="BI60" s="1196" t="s">
        <v>878</v>
      </c>
      <c r="BJ60" s="1196"/>
      <c r="BK60" s="1196"/>
      <c r="BL60" s="1196"/>
      <c r="BM60" s="1196"/>
      <c r="BN60" s="1196"/>
      <c r="BO60" s="1196"/>
      <c r="BP60" s="1196"/>
      <c r="BQ60" s="1196"/>
      <c r="BR60" s="1196"/>
      <c r="BS60" s="1196"/>
      <c r="BT60" s="1196"/>
      <c r="BU60" s="1196"/>
      <c r="BV60" s="1196"/>
      <c r="BW60" s="1196"/>
      <c r="BX60" s="1196"/>
      <c r="BY60" s="1196"/>
      <c r="BZ60" s="1196"/>
      <c r="CA60" s="1196"/>
      <c r="CB60" s="1196"/>
      <c r="CC60" s="1196"/>
      <c r="CD60" s="1196"/>
      <c r="CE60" s="1196"/>
      <c r="CF60" s="1196"/>
      <c r="CG60" s="1196"/>
    </row>
    <row r="61" spans="1:85" ht="18" customHeight="1">
      <c r="BA61" s="74"/>
      <c r="BB61" s="1183"/>
      <c r="BC61" s="1183"/>
      <c r="BD61" s="1183"/>
      <c r="BE61" s="1183"/>
      <c r="BF61" s="1183"/>
      <c r="BG61" s="1183"/>
      <c r="BH61" s="1183"/>
      <c r="BI61" s="1196"/>
      <c r="BJ61" s="1196"/>
      <c r="BK61" s="1196"/>
      <c r="BL61" s="1196"/>
      <c r="BM61" s="1196"/>
      <c r="BN61" s="1196"/>
      <c r="BO61" s="1196"/>
      <c r="BP61" s="1196"/>
      <c r="BQ61" s="1196"/>
      <c r="BR61" s="1196"/>
      <c r="BS61" s="1196"/>
      <c r="BT61" s="1196"/>
      <c r="BU61" s="1196"/>
      <c r="BV61" s="1196"/>
      <c r="BW61" s="1196"/>
      <c r="BX61" s="1196"/>
      <c r="BY61" s="1196"/>
      <c r="BZ61" s="1196"/>
      <c r="CA61" s="1196"/>
      <c r="CB61" s="1196"/>
      <c r="CC61" s="1196"/>
      <c r="CD61" s="1196"/>
      <c r="CE61" s="1196"/>
      <c r="CF61" s="1196"/>
      <c r="CG61" s="1196"/>
    </row>
    <row r="62" spans="1:85" ht="18" customHeight="1">
      <c r="BA62" s="74"/>
      <c r="BB62" s="1183"/>
      <c r="BC62" s="1183"/>
      <c r="BD62" s="1183"/>
      <c r="BE62" s="1183"/>
      <c r="BF62" s="1183"/>
      <c r="BG62" s="1183"/>
      <c r="BH62" s="1183"/>
      <c r="BI62" s="1196"/>
      <c r="BJ62" s="1196"/>
      <c r="BK62" s="1196"/>
      <c r="BL62" s="1196"/>
      <c r="BM62" s="1196"/>
      <c r="BN62" s="1196"/>
      <c r="BO62" s="1196"/>
      <c r="BP62" s="1196"/>
      <c r="BQ62" s="1196"/>
      <c r="BR62" s="1196"/>
      <c r="BS62" s="1196"/>
      <c r="BT62" s="1196"/>
      <c r="BU62" s="1196"/>
      <c r="BV62" s="1196"/>
      <c r="BW62" s="1196"/>
      <c r="BX62" s="1196"/>
      <c r="BY62" s="1196"/>
      <c r="BZ62" s="1196"/>
      <c r="CA62" s="1196"/>
      <c r="CB62" s="1196"/>
      <c r="CC62" s="1196"/>
      <c r="CD62" s="1196"/>
      <c r="CE62" s="1196"/>
      <c r="CF62" s="1196"/>
      <c r="CG62" s="1196"/>
    </row>
    <row r="63" spans="1:85" ht="18" customHeight="1">
      <c r="BA63" s="74"/>
      <c r="BB63" s="1183" t="s">
        <v>514</v>
      </c>
      <c r="BC63" s="1183"/>
      <c r="BD63" s="1183"/>
      <c r="BE63" s="1183"/>
      <c r="BF63" s="1183"/>
      <c r="BG63" s="1183"/>
      <c r="BH63" s="1183"/>
      <c r="BI63" s="1196" t="s">
        <v>879</v>
      </c>
      <c r="BJ63" s="1196"/>
      <c r="BK63" s="1196"/>
      <c r="BL63" s="1196"/>
      <c r="BM63" s="1196"/>
      <c r="BN63" s="1196"/>
      <c r="BO63" s="1196"/>
      <c r="BP63" s="1196"/>
      <c r="BQ63" s="1196"/>
      <c r="BR63" s="1196"/>
      <c r="BS63" s="1196"/>
      <c r="BT63" s="1196"/>
      <c r="BU63" s="1196"/>
      <c r="BV63" s="1196"/>
      <c r="BW63" s="1196"/>
      <c r="BX63" s="1196"/>
      <c r="BY63" s="1196"/>
      <c r="BZ63" s="1196"/>
      <c r="CA63" s="1196"/>
      <c r="CB63" s="1196"/>
      <c r="CC63" s="1196"/>
      <c r="CD63" s="1196"/>
      <c r="CE63" s="1196"/>
      <c r="CF63" s="1196"/>
      <c r="CG63" s="1196"/>
    </row>
    <row r="64" spans="1:85" ht="18" customHeight="1">
      <c r="BA64" s="74"/>
      <c r="BB64" s="1183"/>
      <c r="BC64" s="1183"/>
      <c r="BD64" s="1183"/>
      <c r="BE64" s="1183"/>
      <c r="BF64" s="1183"/>
      <c r="BG64" s="1183"/>
      <c r="BH64" s="1183"/>
      <c r="BI64" s="1196"/>
      <c r="BJ64" s="1196"/>
      <c r="BK64" s="1196"/>
      <c r="BL64" s="1196"/>
      <c r="BM64" s="1196"/>
      <c r="BN64" s="1196"/>
      <c r="BO64" s="1196"/>
      <c r="BP64" s="1196"/>
      <c r="BQ64" s="1196"/>
      <c r="BR64" s="1196"/>
      <c r="BS64" s="1196"/>
      <c r="BT64" s="1196"/>
      <c r="BU64" s="1196"/>
      <c r="BV64" s="1196"/>
      <c r="BW64" s="1196"/>
      <c r="BX64" s="1196"/>
      <c r="BY64" s="1196"/>
      <c r="BZ64" s="1196"/>
      <c r="CA64" s="1196"/>
      <c r="CB64" s="1196"/>
      <c r="CC64" s="1196"/>
      <c r="CD64" s="1196"/>
      <c r="CE64" s="1196"/>
      <c r="CF64" s="1196"/>
      <c r="CG64" s="1196"/>
    </row>
    <row r="65" spans="53:85" ht="18" customHeight="1">
      <c r="BA65" s="74"/>
      <c r="BB65" s="1183"/>
      <c r="BC65" s="1183"/>
      <c r="BD65" s="1183"/>
      <c r="BE65" s="1183"/>
      <c r="BF65" s="1183"/>
      <c r="BG65" s="1183"/>
      <c r="BH65" s="1183"/>
      <c r="BI65" s="1196"/>
      <c r="BJ65" s="1196"/>
      <c r="BK65" s="1196"/>
      <c r="BL65" s="1196"/>
      <c r="BM65" s="1196"/>
      <c r="BN65" s="1196"/>
      <c r="BO65" s="1196"/>
      <c r="BP65" s="1196"/>
      <c r="BQ65" s="1196"/>
      <c r="BR65" s="1196"/>
      <c r="BS65" s="1196"/>
      <c r="BT65" s="1196"/>
      <c r="BU65" s="1196"/>
      <c r="BV65" s="1196"/>
      <c r="BW65" s="1196"/>
      <c r="BX65" s="1196"/>
      <c r="BY65" s="1196"/>
      <c r="BZ65" s="1196"/>
      <c r="CA65" s="1196"/>
      <c r="CB65" s="1196"/>
      <c r="CC65" s="1196"/>
      <c r="CD65" s="1196"/>
      <c r="CE65" s="1196"/>
      <c r="CF65" s="1196"/>
      <c r="CG65" s="1196"/>
    </row>
    <row r="66" spans="53:85" ht="18" customHeight="1">
      <c r="BA66" s="74"/>
      <c r="BB66" s="1185" t="s">
        <v>505</v>
      </c>
      <c r="BC66" s="1183"/>
      <c r="BD66" s="1183"/>
      <c r="BE66" s="1183"/>
      <c r="BF66" s="1183"/>
      <c r="BG66" s="1183"/>
      <c r="BH66" s="1183"/>
      <c r="BI66" s="1198" t="s">
        <v>872</v>
      </c>
      <c r="BJ66" s="1196"/>
      <c r="BK66" s="1196"/>
      <c r="BL66" s="1196"/>
      <c r="BM66" s="1196"/>
      <c r="BN66" s="1196"/>
      <c r="BO66" s="1196"/>
      <c r="BP66" s="1196"/>
      <c r="BQ66" s="1196"/>
      <c r="BR66" s="1196"/>
      <c r="BS66" s="1196"/>
      <c r="BT66" s="1196"/>
      <c r="BU66" s="1196"/>
      <c r="BV66" s="1196"/>
      <c r="BW66" s="1196"/>
      <c r="BX66" s="1196"/>
      <c r="BY66" s="1196"/>
      <c r="BZ66" s="1196"/>
      <c r="CA66" s="1196"/>
      <c r="CB66" s="1196"/>
      <c r="CC66" s="1196"/>
      <c r="CD66" s="1196"/>
      <c r="CE66" s="1196"/>
      <c r="CF66" s="1196"/>
      <c r="CG66" s="1196"/>
    </row>
    <row r="67" spans="53:85" ht="18" customHeight="1">
      <c r="BA67" s="74"/>
      <c r="BB67" s="1183"/>
      <c r="BC67" s="1183"/>
      <c r="BD67" s="1183"/>
      <c r="BE67" s="1183"/>
      <c r="BF67" s="1183"/>
      <c r="BG67" s="1183"/>
      <c r="BH67" s="1183"/>
      <c r="BI67" s="1196"/>
      <c r="BJ67" s="1196"/>
      <c r="BK67" s="1196"/>
      <c r="BL67" s="1196"/>
      <c r="BM67" s="1196"/>
      <c r="BN67" s="1196"/>
      <c r="BO67" s="1196"/>
      <c r="BP67" s="1196"/>
      <c r="BQ67" s="1196"/>
      <c r="BR67" s="1196"/>
      <c r="BS67" s="1196"/>
      <c r="BT67" s="1196"/>
      <c r="BU67" s="1196"/>
      <c r="BV67" s="1196"/>
      <c r="BW67" s="1196"/>
      <c r="BX67" s="1196"/>
      <c r="BY67" s="1196"/>
      <c r="BZ67" s="1196"/>
      <c r="CA67" s="1196"/>
      <c r="CB67" s="1196"/>
      <c r="CC67" s="1196"/>
      <c r="CD67" s="1196"/>
      <c r="CE67" s="1196"/>
      <c r="CF67" s="1196"/>
      <c r="CG67" s="1196"/>
    </row>
    <row r="68" spans="53:85" ht="18" customHeight="1">
      <c r="BA68" s="74"/>
      <c r="BB68" s="1185" t="s">
        <v>11</v>
      </c>
      <c r="BC68" s="1183"/>
      <c r="BD68" s="1183"/>
      <c r="BE68" s="1183"/>
      <c r="BF68" s="1183"/>
      <c r="BG68" s="1183"/>
      <c r="BH68" s="1183"/>
      <c r="BI68" s="1196" t="s">
        <v>880</v>
      </c>
      <c r="BJ68" s="1199"/>
      <c r="BK68" s="1199"/>
      <c r="BL68" s="1199"/>
      <c r="BM68" s="1199"/>
      <c r="BN68" s="1199"/>
      <c r="BO68" s="1199"/>
      <c r="BP68" s="1199"/>
      <c r="BQ68" s="1199"/>
      <c r="BR68" s="1199"/>
      <c r="BS68" s="1199"/>
      <c r="BT68" s="1199"/>
      <c r="BU68" s="1199"/>
      <c r="BV68" s="1199"/>
      <c r="BW68" s="1199"/>
      <c r="BX68" s="1199"/>
      <c r="BY68" s="1199"/>
      <c r="BZ68" s="1199"/>
      <c r="CA68" s="1199"/>
      <c r="CB68" s="1199"/>
      <c r="CC68" s="1199"/>
      <c r="CD68" s="1199"/>
      <c r="CE68" s="1199"/>
      <c r="CF68" s="1199"/>
      <c r="CG68" s="1199"/>
    </row>
    <row r="69" spans="53:85" ht="18" customHeight="1">
      <c r="BA69" s="74"/>
      <c r="BB69" s="1183"/>
      <c r="BC69" s="1183"/>
      <c r="BD69" s="1183"/>
      <c r="BE69" s="1183"/>
      <c r="BF69" s="1183"/>
      <c r="BG69" s="1183"/>
      <c r="BH69" s="1183"/>
      <c r="BI69" s="1199"/>
      <c r="BJ69" s="1199"/>
      <c r="BK69" s="1199"/>
      <c r="BL69" s="1199"/>
      <c r="BM69" s="1199"/>
      <c r="BN69" s="1199"/>
      <c r="BO69" s="1199"/>
      <c r="BP69" s="1199"/>
      <c r="BQ69" s="1199"/>
      <c r="BR69" s="1199"/>
      <c r="BS69" s="1199"/>
      <c r="BT69" s="1199"/>
      <c r="BU69" s="1199"/>
      <c r="BV69" s="1199"/>
      <c r="BW69" s="1199"/>
      <c r="BX69" s="1199"/>
      <c r="BY69" s="1199"/>
      <c r="BZ69" s="1199"/>
      <c r="CA69" s="1199"/>
      <c r="CB69" s="1199"/>
      <c r="CC69" s="1199"/>
      <c r="CD69" s="1199"/>
      <c r="CE69" s="1199"/>
      <c r="CF69" s="1199"/>
      <c r="CG69" s="1199"/>
    </row>
    <row r="70" spans="53:85" ht="18" customHeight="1">
      <c r="BA70" s="74"/>
      <c r="BB70" s="1185" t="s">
        <v>515</v>
      </c>
      <c r="BC70" s="1183"/>
      <c r="BD70" s="1183"/>
      <c r="BE70" s="1183"/>
      <c r="BF70" s="1183"/>
      <c r="BG70" s="1183"/>
      <c r="BH70" s="1183"/>
      <c r="BI70" s="1199" t="s">
        <v>868</v>
      </c>
      <c r="BJ70" s="1199"/>
      <c r="BK70" s="1199"/>
      <c r="BL70" s="1199"/>
      <c r="BM70" s="1199"/>
      <c r="BN70" s="1199"/>
      <c r="BO70" s="1199"/>
      <c r="BP70" s="1199"/>
      <c r="BQ70" s="1199"/>
      <c r="BR70" s="1199"/>
      <c r="BS70" s="1199"/>
      <c r="BT70" s="1199"/>
      <c r="BU70" s="1199"/>
      <c r="BV70" s="1199"/>
      <c r="BW70" s="1199"/>
      <c r="BX70" s="1199"/>
      <c r="BY70" s="1199"/>
      <c r="BZ70" s="1199"/>
      <c r="CA70" s="1199"/>
      <c r="CB70" s="1199"/>
      <c r="CC70" s="1199"/>
      <c r="CD70" s="1199"/>
      <c r="CE70" s="1199"/>
      <c r="CF70" s="1199"/>
      <c r="CG70" s="1199"/>
    </row>
    <row r="71" spans="53:85" ht="18" customHeight="1">
      <c r="BA71" s="74"/>
      <c r="BB71" s="1185" t="s">
        <v>506</v>
      </c>
      <c r="BC71" s="1185"/>
      <c r="BD71" s="1185"/>
      <c r="BE71" s="1185"/>
      <c r="BF71" s="1185"/>
      <c r="BG71" s="1185"/>
      <c r="BH71" s="1185"/>
      <c r="BI71" s="1199" t="s">
        <v>516</v>
      </c>
      <c r="BJ71" s="1199"/>
      <c r="BK71" s="1199"/>
      <c r="BL71" s="1199"/>
      <c r="BM71" s="1199"/>
      <c r="BN71" s="1199"/>
      <c r="BO71" s="1199"/>
      <c r="BP71" s="1199"/>
      <c r="BQ71" s="1199"/>
      <c r="BR71" s="1199"/>
      <c r="BS71" s="1199"/>
      <c r="BT71" s="1199"/>
      <c r="BU71" s="1199"/>
      <c r="BV71" s="1199"/>
      <c r="BW71" s="1199"/>
      <c r="BX71" s="1199"/>
      <c r="BY71" s="1199"/>
      <c r="BZ71" s="1199"/>
      <c r="CA71" s="1199"/>
      <c r="CB71" s="1199"/>
      <c r="CC71" s="1199"/>
      <c r="CD71" s="1199"/>
      <c r="CE71" s="1199"/>
      <c r="CF71" s="1199"/>
      <c r="CG71" s="1199"/>
    </row>
    <row r="72" spans="53:85" ht="18" customHeight="1">
      <c r="BA72" s="74"/>
      <c r="BB72" s="991" t="s">
        <v>517</v>
      </c>
      <c r="BC72" s="991"/>
      <c r="BD72" s="991"/>
      <c r="BE72" s="991"/>
      <c r="BF72" s="991"/>
      <c r="BG72" s="991"/>
      <c r="BH72" s="991"/>
      <c r="BI72" s="991"/>
      <c r="BJ72" s="991"/>
      <c r="BK72" s="991"/>
      <c r="BL72" s="991"/>
      <c r="BM72" s="991"/>
      <c r="BN72" s="991"/>
      <c r="BO72" s="991"/>
      <c r="BP72" s="991"/>
      <c r="BQ72" s="991"/>
      <c r="BR72" s="991"/>
      <c r="BS72" s="991"/>
      <c r="BT72" s="991"/>
      <c r="BU72" s="991"/>
      <c r="BV72" s="991"/>
      <c r="BW72" s="991"/>
      <c r="BX72" s="991"/>
      <c r="BY72" s="991"/>
      <c r="BZ72" s="991"/>
      <c r="CA72" s="991"/>
      <c r="CB72" s="991"/>
      <c r="CC72" s="991"/>
      <c r="CD72" s="991"/>
      <c r="CE72" s="991"/>
      <c r="CF72" s="991"/>
      <c r="CG72" s="991"/>
    </row>
    <row r="73" spans="53:85" ht="18" customHeight="1">
      <c r="BA73" s="74"/>
      <c r="BB73" s="991"/>
      <c r="BC73" s="991"/>
      <c r="BD73" s="991"/>
      <c r="BE73" s="991"/>
      <c r="BF73" s="991"/>
      <c r="BG73" s="991"/>
      <c r="BH73" s="991"/>
      <c r="BI73" s="991"/>
      <c r="BJ73" s="991"/>
      <c r="BK73" s="991"/>
      <c r="BL73" s="991"/>
      <c r="BM73" s="991"/>
      <c r="BN73" s="991"/>
      <c r="BO73" s="991"/>
      <c r="BP73" s="991"/>
      <c r="BQ73" s="991"/>
      <c r="BR73" s="991"/>
      <c r="BS73" s="991"/>
      <c r="BT73" s="991"/>
      <c r="BU73" s="991"/>
      <c r="BV73" s="991"/>
      <c r="BW73" s="991"/>
      <c r="BX73" s="991"/>
      <c r="BY73" s="991"/>
      <c r="BZ73" s="991"/>
      <c r="CA73" s="991"/>
      <c r="CB73" s="991"/>
      <c r="CC73" s="991"/>
      <c r="CD73" s="991"/>
      <c r="CE73" s="991"/>
      <c r="CF73" s="991"/>
      <c r="CG73" s="991"/>
    </row>
  </sheetData>
  <sheetProtection insertColumns="0" deleteColumns="0"/>
  <protectedRanges>
    <protectedRange sqref="J11:K11 D11 P11:R11" name="범위1_1_2_3_1"/>
    <protectedRange sqref="C18:D31 C36:D49 F36:I49 F18:I31" name="범위1_2_1_2"/>
    <protectedRange sqref="AV18:AY31 AV36:AY49" name="범위1_4"/>
    <protectedRange sqref="AT9:AT10 O9:P10 S10" name="범위1_1_2_1"/>
    <protectedRange sqref="K18:M31" name="범위1_2_1_1"/>
    <protectedRange sqref="K36:M49" name="범위1_2_1_1_1"/>
  </protectedRanges>
  <mergeCells count="340">
    <mergeCell ref="BB60:BH62"/>
    <mergeCell ref="BI60:CG62"/>
    <mergeCell ref="BB63:BH65"/>
    <mergeCell ref="BI63:CG65"/>
    <mergeCell ref="BB66:BH67"/>
    <mergeCell ref="BI66:CG67"/>
    <mergeCell ref="BB68:BH69"/>
    <mergeCell ref="BI68:CG69"/>
    <mergeCell ref="BB71:BH71"/>
    <mergeCell ref="BI71:CG71"/>
    <mergeCell ref="BB16:CF16"/>
    <mergeCell ref="BA17:CF18"/>
    <mergeCell ref="BA20:CF20"/>
    <mergeCell ref="BI21:BL21"/>
    <mergeCell ref="BA22:BE23"/>
    <mergeCell ref="BF22:BL23"/>
    <mergeCell ref="BA27:BE27"/>
    <mergeCell ref="BF27:BL27"/>
    <mergeCell ref="BA24:BE24"/>
    <mergeCell ref="BF24:BL24"/>
    <mergeCell ref="BA25:BE25"/>
    <mergeCell ref="BF25:BL25"/>
    <mergeCell ref="BA28:CF29"/>
    <mergeCell ref="BA30:CF31"/>
    <mergeCell ref="BA33:CG33"/>
    <mergeCell ref="BB34:CG35"/>
    <mergeCell ref="BB36:CG38"/>
    <mergeCell ref="BB70:BH70"/>
    <mergeCell ref="BI70:CG70"/>
    <mergeCell ref="BB72:CG73"/>
    <mergeCell ref="BA26:BE26"/>
    <mergeCell ref="BF26:BL26"/>
    <mergeCell ref="BJ52:BM53"/>
    <mergeCell ref="BN52:BQ53"/>
    <mergeCell ref="BR52:BU53"/>
    <mergeCell ref="BV52:BY53"/>
    <mergeCell ref="BZ52:CC53"/>
    <mergeCell ref="CD52:CG53"/>
    <mergeCell ref="BB39:CG40"/>
    <mergeCell ref="BB41:CG42"/>
    <mergeCell ref="BB43:CG46"/>
    <mergeCell ref="BB47:CG47"/>
    <mergeCell ref="BB49:BX49"/>
    <mergeCell ref="CD49:CG49"/>
    <mergeCell ref="BB50:BE51"/>
    <mergeCell ref="BF50:BI51"/>
    <mergeCell ref="A59:V59"/>
    <mergeCell ref="A52:AY52"/>
    <mergeCell ref="B53:AY53"/>
    <mergeCell ref="A55:AY55"/>
    <mergeCell ref="K48:N49"/>
    <mergeCell ref="O48:S49"/>
    <mergeCell ref="T48:X49"/>
    <mergeCell ref="BB52:BE53"/>
    <mergeCell ref="BF52:BI53"/>
    <mergeCell ref="BB54:CC54"/>
    <mergeCell ref="BB56:BH56"/>
    <mergeCell ref="AE58:AK58"/>
    <mergeCell ref="AL58:AU58"/>
    <mergeCell ref="AV58:AY58"/>
    <mergeCell ref="BI56:CG56"/>
    <mergeCell ref="BB57:BH59"/>
    <mergeCell ref="BI57:CG59"/>
    <mergeCell ref="BJ50:BM51"/>
    <mergeCell ref="BN50:BQ51"/>
    <mergeCell ref="BR50:BU51"/>
    <mergeCell ref="BV50:BY51"/>
    <mergeCell ref="BZ50:CC51"/>
    <mergeCell ref="CD50:CG51"/>
    <mergeCell ref="Y46:AB46"/>
    <mergeCell ref="AD46:AG46"/>
    <mergeCell ref="AH46:AJ47"/>
    <mergeCell ref="AK46:AN47"/>
    <mergeCell ref="AO46:AU47"/>
    <mergeCell ref="AV46:AY47"/>
    <mergeCell ref="Y47:Z47"/>
    <mergeCell ref="AB47:AD47"/>
    <mergeCell ref="AE47:AG47"/>
    <mergeCell ref="A46:B47"/>
    <mergeCell ref="C46:E47"/>
    <mergeCell ref="F46:J47"/>
    <mergeCell ref="K46:N47"/>
    <mergeCell ref="O46:S47"/>
    <mergeCell ref="T46:X47"/>
    <mergeCell ref="AE57:AK57"/>
    <mergeCell ref="AL57:AU57"/>
    <mergeCell ref="AV57:AY57"/>
    <mergeCell ref="A50:S50"/>
    <mergeCell ref="T50:X50"/>
    <mergeCell ref="Y50:AY50"/>
    <mergeCell ref="Y48:AB48"/>
    <mergeCell ref="AD48:AG48"/>
    <mergeCell ref="AH48:AJ49"/>
    <mergeCell ref="AK48:AN49"/>
    <mergeCell ref="AO48:AU49"/>
    <mergeCell ref="AV48:AY49"/>
    <mergeCell ref="Y49:Z49"/>
    <mergeCell ref="AB49:AD49"/>
    <mergeCell ref="AE49:AG49"/>
    <mergeCell ref="A48:B49"/>
    <mergeCell ref="C48:E49"/>
    <mergeCell ref="F48:J49"/>
    <mergeCell ref="Y44:AB44"/>
    <mergeCell ref="AD44:AG44"/>
    <mergeCell ref="AH44:AJ45"/>
    <mergeCell ref="AK44:AN45"/>
    <mergeCell ref="AO44:AU45"/>
    <mergeCell ref="AV44:AY45"/>
    <mergeCell ref="Y45:Z45"/>
    <mergeCell ref="AB45:AD45"/>
    <mergeCell ref="AE45:AG45"/>
    <mergeCell ref="A42:B43"/>
    <mergeCell ref="C42:E43"/>
    <mergeCell ref="F42:J43"/>
    <mergeCell ref="K42:N43"/>
    <mergeCell ref="O42:S43"/>
    <mergeCell ref="T42:X43"/>
    <mergeCell ref="A44:B45"/>
    <mergeCell ref="C44:E45"/>
    <mergeCell ref="F44:J45"/>
    <mergeCell ref="K44:N45"/>
    <mergeCell ref="O44:S45"/>
    <mergeCell ref="T44:X45"/>
    <mergeCell ref="AK40:AN41"/>
    <mergeCell ref="AO40:AU41"/>
    <mergeCell ref="AV40:AY41"/>
    <mergeCell ref="Y41:Z41"/>
    <mergeCell ref="AB41:AD41"/>
    <mergeCell ref="AE41:AG41"/>
    <mergeCell ref="AK42:AN43"/>
    <mergeCell ref="AO42:AU43"/>
    <mergeCell ref="AV42:AY43"/>
    <mergeCell ref="Y43:Z43"/>
    <mergeCell ref="AB43:AD43"/>
    <mergeCell ref="AE43:AG43"/>
    <mergeCell ref="Y42:AB42"/>
    <mergeCell ref="AD42:AG42"/>
    <mergeCell ref="AH42:AJ43"/>
    <mergeCell ref="A40:B41"/>
    <mergeCell ref="C40:E41"/>
    <mergeCell ref="F40:J41"/>
    <mergeCell ref="K40:N41"/>
    <mergeCell ref="O40:S41"/>
    <mergeCell ref="T40:X41"/>
    <mergeCell ref="Y38:AB38"/>
    <mergeCell ref="AD38:AG38"/>
    <mergeCell ref="AH38:AJ39"/>
    <mergeCell ref="A38:B39"/>
    <mergeCell ref="C38:E39"/>
    <mergeCell ref="F38:J39"/>
    <mergeCell ref="K38:N39"/>
    <mergeCell ref="O38:S39"/>
    <mergeCell ref="T38:X39"/>
    <mergeCell ref="Y40:AB40"/>
    <mergeCell ref="AD40:AG40"/>
    <mergeCell ref="AH40:AJ41"/>
    <mergeCell ref="AO35:AU35"/>
    <mergeCell ref="AK38:AN39"/>
    <mergeCell ref="AO38:AU39"/>
    <mergeCell ref="AV38:AY39"/>
    <mergeCell ref="Y39:Z39"/>
    <mergeCell ref="AB39:AD39"/>
    <mergeCell ref="AE39:AG39"/>
    <mergeCell ref="AV36:AY37"/>
    <mergeCell ref="Y37:Z37"/>
    <mergeCell ref="AB37:AD37"/>
    <mergeCell ref="AE37:AG37"/>
    <mergeCell ref="AV35:AY35"/>
    <mergeCell ref="A36:B37"/>
    <mergeCell ref="C36:E37"/>
    <mergeCell ref="F36:J37"/>
    <mergeCell ref="K36:N37"/>
    <mergeCell ref="O36:S37"/>
    <mergeCell ref="A32:S32"/>
    <mergeCell ref="T32:X32"/>
    <mergeCell ref="Y32:AY32"/>
    <mergeCell ref="A34:N34"/>
    <mergeCell ref="A35:B35"/>
    <mergeCell ref="C35:E35"/>
    <mergeCell ref="F35:J35"/>
    <mergeCell ref="K35:N35"/>
    <mergeCell ref="O35:S35"/>
    <mergeCell ref="T35:X35"/>
    <mergeCell ref="T36:X37"/>
    <mergeCell ref="Y36:AB36"/>
    <mergeCell ref="AD36:AG36"/>
    <mergeCell ref="AH36:AJ37"/>
    <mergeCell ref="AK36:AN37"/>
    <mergeCell ref="AO36:AU37"/>
    <mergeCell ref="Y35:AG35"/>
    <mergeCell ref="AH35:AJ35"/>
    <mergeCell ref="AK35:AN35"/>
    <mergeCell ref="Y30:AB30"/>
    <mergeCell ref="AD30:AG30"/>
    <mergeCell ref="AH30:AJ31"/>
    <mergeCell ref="AK30:AN31"/>
    <mergeCell ref="AO30:AU31"/>
    <mergeCell ref="AV30:AY31"/>
    <mergeCell ref="Y31:Z31"/>
    <mergeCell ref="AB31:AD31"/>
    <mergeCell ref="AE31:AG31"/>
    <mergeCell ref="A28:B29"/>
    <mergeCell ref="C28:E29"/>
    <mergeCell ref="F28:J29"/>
    <mergeCell ref="K28:N29"/>
    <mergeCell ref="O28:S29"/>
    <mergeCell ref="T28:X29"/>
    <mergeCell ref="A30:B31"/>
    <mergeCell ref="C30:E31"/>
    <mergeCell ref="F30:J31"/>
    <mergeCell ref="K30:N31"/>
    <mergeCell ref="O30:S31"/>
    <mergeCell ref="T30:X31"/>
    <mergeCell ref="AK26:AN27"/>
    <mergeCell ref="AO26:AU27"/>
    <mergeCell ref="AV26:AY27"/>
    <mergeCell ref="Y27:Z27"/>
    <mergeCell ref="AB27:AD27"/>
    <mergeCell ref="AE27:AG27"/>
    <mergeCell ref="AK28:AN29"/>
    <mergeCell ref="AO28:AU29"/>
    <mergeCell ref="AV28:AY29"/>
    <mergeCell ref="Y29:Z29"/>
    <mergeCell ref="AB29:AD29"/>
    <mergeCell ref="AE29:AG29"/>
    <mergeCell ref="Y28:AB28"/>
    <mergeCell ref="AD28:AG28"/>
    <mergeCell ref="AH28:AJ29"/>
    <mergeCell ref="A26:B27"/>
    <mergeCell ref="C26:E27"/>
    <mergeCell ref="F26:J27"/>
    <mergeCell ref="K26:N27"/>
    <mergeCell ref="O26:S27"/>
    <mergeCell ref="T26:X27"/>
    <mergeCell ref="Y24:AB24"/>
    <mergeCell ref="AD24:AG24"/>
    <mergeCell ref="AH24:AJ25"/>
    <mergeCell ref="Y26:AB26"/>
    <mergeCell ref="AD26:AG26"/>
    <mergeCell ref="AH26:AJ27"/>
    <mergeCell ref="AK24:AN25"/>
    <mergeCell ref="AO24:AU25"/>
    <mergeCell ref="AV24:AY25"/>
    <mergeCell ref="Y25:Z25"/>
    <mergeCell ref="AB25:AD25"/>
    <mergeCell ref="AE25:AG25"/>
    <mergeCell ref="A24:B25"/>
    <mergeCell ref="C24:E25"/>
    <mergeCell ref="F24:J25"/>
    <mergeCell ref="K24:N25"/>
    <mergeCell ref="O24:S25"/>
    <mergeCell ref="T24:X25"/>
    <mergeCell ref="Y22:AB22"/>
    <mergeCell ref="AD22:AG22"/>
    <mergeCell ref="AH22:AJ23"/>
    <mergeCell ref="AK22:AN23"/>
    <mergeCell ref="AO22:AU23"/>
    <mergeCell ref="AV22:AY23"/>
    <mergeCell ref="Y23:Z23"/>
    <mergeCell ref="AB23:AD23"/>
    <mergeCell ref="AE23:AG23"/>
    <mergeCell ref="A20:B21"/>
    <mergeCell ref="C20:E21"/>
    <mergeCell ref="F20:J21"/>
    <mergeCell ref="K20:N21"/>
    <mergeCell ref="O20:S21"/>
    <mergeCell ref="T20:X21"/>
    <mergeCell ref="A22:B23"/>
    <mergeCell ref="C22:E23"/>
    <mergeCell ref="F22:J23"/>
    <mergeCell ref="K22:N23"/>
    <mergeCell ref="O22:S23"/>
    <mergeCell ref="T22:X23"/>
    <mergeCell ref="AK20:AN21"/>
    <mergeCell ref="AO20:AU21"/>
    <mergeCell ref="AV20:AY21"/>
    <mergeCell ref="Y21:Z21"/>
    <mergeCell ref="AB21:AD21"/>
    <mergeCell ref="AE21:AG21"/>
    <mergeCell ref="Y20:AB20"/>
    <mergeCell ref="AD20:AG20"/>
    <mergeCell ref="AH20:AJ21"/>
    <mergeCell ref="AK17:AN17"/>
    <mergeCell ref="AO17:AU17"/>
    <mergeCell ref="AV17:AY17"/>
    <mergeCell ref="A18:B19"/>
    <mergeCell ref="C18:E19"/>
    <mergeCell ref="F18:J19"/>
    <mergeCell ref="K18:N19"/>
    <mergeCell ref="O18:S19"/>
    <mergeCell ref="T18:X19"/>
    <mergeCell ref="Y18:AB18"/>
    <mergeCell ref="AD18:AG18"/>
    <mergeCell ref="AH18:AJ19"/>
    <mergeCell ref="AK18:AN19"/>
    <mergeCell ref="AO18:AU19"/>
    <mergeCell ref="AV18:AY19"/>
    <mergeCell ref="Y19:Z19"/>
    <mergeCell ref="AB19:AD19"/>
    <mergeCell ref="AE19:AG19"/>
    <mergeCell ref="A16:N16"/>
    <mergeCell ref="A17:B17"/>
    <mergeCell ref="C17:E17"/>
    <mergeCell ref="F17:J17"/>
    <mergeCell ref="K17:N17"/>
    <mergeCell ref="O17:S17"/>
    <mergeCell ref="T17:X17"/>
    <mergeCell ref="Y17:AG17"/>
    <mergeCell ref="AH17:AJ17"/>
    <mergeCell ref="A7:AV7"/>
    <mergeCell ref="A12:T12"/>
    <mergeCell ref="AK1:AM1"/>
    <mergeCell ref="AN1:AP1"/>
    <mergeCell ref="AQ1:AS1"/>
    <mergeCell ref="AT1:AV1"/>
    <mergeCell ref="AK2:AM4"/>
    <mergeCell ref="AN2:AP2"/>
    <mergeCell ref="AQ2:AS4"/>
    <mergeCell ref="AT2:AV4"/>
    <mergeCell ref="AN3:AP3"/>
    <mergeCell ref="AN4:AP4"/>
    <mergeCell ref="A6:AY6"/>
    <mergeCell ref="AR8:AY8"/>
    <mergeCell ref="B13:AX14"/>
    <mergeCell ref="AZ9:CF9"/>
    <mergeCell ref="BA10:CF11"/>
    <mergeCell ref="A10:H10"/>
    <mergeCell ref="I10:AY10"/>
    <mergeCell ref="A8:H8"/>
    <mergeCell ref="I8:X8"/>
    <mergeCell ref="Y8:AD8"/>
    <mergeCell ref="AE8:AK8"/>
    <mergeCell ref="AL8:AP8"/>
    <mergeCell ref="A9:H9"/>
    <mergeCell ref="I9:X9"/>
    <mergeCell ref="Y9:AD9"/>
    <mergeCell ref="AE9:AY9"/>
    <mergeCell ref="AZ8:BI8"/>
    <mergeCell ref="BA13:CF13"/>
    <mergeCell ref="BA14:CF15"/>
  </mergeCells>
  <phoneticPr fontId="5" type="noConversion"/>
  <dataValidations count="2">
    <dataValidation type="list" allowBlank="1" showInputMessage="1" showErrorMessage="1" sqref="C18:E31 C36:E49">
      <formula1>"신규, 중단, 기간변경, 참여율변경, 계좌번호변경,기타변경"</formula1>
    </dataValidation>
    <dataValidation type="list" errorStyle="information" allowBlank="1" showInputMessage="1" showErrorMessage="1" error="단가 수기로 입력 가능" sqref="O18:S31 O36:S49">
      <formula1>INDIRECT(K18)</formula1>
    </dataValidation>
  </dataValidations>
  <hyperlinks>
    <hyperlink ref="AZ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목록에 없는 직급 입력 가능">
          <x14:formula1>
            <xm:f>인건비지급단가!$B$6:$M$6</xm:f>
          </x14:formula1>
          <xm:sqref>K18:N31 K36:N49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/>
  <dimension ref="A1:AW40"/>
  <sheetViews>
    <sheetView zoomScale="95" zoomScaleNormal="95" workbookViewId="0">
      <selection activeCell="AO8" sqref="AO8:AV8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3" width="1.77734375" style="12" customWidth="1"/>
    <col min="4" max="6" width="1.77734375" style="12"/>
    <col min="7" max="22" width="1.77734375" style="12" customWidth="1"/>
    <col min="23" max="48" width="1.77734375" style="12"/>
    <col min="49" max="49" width="17.44140625" style="5" customWidth="1"/>
    <col min="50" max="16384" width="1.77734375" style="12"/>
  </cols>
  <sheetData>
    <row r="1" spans="1:49" s="21" customFormat="1" ht="31.5">
      <c r="A1" s="977" t="s">
        <v>101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1302"/>
      <c r="AW1" s="92"/>
    </row>
    <row r="2" spans="1:49" s="13" customFormat="1" ht="17.10000000000000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9" s="117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01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W3" s="452" t="s">
        <v>1369</v>
      </c>
    </row>
    <row r="4" spans="1:49" s="118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435"/>
    </row>
    <row r="5" spans="1:49" s="118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435"/>
    </row>
    <row r="6" spans="1:49" s="765" customFormat="1" ht="12">
      <c r="A6" s="1270" t="s">
        <v>1329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1270"/>
      <c r="R6" s="1270"/>
      <c r="S6" s="1270"/>
      <c r="T6" s="1270"/>
      <c r="U6" s="1270"/>
      <c r="V6" s="1270"/>
      <c r="W6" s="1270"/>
      <c r="X6" s="1270"/>
      <c r="Y6" s="1270"/>
      <c r="Z6" s="1270"/>
      <c r="AA6" s="1270"/>
      <c r="AB6" s="1270"/>
      <c r="AC6" s="1270"/>
      <c r="AD6" s="1270"/>
      <c r="AE6" s="1270"/>
      <c r="AF6" s="1270"/>
      <c r="AG6" s="1270"/>
      <c r="AH6" s="1270"/>
      <c r="AI6" s="1270"/>
      <c r="AJ6" s="1270"/>
      <c r="AK6" s="1270"/>
      <c r="AL6" s="1270"/>
      <c r="AM6" s="1270"/>
      <c r="AN6" s="1270"/>
      <c r="AO6" s="1270"/>
      <c r="AP6" s="1270"/>
      <c r="AQ6" s="1270"/>
      <c r="AR6" s="1270"/>
      <c r="AS6" s="1270"/>
      <c r="AT6" s="1270"/>
      <c r="AU6" s="1270"/>
      <c r="AW6" s="766"/>
    </row>
    <row r="7" spans="1:49" s="32" customFormat="1" ht="12">
      <c r="A7" s="1270" t="s">
        <v>2398</v>
      </c>
      <c r="B7" s="1270"/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0"/>
      <c r="Q7" s="1270"/>
      <c r="R7" s="1270"/>
      <c r="S7" s="1270"/>
      <c r="T7" s="1270"/>
      <c r="U7" s="1270"/>
      <c r="V7" s="1270"/>
      <c r="W7" s="1270"/>
      <c r="X7" s="1270"/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0"/>
      <c r="AJ7" s="1270"/>
      <c r="AK7" s="1270"/>
      <c r="AL7" s="1270"/>
      <c r="AM7" s="1270"/>
      <c r="AN7" s="1270"/>
      <c r="AO7" s="1270"/>
      <c r="AP7" s="1270"/>
      <c r="AQ7" s="1270"/>
      <c r="AR7" s="1270"/>
      <c r="AS7" s="1270"/>
      <c r="AT7" s="1270"/>
      <c r="AU7" s="1270"/>
      <c r="AW7" s="443"/>
    </row>
    <row r="8" spans="1:49" s="15" customFormat="1" ht="15" customHeight="1">
      <c r="A8" s="1311">
        <v>1</v>
      </c>
      <c r="B8" s="1312"/>
      <c r="C8" s="1283" t="s">
        <v>16</v>
      </c>
      <c r="D8" s="1273"/>
      <c r="E8" s="1273"/>
      <c r="F8" s="1273"/>
      <c r="G8" s="1273" t="s">
        <v>2420</v>
      </c>
      <c r="H8" s="1273"/>
      <c r="I8" s="1273"/>
      <c r="J8" s="1273"/>
      <c r="K8" s="1273"/>
      <c r="L8" s="1273"/>
      <c r="M8" s="1273"/>
      <c r="N8" s="1274"/>
      <c r="O8" s="1290" t="s">
        <v>1245</v>
      </c>
      <c r="P8" s="1291"/>
      <c r="Q8" s="1291"/>
      <c r="R8" s="1291"/>
      <c r="S8" s="1283">
        <f>INDEX(생년월일,MATCH(G8,성명,0))</f>
        <v>111111</v>
      </c>
      <c r="T8" s="1273"/>
      <c r="U8" s="1273"/>
      <c r="V8" s="1273"/>
      <c r="W8" s="1273"/>
      <c r="X8" s="1273"/>
      <c r="Y8" s="1294" t="s">
        <v>22</v>
      </c>
      <c r="Z8" s="1273">
        <f>INDEX(주민등록뒤,MATCH(G8,성명,0))</f>
        <v>1111111</v>
      </c>
      <c r="AA8" s="1273"/>
      <c r="AB8" s="1273"/>
      <c r="AC8" s="1273"/>
      <c r="AD8" s="1273"/>
      <c r="AE8" s="1274"/>
      <c r="AF8" s="1271" t="s">
        <v>14</v>
      </c>
      <c r="AG8" s="1271"/>
      <c r="AH8" s="1271"/>
      <c r="AI8" s="1271"/>
      <c r="AJ8" s="1271" t="s">
        <v>83</v>
      </c>
      <c r="AK8" s="1271"/>
      <c r="AL8" s="1271"/>
      <c r="AM8" s="1271"/>
      <c r="AN8" s="1271"/>
      <c r="AO8" s="1285">
        <f>INDEX(내선번호,MATCH(G8,성명,0))</f>
        <v>7199</v>
      </c>
      <c r="AP8" s="1286"/>
      <c r="AQ8" s="1286"/>
      <c r="AR8" s="1286"/>
      <c r="AS8" s="1286"/>
      <c r="AT8" s="1286"/>
      <c r="AU8" s="1286"/>
      <c r="AV8" s="1287"/>
      <c r="AW8" s="5"/>
    </row>
    <row r="9" spans="1:49" s="15" customFormat="1" ht="15" customHeight="1">
      <c r="A9" s="1311"/>
      <c r="B9" s="1312"/>
      <c r="C9" s="1284"/>
      <c r="D9" s="1275"/>
      <c r="E9" s="1275"/>
      <c r="F9" s="1275"/>
      <c r="G9" s="1275"/>
      <c r="H9" s="1275"/>
      <c r="I9" s="1275"/>
      <c r="J9" s="1275"/>
      <c r="K9" s="1275"/>
      <c r="L9" s="1275"/>
      <c r="M9" s="1275"/>
      <c r="N9" s="1276"/>
      <c r="O9" s="1292"/>
      <c r="P9" s="1293"/>
      <c r="Q9" s="1293"/>
      <c r="R9" s="1293"/>
      <c r="S9" s="1284"/>
      <c r="T9" s="1275"/>
      <c r="U9" s="1275"/>
      <c r="V9" s="1275"/>
      <c r="W9" s="1275"/>
      <c r="X9" s="1275"/>
      <c r="Y9" s="1295"/>
      <c r="Z9" s="1275"/>
      <c r="AA9" s="1275"/>
      <c r="AB9" s="1275"/>
      <c r="AC9" s="1275"/>
      <c r="AD9" s="1275"/>
      <c r="AE9" s="1276"/>
      <c r="AF9" s="1272"/>
      <c r="AG9" s="1272"/>
      <c r="AH9" s="1272"/>
      <c r="AI9" s="1272"/>
      <c r="AJ9" s="1272" t="s">
        <v>15</v>
      </c>
      <c r="AK9" s="1272"/>
      <c r="AL9" s="1272"/>
      <c r="AM9" s="1272"/>
      <c r="AN9" s="1272"/>
      <c r="AO9" s="1280" t="str">
        <f>INDEX(핸드폰,MATCH(G8,성명,0))</f>
        <v>010-000-0000</v>
      </c>
      <c r="AP9" s="1281"/>
      <c r="AQ9" s="1281"/>
      <c r="AR9" s="1281"/>
      <c r="AS9" s="1281"/>
      <c r="AT9" s="1281"/>
      <c r="AU9" s="1281"/>
      <c r="AV9" s="1282"/>
    </row>
    <row r="10" spans="1:49" s="15" customFormat="1" ht="29.1" customHeight="1">
      <c r="A10" s="1311"/>
      <c r="B10" s="1312"/>
      <c r="C10" s="1280" t="s">
        <v>82</v>
      </c>
      <c r="D10" s="1281"/>
      <c r="E10" s="1281"/>
      <c r="F10" s="1281"/>
      <c r="G10" s="1303" t="str">
        <f>INDEX(이메일,MATCH(G8,성명,0))</f>
        <v>wooma21@snu.ac.kr</v>
      </c>
      <c r="H10" s="1304"/>
      <c r="I10" s="1304"/>
      <c r="J10" s="1304"/>
      <c r="K10" s="1304"/>
      <c r="L10" s="1304"/>
      <c r="M10" s="1304"/>
      <c r="N10" s="1304"/>
      <c r="O10" s="1305" t="s">
        <v>2415</v>
      </c>
      <c r="P10" s="1306"/>
      <c r="Q10" s="1306"/>
      <c r="R10" s="1307"/>
      <c r="S10" s="1308">
        <f>INDEX(과학기술인번호,MATCH(G8,성명,0))</f>
        <v>11088104</v>
      </c>
      <c r="T10" s="1309"/>
      <c r="U10" s="1309"/>
      <c r="V10" s="1309"/>
      <c r="W10" s="1309"/>
      <c r="X10" s="1310"/>
      <c r="Y10" s="1296" t="s">
        <v>17</v>
      </c>
      <c r="Z10" s="1297"/>
      <c r="AA10" s="1297"/>
      <c r="AB10" s="1297"/>
      <c r="AC10" s="1280" t="str">
        <f>INDEX(소속,MATCH(G8,성명,0))</f>
        <v>공학연구원</v>
      </c>
      <c r="AD10" s="1281"/>
      <c r="AE10" s="1281"/>
      <c r="AF10" s="1281"/>
      <c r="AG10" s="1281"/>
      <c r="AH10" s="1281"/>
      <c r="AI10" s="1281"/>
      <c r="AJ10" s="1281"/>
      <c r="AK10" s="1281"/>
      <c r="AL10" s="1281"/>
      <c r="AM10" s="1281"/>
      <c r="AN10" s="1281"/>
      <c r="AO10" s="1281"/>
      <c r="AP10" s="1281"/>
      <c r="AQ10" s="1281"/>
      <c r="AR10" s="1281"/>
      <c r="AS10" s="1281"/>
      <c r="AT10" s="1281"/>
      <c r="AU10" s="1281"/>
      <c r="AV10" s="1282"/>
      <c r="AW10" s="437"/>
    </row>
    <row r="11" spans="1:49" s="15" customFormat="1" ht="15" customHeight="1">
      <c r="A11" s="1288">
        <v>2</v>
      </c>
      <c r="B11" s="1289"/>
      <c r="C11" s="1283" t="s">
        <v>16</v>
      </c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4"/>
      <c r="O11" s="1290" t="s">
        <v>1245</v>
      </c>
      <c r="P11" s="1291"/>
      <c r="Q11" s="1291"/>
      <c r="R11" s="1291"/>
      <c r="S11" s="1283" t="e">
        <f>INDEX(생년월일,MATCH(G11,성명,0))</f>
        <v>#N/A</v>
      </c>
      <c r="T11" s="1273"/>
      <c r="U11" s="1273"/>
      <c r="V11" s="1273"/>
      <c r="W11" s="1273"/>
      <c r="X11" s="1273"/>
      <c r="Y11" s="1294" t="s">
        <v>12</v>
      </c>
      <c r="Z11" s="1273" t="e">
        <f>INDEX(주민등록뒤,MATCH(G11,성명,0))</f>
        <v>#N/A</v>
      </c>
      <c r="AA11" s="1273"/>
      <c r="AB11" s="1273"/>
      <c r="AC11" s="1273"/>
      <c r="AD11" s="1273"/>
      <c r="AE11" s="1274"/>
      <c r="AF11" s="1271" t="s">
        <v>14</v>
      </c>
      <c r="AG11" s="1271"/>
      <c r="AH11" s="1271"/>
      <c r="AI11" s="1271"/>
      <c r="AJ11" s="1271" t="s">
        <v>83</v>
      </c>
      <c r="AK11" s="1271"/>
      <c r="AL11" s="1271"/>
      <c r="AM11" s="1271"/>
      <c r="AN11" s="1271"/>
      <c r="AO11" s="1285" t="e">
        <f>INDEX(내선번호,MATCH(G11,성명,0))</f>
        <v>#N/A</v>
      </c>
      <c r="AP11" s="1286"/>
      <c r="AQ11" s="1286"/>
      <c r="AR11" s="1286"/>
      <c r="AS11" s="1286"/>
      <c r="AT11" s="1286"/>
      <c r="AU11" s="1286"/>
      <c r="AV11" s="1287"/>
      <c r="AW11" s="437"/>
    </row>
    <row r="12" spans="1:49" s="15" customFormat="1" ht="15" customHeight="1">
      <c r="A12" s="1288"/>
      <c r="B12" s="1289"/>
      <c r="C12" s="1284"/>
      <c r="D12" s="1275"/>
      <c r="E12" s="1275"/>
      <c r="F12" s="1275"/>
      <c r="G12" s="1275"/>
      <c r="H12" s="1275"/>
      <c r="I12" s="1275"/>
      <c r="J12" s="1275"/>
      <c r="K12" s="1275"/>
      <c r="L12" s="1275"/>
      <c r="M12" s="1275"/>
      <c r="N12" s="1276"/>
      <c r="O12" s="1292"/>
      <c r="P12" s="1293"/>
      <c r="Q12" s="1293"/>
      <c r="R12" s="1293"/>
      <c r="S12" s="1284"/>
      <c r="T12" s="1275"/>
      <c r="U12" s="1275"/>
      <c r="V12" s="1275"/>
      <c r="W12" s="1275"/>
      <c r="X12" s="1275"/>
      <c r="Y12" s="1295"/>
      <c r="Z12" s="1275"/>
      <c r="AA12" s="1275"/>
      <c r="AB12" s="1275"/>
      <c r="AC12" s="1275"/>
      <c r="AD12" s="1275"/>
      <c r="AE12" s="1276"/>
      <c r="AF12" s="1272"/>
      <c r="AG12" s="1272"/>
      <c r="AH12" s="1272"/>
      <c r="AI12" s="1272"/>
      <c r="AJ12" s="1272" t="s">
        <v>15</v>
      </c>
      <c r="AK12" s="1272"/>
      <c r="AL12" s="1272"/>
      <c r="AM12" s="1272"/>
      <c r="AN12" s="1272"/>
      <c r="AO12" s="1280" t="e">
        <f>INDEX(핸드폰,MATCH(G11,성명,0))</f>
        <v>#N/A</v>
      </c>
      <c r="AP12" s="1281"/>
      <c r="AQ12" s="1281"/>
      <c r="AR12" s="1281"/>
      <c r="AS12" s="1281"/>
      <c r="AT12" s="1281"/>
      <c r="AU12" s="1281"/>
      <c r="AV12" s="1282"/>
      <c r="AW12" s="437"/>
    </row>
    <row r="13" spans="1:49" s="15" customFormat="1" ht="29.1" customHeight="1">
      <c r="A13" s="1288"/>
      <c r="B13" s="1289"/>
      <c r="C13" s="1280" t="s">
        <v>82</v>
      </c>
      <c r="D13" s="1281"/>
      <c r="E13" s="1281"/>
      <c r="F13" s="1281"/>
      <c r="G13" s="1303" t="e">
        <f>INDEX(이메일,MATCH(G11,성명,0))</f>
        <v>#N/A</v>
      </c>
      <c r="H13" s="1304"/>
      <c r="I13" s="1304"/>
      <c r="J13" s="1304"/>
      <c r="K13" s="1304"/>
      <c r="L13" s="1304"/>
      <c r="M13" s="1304"/>
      <c r="N13" s="1304"/>
      <c r="O13" s="1305" t="s">
        <v>2415</v>
      </c>
      <c r="P13" s="1306"/>
      <c r="Q13" s="1306"/>
      <c r="R13" s="1307"/>
      <c r="S13" s="1308" t="e">
        <f>INDEX(과학기술인번호,MATCH(G11,성명,0))</f>
        <v>#N/A</v>
      </c>
      <c r="T13" s="1309"/>
      <c r="U13" s="1309"/>
      <c r="V13" s="1309"/>
      <c r="W13" s="1309"/>
      <c r="X13" s="1310"/>
      <c r="Y13" s="1296" t="s">
        <v>17</v>
      </c>
      <c r="Z13" s="1297"/>
      <c r="AA13" s="1297"/>
      <c r="AB13" s="1297"/>
      <c r="AC13" s="1280" t="e">
        <f>INDEX(소속,MATCH(G11,성명,0))</f>
        <v>#N/A</v>
      </c>
      <c r="AD13" s="1281"/>
      <c r="AE13" s="1281"/>
      <c r="AF13" s="1281"/>
      <c r="AG13" s="1281"/>
      <c r="AH13" s="1281"/>
      <c r="AI13" s="1281"/>
      <c r="AJ13" s="1281"/>
      <c r="AK13" s="1281"/>
      <c r="AL13" s="1281"/>
      <c r="AM13" s="1281"/>
      <c r="AN13" s="1281"/>
      <c r="AO13" s="1281"/>
      <c r="AP13" s="1281"/>
      <c r="AQ13" s="1281"/>
      <c r="AR13" s="1281"/>
      <c r="AS13" s="1281"/>
      <c r="AT13" s="1281"/>
      <c r="AU13" s="1281"/>
      <c r="AV13" s="1282"/>
      <c r="AW13" s="87"/>
    </row>
    <row r="14" spans="1:49" s="15" customFormat="1" ht="15" customHeight="1">
      <c r="A14" s="1288">
        <v>3</v>
      </c>
      <c r="B14" s="1289"/>
      <c r="C14" s="1283" t="s">
        <v>16</v>
      </c>
      <c r="D14" s="1273"/>
      <c r="E14" s="1273"/>
      <c r="F14" s="1273"/>
      <c r="G14" s="1273"/>
      <c r="H14" s="1273"/>
      <c r="I14" s="1273"/>
      <c r="J14" s="1273"/>
      <c r="K14" s="1273"/>
      <c r="L14" s="1273"/>
      <c r="M14" s="1273"/>
      <c r="N14" s="1274"/>
      <c r="O14" s="1290" t="s">
        <v>1245</v>
      </c>
      <c r="P14" s="1291"/>
      <c r="Q14" s="1291"/>
      <c r="R14" s="1291"/>
      <c r="S14" s="1283" t="e">
        <f>INDEX(생년월일,MATCH(G14,성명,0))</f>
        <v>#N/A</v>
      </c>
      <c r="T14" s="1273"/>
      <c r="U14" s="1273"/>
      <c r="V14" s="1273"/>
      <c r="W14" s="1273"/>
      <c r="X14" s="1273"/>
      <c r="Y14" s="1294" t="s">
        <v>12</v>
      </c>
      <c r="Z14" s="1273" t="e">
        <f>INDEX(주민등록뒤,MATCH(G14,성명,0))</f>
        <v>#N/A</v>
      </c>
      <c r="AA14" s="1273"/>
      <c r="AB14" s="1273"/>
      <c r="AC14" s="1273"/>
      <c r="AD14" s="1273"/>
      <c r="AE14" s="1274"/>
      <c r="AF14" s="1271" t="s">
        <v>14</v>
      </c>
      <c r="AG14" s="1271"/>
      <c r="AH14" s="1271"/>
      <c r="AI14" s="1271"/>
      <c r="AJ14" s="1271" t="s">
        <v>83</v>
      </c>
      <c r="AK14" s="1271"/>
      <c r="AL14" s="1271"/>
      <c r="AM14" s="1271"/>
      <c r="AN14" s="1271"/>
      <c r="AO14" s="1285" t="e">
        <f>INDEX(내선번호,MATCH(G14,성명,0))</f>
        <v>#N/A</v>
      </c>
      <c r="AP14" s="1286"/>
      <c r="AQ14" s="1286"/>
      <c r="AR14" s="1286"/>
      <c r="AS14" s="1286"/>
      <c r="AT14" s="1286"/>
      <c r="AU14" s="1286"/>
      <c r="AV14" s="1287"/>
      <c r="AW14" s="87"/>
    </row>
    <row r="15" spans="1:49" s="15" customFormat="1" ht="15" customHeight="1">
      <c r="A15" s="1288"/>
      <c r="B15" s="1289"/>
      <c r="C15" s="1284"/>
      <c r="D15" s="1275"/>
      <c r="E15" s="1275"/>
      <c r="F15" s="1275"/>
      <c r="G15" s="1275"/>
      <c r="H15" s="1275"/>
      <c r="I15" s="1275"/>
      <c r="J15" s="1275"/>
      <c r="K15" s="1275"/>
      <c r="L15" s="1275"/>
      <c r="M15" s="1275"/>
      <c r="N15" s="1276"/>
      <c r="O15" s="1292"/>
      <c r="P15" s="1293"/>
      <c r="Q15" s="1293"/>
      <c r="R15" s="1293"/>
      <c r="S15" s="1284"/>
      <c r="T15" s="1275"/>
      <c r="U15" s="1275"/>
      <c r="V15" s="1275"/>
      <c r="W15" s="1275"/>
      <c r="X15" s="1275"/>
      <c r="Y15" s="1295"/>
      <c r="Z15" s="1275"/>
      <c r="AA15" s="1275"/>
      <c r="AB15" s="1275"/>
      <c r="AC15" s="1275"/>
      <c r="AD15" s="1275"/>
      <c r="AE15" s="1276"/>
      <c r="AF15" s="1272"/>
      <c r="AG15" s="1272"/>
      <c r="AH15" s="1272"/>
      <c r="AI15" s="1272"/>
      <c r="AJ15" s="1272" t="s">
        <v>15</v>
      </c>
      <c r="AK15" s="1272"/>
      <c r="AL15" s="1272"/>
      <c r="AM15" s="1272"/>
      <c r="AN15" s="1272"/>
      <c r="AO15" s="1280" t="e">
        <f>INDEX(핸드폰,MATCH(G14,성명,0))</f>
        <v>#N/A</v>
      </c>
      <c r="AP15" s="1281"/>
      <c r="AQ15" s="1281"/>
      <c r="AR15" s="1281"/>
      <c r="AS15" s="1281"/>
      <c r="AT15" s="1281"/>
      <c r="AU15" s="1281"/>
      <c r="AV15" s="1282"/>
      <c r="AW15" s="87"/>
    </row>
    <row r="16" spans="1:49" s="15" customFormat="1" ht="29.1" customHeight="1">
      <c r="A16" s="1288"/>
      <c r="B16" s="1289"/>
      <c r="C16" s="1280" t="s">
        <v>82</v>
      </c>
      <c r="D16" s="1281"/>
      <c r="E16" s="1281"/>
      <c r="F16" s="1281"/>
      <c r="G16" s="1303" t="e">
        <f>INDEX(이메일,MATCH(G14,성명,0))</f>
        <v>#N/A</v>
      </c>
      <c r="H16" s="1304"/>
      <c r="I16" s="1304"/>
      <c r="J16" s="1304"/>
      <c r="K16" s="1304"/>
      <c r="L16" s="1304"/>
      <c r="M16" s="1304"/>
      <c r="N16" s="1304"/>
      <c r="O16" s="1305" t="s">
        <v>2415</v>
      </c>
      <c r="P16" s="1306"/>
      <c r="Q16" s="1306"/>
      <c r="R16" s="1307"/>
      <c r="S16" s="1308" t="e">
        <f>INDEX(과학기술인번호,MATCH(G14,성명,0))</f>
        <v>#N/A</v>
      </c>
      <c r="T16" s="1309"/>
      <c r="U16" s="1309"/>
      <c r="V16" s="1309"/>
      <c r="W16" s="1309"/>
      <c r="X16" s="1310"/>
      <c r="Y16" s="1296" t="s">
        <v>17</v>
      </c>
      <c r="Z16" s="1297"/>
      <c r="AA16" s="1297"/>
      <c r="AB16" s="1297"/>
      <c r="AC16" s="1280" t="e">
        <f>INDEX(소속,MATCH(G14,성명,0))</f>
        <v>#N/A</v>
      </c>
      <c r="AD16" s="1281"/>
      <c r="AE16" s="1281"/>
      <c r="AF16" s="1281"/>
      <c r="AG16" s="1281"/>
      <c r="AH16" s="1281"/>
      <c r="AI16" s="1281"/>
      <c r="AJ16" s="1281"/>
      <c r="AK16" s="1281"/>
      <c r="AL16" s="1281"/>
      <c r="AM16" s="1281"/>
      <c r="AN16" s="1281"/>
      <c r="AO16" s="1281"/>
      <c r="AP16" s="1281"/>
      <c r="AQ16" s="1281"/>
      <c r="AR16" s="1281"/>
      <c r="AS16" s="1281"/>
      <c r="AT16" s="1281"/>
      <c r="AU16" s="1281"/>
      <c r="AV16" s="1282"/>
      <c r="AW16" s="87"/>
    </row>
    <row r="17" spans="1:49" s="15" customFormat="1" ht="15" customHeight="1">
      <c r="A17" s="1288">
        <v>4</v>
      </c>
      <c r="B17" s="1289"/>
      <c r="C17" s="1283" t="s">
        <v>16</v>
      </c>
      <c r="D17" s="1273"/>
      <c r="E17" s="1273"/>
      <c r="F17" s="1273"/>
      <c r="G17" s="1273"/>
      <c r="H17" s="1273"/>
      <c r="I17" s="1273"/>
      <c r="J17" s="1273"/>
      <c r="K17" s="1273"/>
      <c r="L17" s="1273"/>
      <c r="M17" s="1273"/>
      <c r="N17" s="1274"/>
      <c r="O17" s="1290" t="s">
        <v>1245</v>
      </c>
      <c r="P17" s="1291"/>
      <c r="Q17" s="1291"/>
      <c r="R17" s="1291"/>
      <c r="S17" s="1283" t="e">
        <f>INDEX(생년월일,MATCH(G17,성명,0))</f>
        <v>#N/A</v>
      </c>
      <c r="T17" s="1273"/>
      <c r="U17" s="1273"/>
      <c r="V17" s="1273"/>
      <c r="W17" s="1273"/>
      <c r="X17" s="1273"/>
      <c r="Y17" s="1294" t="s">
        <v>12</v>
      </c>
      <c r="Z17" s="1273" t="e">
        <f>INDEX(주민등록뒤,MATCH(G17,성명,0))</f>
        <v>#N/A</v>
      </c>
      <c r="AA17" s="1273"/>
      <c r="AB17" s="1273"/>
      <c r="AC17" s="1273"/>
      <c r="AD17" s="1273"/>
      <c r="AE17" s="1274"/>
      <c r="AF17" s="1271" t="s">
        <v>14</v>
      </c>
      <c r="AG17" s="1271"/>
      <c r="AH17" s="1271"/>
      <c r="AI17" s="1271"/>
      <c r="AJ17" s="1271" t="s">
        <v>83</v>
      </c>
      <c r="AK17" s="1271"/>
      <c r="AL17" s="1271"/>
      <c r="AM17" s="1271"/>
      <c r="AN17" s="1271"/>
      <c r="AO17" s="1285" t="e">
        <f>INDEX(내선번호,MATCH(G17,성명,0))</f>
        <v>#N/A</v>
      </c>
      <c r="AP17" s="1286"/>
      <c r="AQ17" s="1286"/>
      <c r="AR17" s="1286"/>
      <c r="AS17" s="1286"/>
      <c r="AT17" s="1286"/>
      <c r="AU17" s="1286"/>
      <c r="AV17" s="1287"/>
      <c r="AW17" s="87"/>
    </row>
    <row r="18" spans="1:49" s="15" customFormat="1" ht="15" customHeight="1">
      <c r="A18" s="1288"/>
      <c r="B18" s="1289"/>
      <c r="C18" s="1284"/>
      <c r="D18" s="1275"/>
      <c r="E18" s="1275"/>
      <c r="F18" s="1275"/>
      <c r="G18" s="1275"/>
      <c r="H18" s="1275"/>
      <c r="I18" s="1275"/>
      <c r="J18" s="1275"/>
      <c r="K18" s="1275"/>
      <c r="L18" s="1275"/>
      <c r="M18" s="1275"/>
      <c r="N18" s="1276"/>
      <c r="O18" s="1292"/>
      <c r="P18" s="1293"/>
      <c r="Q18" s="1293"/>
      <c r="R18" s="1293"/>
      <c r="S18" s="1284"/>
      <c r="T18" s="1275"/>
      <c r="U18" s="1275"/>
      <c r="V18" s="1275"/>
      <c r="W18" s="1275"/>
      <c r="X18" s="1275"/>
      <c r="Y18" s="1295"/>
      <c r="Z18" s="1275"/>
      <c r="AA18" s="1275"/>
      <c r="AB18" s="1275"/>
      <c r="AC18" s="1275"/>
      <c r="AD18" s="1275"/>
      <c r="AE18" s="1276"/>
      <c r="AF18" s="1272"/>
      <c r="AG18" s="1272"/>
      <c r="AH18" s="1272"/>
      <c r="AI18" s="1272"/>
      <c r="AJ18" s="1272" t="s">
        <v>15</v>
      </c>
      <c r="AK18" s="1272"/>
      <c r="AL18" s="1272"/>
      <c r="AM18" s="1272"/>
      <c r="AN18" s="1272"/>
      <c r="AO18" s="1280" t="e">
        <f>INDEX(핸드폰,MATCH(G17,성명,0))</f>
        <v>#N/A</v>
      </c>
      <c r="AP18" s="1281"/>
      <c r="AQ18" s="1281"/>
      <c r="AR18" s="1281"/>
      <c r="AS18" s="1281"/>
      <c r="AT18" s="1281"/>
      <c r="AU18" s="1281"/>
      <c r="AV18" s="1282"/>
      <c r="AW18" s="437"/>
    </row>
    <row r="19" spans="1:49" s="15" customFormat="1" ht="29.1" customHeight="1">
      <c r="A19" s="1288"/>
      <c r="B19" s="1289"/>
      <c r="C19" s="1280" t="s">
        <v>82</v>
      </c>
      <c r="D19" s="1281"/>
      <c r="E19" s="1281"/>
      <c r="F19" s="1281"/>
      <c r="G19" s="1303" t="e">
        <f>INDEX(이메일,MATCH(G17,성명,0))</f>
        <v>#N/A</v>
      </c>
      <c r="H19" s="1304"/>
      <c r="I19" s="1304"/>
      <c r="J19" s="1304"/>
      <c r="K19" s="1304"/>
      <c r="L19" s="1304"/>
      <c r="M19" s="1304"/>
      <c r="N19" s="1304"/>
      <c r="O19" s="1305" t="s">
        <v>2415</v>
      </c>
      <c r="P19" s="1306"/>
      <c r="Q19" s="1306"/>
      <c r="R19" s="1307"/>
      <c r="S19" s="1308" t="e">
        <f>INDEX(과학기술인번호,MATCH(G17,성명,0))</f>
        <v>#N/A</v>
      </c>
      <c r="T19" s="1309"/>
      <c r="U19" s="1309"/>
      <c r="V19" s="1309"/>
      <c r="W19" s="1309"/>
      <c r="X19" s="1310"/>
      <c r="Y19" s="1296" t="s">
        <v>17</v>
      </c>
      <c r="Z19" s="1297"/>
      <c r="AA19" s="1297"/>
      <c r="AB19" s="1297"/>
      <c r="AC19" s="1280" t="e">
        <f>INDEX(소속,MATCH(G17,성명,0))</f>
        <v>#N/A</v>
      </c>
      <c r="AD19" s="1281"/>
      <c r="AE19" s="1281"/>
      <c r="AF19" s="1281"/>
      <c r="AG19" s="1281"/>
      <c r="AH19" s="1281"/>
      <c r="AI19" s="1281"/>
      <c r="AJ19" s="1281"/>
      <c r="AK19" s="1281"/>
      <c r="AL19" s="1281"/>
      <c r="AM19" s="1281"/>
      <c r="AN19" s="1281"/>
      <c r="AO19" s="1281"/>
      <c r="AP19" s="1281"/>
      <c r="AQ19" s="1281"/>
      <c r="AR19" s="1281"/>
      <c r="AS19" s="1281"/>
      <c r="AT19" s="1281"/>
      <c r="AU19" s="1281"/>
      <c r="AV19" s="1282"/>
      <c r="AW19" s="437"/>
    </row>
    <row r="20" spans="1:49" s="15" customFormat="1" ht="15" customHeight="1">
      <c r="A20" s="1288">
        <v>5</v>
      </c>
      <c r="B20" s="1289"/>
      <c r="C20" s="1283" t="s">
        <v>16</v>
      </c>
      <c r="D20" s="1273"/>
      <c r="E20" s="1273"/>
      <c r="F20" s="1273"/>
      <c r="G20" s="1273"/>
      <c r="H20" s="1273"/>
      <c r="I20" s="1273"/>
      <c r="J20" s="1273"/>
      <c r="K20" s="1273"/>
      <c r="L20" s="1273"/>
      <c r="M20" s="1273"/>
      <c r="N20" s="1274"/>
      <c r="O20" s="1290" t="s">
        <v>1245</v>
      </c>
      <c r="P20" s="1291"/>
      <c r="Q20" s="1291"/>
      <c r="R20" s="1291"/>
      <c r="S20" s="1283" t="e">
        <f>INDEX(생년월일,MATCH(G20,성명,0))</f>
        <v>#N/A</v>
      </c>
      <c r="T20" s="1273"/>
      <c r="U20" s="1273"/>
      <c r="V20" s="1273"/>
      <c r="W20" s="1273"/>
      <c r="X20" s="1273"/>
      <c r="Y20" s="1294" t="s">
        <v>12</v>
      </c>
      <c r="Z20" s="1273" t="e">
        <f>INDEX(주민등록뒤,MATCH(G20,성명,0))</f>
        <v>#N/A</v>
      </c>
      <c r="AA20" s="1273"/>
      <c r="AB20" s="1273"/>
      <c r="AC20" s="1273"/>
      <c r="AD20" s="1273"/>
      <c r="AE20" s="1274"/>
      <c r="AF20" s="1271" t="s">
        <v>14</v>
      </c>
      <c r="AG20" s="1271"/>
      <c r="AH20" s="1271"/>
      <c r="AI20" s="1271"/>
      <c r="AJ20" s="1271" t="s">
        <v>83</v>
      </c>
      <c r="AK20" s="1271"/>
      <c r="AL20" s="1271"/>
      <c r="AM20" s="1271"/>
      <c r="AN20" s="1271"/>
      <c r="AO20" s="1285" t="e">
        <f>INDEX(내선번호,MATCH(G20,성명,0))</f>
        <v>#N/A</v>
      </c>
      <c r="AP20" s="1286"/>
      <c r="AQ20" s="1286"/>
      <c r="AR20" s="1286"/>
      <c r="AS20" s="1286"/>
      <c r="AT20" s="1286"/>
      <c r="AU20" s="1286"/>
      <c r="AV20" s="1287"/>
      <c r="AW20" s="437"/>
    </row>
    <row r="21" spans="1:49" s="15" customFormat="1" ht="15" customHeight="1">
      <c r="A21" s="1288"/>
      <c r="B21" s="1289"/>
      <c r="C21" s="1284"/>
      <c r="D21" s="1275"/>
      <c r="E21" s="1275"/>
      <c r="F21" s="1275"/>
      <c r="G21" s="1275"/>
      <c r="H21" s="1275"/>
      <c r="I21" s="1275"/>
      <c r="J21" s="1275"/>
      <c r="K21" s="1275"/>
      <c r="L21" s="1275"/>
      <c r="M21" s="1275"/>
      <c r="N21" s="1276"/>
      <c r="O21" s="1292"/>
      <c r="P21" s="1293"/>
      <c r="Q21" s="1293"/>
      <c r="R21" s="1293"/>
      <c r="S21" s="1284"/>
      <c r="T21" s="1275"/>
      <c r="U21" s="1275"/>
      <c r="V21" s="1275"/>
      <c r="W21" s="1275"/>
      <c r="X21" s="1275"/>
      <c r="Y21" s="1295"/>
      <c r="Z21" s="1275"/>
      <c r="AA21" s="1275"/>
      <c r="AB21" s="1275"/>
      <c r="AC21" s="1275"/>
      <c r="AD21" s="1275"/>
      <c r="AE21" s="1276"/>
      <c r="AF21" s="1272"/>
      <c r="AG21" s="1272"/>
      <c r="AH21" s="1272"/>
      <c r="AI21" s="1272"/>
      <c r="AJ21" s="1272" t="s">
        <v>15</v>
      </c>
      <c r="AK21" s="1272"/>
      <c r="AL21" s="1272"/>
      <c r="AM21" s="1272"/>
      <c r="AN21" s="1272"/>
      <c r="AO21" s="1280" t="e">
        <f>INDEX(핸드폰,MATCH(G20,성명,0))</f>
        <v>#N/A</v>
      </c>
      <c r="AP21" s="1281"/>
      <c r="AQ21" s="1281"/>
      <c r="AR21" s="1281"/>
      <c r="AS21" s="1281"/>
      <c r="AT21" s="1281"/>
      <c r="AU21" s="1281"/>
      <c r="AV21" s="1282"/>
      <c r="AW21" s="437"/>
    </row>
    <row r="22" spans="1:49" s="15" customFormat="1" ht="29.1" customHeight="1">
      <c r="A22" s="1288"/>
      <c r="B22" s="1289"/>
      <c r="C22" s="1280" t="s">
        <v>82</v>
      </c>
      <c r="D22" s="1281"/>
      <c r="E22" s="1281"/>
      <c r="F22" s="1281"/>
      <c r="G22" s="1303" t="e">
        <f>INDEX(이메일,MATCH(G20,성명,0))</f>
        <v>#N/A</v>
      </c>
      <c r="H22" s="1304"/>
      <c r="I22" s="1304"/>
      <c r="J22" s="1304"/>
      <c r="K22" s="1304"/>
      <c r="L22" s="1304"/>
      <c r="M22" s="1304"/>
      <c r="N22" s="1304"/>
      <c r="O22" s="1305" t="s">
        <v>2415</v>
      </c>
      <c r="P22" s="1306"/>
      <c r="Q22" s="1306"/>
      <c r="R22" s="1307"/>
      <c r="S22" s="1308" t="e">
        <f>INDEX(과학기술인번호,MATCH(G20,성명,0))</f>
        <v>#N/A</v>
      </c>
      <c r="T22" s="1309"/>
      <c r="U22" s="1309"/>
      <c r="V22" s="1309"/>
      <c r="W22" s="1309"/>
      <c r="X22" s="1310"/>
      <c r="Y22" s="1296" t="s">
        <v>17</v>
      </c>
      <c r="Z22" s="1297"/>
      <c r="AA22" s="1297"/>
      <c r="AB22" s="1297"/>
      <c r="AC22" s="1280" t="e">
        <f>INDEX(소속,MATCH(G20,성명,0))</f>
        <v>#N/A</v>
      </c>
      <c r="AD22" s="1281"/>
      <c r="AE22" s="1281"/>
      <c r="AF22" s="1281"/>
      <c r="AG22" s="1281"/>
      <c r="AH22" s="1281"/>
      <c r="AI22" s="1281"/>
      <c r="AJ22" s="1281"/>
      <c r="AK22" s="1281"/>
      <c r="AL22" s="1281"/>
      <c r="AM22" s="1281"/>
      <c r="AN22" s="1281"/>
      <c r="AO22" s="1281"/>
      <c r="AP22" s="1281"/>
      <c r="AQ22" s="1281"/>
      <c r="AR22" s="1281"/>
      <c r="AS22" s="1281"/>
      <c r="AT22" s="1281"/>
      <c r="AU22" s="1281"/>
      <c r="AV22" s="1282"/>
      <c r="AW22" s="436"/>
    </row>
    <row r="23" spans="1:49" s="15" customFormat="1" ht="15" customHeight="1">
      <c r="A23" s="1288">
        <v>6</v>
      </c>
      <c r="B23" s="1289"/>
      <c r="C23" s="1283" t="s">
        <v>16</v>
      </c>
      <c r="D23" s="1273"/>
      <c r="E23" s="1273"/>
      <c r="F23" s="1273"/>
      <c r="G23" s="1273"/>
      <c r="H23" s="1273"/>
      <c r="I23" s="1273"/>
      <c r="J23" s="1273"/>
      <c r="K23" s="1273"/>
      <c r="L23" s="1273"/>
      <c r="M23" s="1273"/>
      <c r="N23" s="1274"/>
      <c r="O23" s="1290" t="s">
        <v>1245</v>
      </c>
      <c r="P23" s="1291"/>
      <c r="Q23" s="1291"/>
      <c r="R23" s="1291"/>
      <c r="S23" s="1283" t="e">
        <f>INDEX(생년월일,MATCH(G23,성명,0))</f>
        <v>#N/A</v>
      </c>
      <c r="T23" s="1273"/>
      <c r="U23" s="1273"/>
      <c r="V23" s="1273"/>
      <c r="W23" s="1273"/>
      <c r="X23" s="1273"/>
      <c r="Y23" s="1294" t="s">
        <v>12</v>
      </c>
      <c r="Z23" s="1273" t="e">
        <f>INDEX(주민등록뒤,MATCH(G23,성명,0))</f>
        <v>#N/A</v>
      </c>
      <c r="AA23" s="1273"/>
      <c r="AB23" s="1273"/>
      <c r="AC23" s="1273"/>
      <c r="AD23" s="1273"/>
      <c r="AE23" s="1274"/>
      <c r="AF23" s="1271" t="s">
        <v>14</v>
      </c>
      <c r="AG23" s="1271"/>
      <c r="AH23" s="1271"/>
      <c r="AI23" s="1271"/>
      <c r="AJ23" s="1271" t="s">
        <v>83</v>
      </c>
      <c r="AK23" s="1271"/>
      <c r="AL23" s="1271"/>
      <c r="AM23" s="1271"/>
      <c r="AN23" s="1271"/>
      <c r="AO23" s="1285" t="e">
        <f>INDEX(내선번호,MATCH(G23,성명,0))</f>
        <v>#N/A</v>
      </c>
      <c r="AP23" s="1286"/>
      <c r="AQ23" s="1286"/>
      <c r="AR23" s="1286"/>
      <c r="AS23" s="1286"/>
      <c r="AT23" s="1286"/>
      <c r="AU23" s="1286"/>
      <c r="AV23" s="1287"/>
      <c r="AW23" s="5"/>
    </row>
    <row r="24" spans="1:49" s="15" customFormat="1" ht="15" customHeight="1">
      <c r="A24" s="1288"/>
      <c r="B24" s="1289"/>
      <c r="C24" s="1284"/>
      <c r="D24" s="1275"/>
      <c r="E24" s="1275"/>
      <c r="F24" s="1275"/>
      <c r="G24" s="1275"/>
      <c r="H24" s="1275"/>
      <c r="I24" s="1275"/>
      <c r="J24" s="1275"/>
      <c r="K24" s="1275"/>
      <c r="L24" s="1275"/>
      <c r="M24" s="1275"/>
      <c r="N24" s="1276"/>
      <c r="O24" s="1292"/>
      <c r="P24" s="1293"/>
      <c r="Q24" s="1293"/>
      <c r="R24" s="1293"/>
      <c r="S24" s="1284"/>
      <c r="T24" s="1275"/>
      <c r="U24" s="1275"/>
      <c r="V24" s="1275"/>
      <c r="W24" s="1275"/>
      <c r="X24" s="1275"/>
      <c r="Y24" s="1295"/>
      <c r="Z24" s="1275"/>
      <c r="AA24" s="1275"/>
      <c r="AB24" s="1275"/>
      <c r="AC24" s="1275"/>
      <c r="AD24" s="1275"/>
      <c r="AE24" s="1276"/>
      <c r="AF24" s="1272"/>
      <c r="AG24" s="1272"/>
      <c r="AH24" s="1272"/>
      <c r="AI24" s="1272"/>
      <c r="AJ24" s="1272" t="s">
        <v>15</v>
      </c>
      <c r="AK24" s="1272"/>
      <c r="AL24" s="1272"/>
      <c r="AM24" s="1272"/>
      <c r="AN24" s="1272"/>
      <c r="AO24" s="1280" t="e">
        <f>INDEX(핸드폰,MATCH(G23,성명,0))</f>
        <v>#N/A</v>
      </c>
      <c r="AP24" s="1281"/>
      <c r="AQ24" s="1281"/>
      <c r="AR24" s="1281"/>
      <c r="AS24" s="1281"/>
      <c r="AT24" s="1281"/>
      <c r="AU24" s="1281"/>
      <c r="AV24" s="1282"/>
      <c r="AW24" s="5"/>
    </row>
    <row r="25" spans="1:49" s="15" customFormat="1" ht="29.1" customHeight="1">
      <c r="A25" s="1288"/>
      <c r="B25" s="1289"/>
      <c r="C25" s="1280" t="s">
        <v>82</v>
      </c>
      <c r="D25" s="1281"/>
      <c r="E25" s="1281"/>
      <c r="F25" s="1281"/>
      <c r="G25" s="1303" t="e">
        <f>INDEX(이메일,MATCH(G23,성명,0))</f>
        <v>#N/A</v>
      </c>
      <c r="H25" s="1304"/>
      <c r="I25" s="1304"/>
      <c r="J25" s="1304"/>
      <c r="K25" s="1304"/>
      <c r="L25" s="1304"/>
      <c r="M25" s="1304"/>
      <c r="N25" s="1304"/>
      <c r="O25" s="1305" t="s">
        <v>2415</v>
      </c>
      <c r="P25" s="1306"/>
      <c r="Q25" s="1306"/>
      <c r="R25" s="1307"/>
      <c r="S25" s="1308" t="e">
        <f>INDEX(과학기술인번호,MATCH(G23,성명,0))</f>
        <v>#N/A</v>
      </c>
      <c r="T25" s="1309"/>
      <c r="U25" s="1309"/>
      <c r="V25" s="1309"/>
      <c r="W25" s="1309"/>
      <c r="X25" s="1310"/>
      <c r="Y25" s="1296" t="s">
        <v>17</v>
      </c>
      <c r="Z25" s="1297"/>
      <c r="AA25" s="1297"/>
      <c r="AB25" s="1297"/>
      <c r="AC25" s="1280" t="e">
        <f>INDEX(소속,MATCH(G23,성명,0))</f>
        <v>#N/A</v>
      </c>
      <c r="AD25" s="1281"/>
      <c r="AE25" s="1281"/>
      <c r="AF25" s="1281"/>
      <c r="AG25" s="1281"/>
      <c r="AH25" s="1281"/>
      <c r="AI25" s="1281"/>
      <c r="AJ25" s="1281"/>
      <c r="AK25" s="1281"/>
      <c r="AL25" s="1281"/>
      <c r="AM25" s="1281"/>
      <c r="AN25" s="1281"/>
      <c r="AO25" s="1281"/>
      <c r="AP25" s="1281"/>
      <c r="AQ25" s="1281"/>
      <c r="AR25" s="1281"/>
      <c r="AS25" s="1281"/>
      <c r="AT25" s="1281"/>
      <c r="AU25" s="1281"/>
      <c r="AV25" s="1282"/>
      <c r="AW25" s="443"/>
    </row>
    <row r="26" spans="1:49" s="15" customFormat="1" ht="15" customHeight="1">
      <c r="A26" s="1288">
        <v>7</v>
      </c>
      <c r="B26" s="1289"/>
      <c r="C26" s="1283" t="s">
        <v>16</v>
      </c>
      <c r="D26" s="1273"/>
      <c r="E26" s="1273"/>
      <c r="F26" s="1273"/>
      <c r="G26" s="1273"/>
      <c r="H26" s="1273"/>
      <c r="I26" s="1273"/>
      <c r="J26" s="1273"/>
      <c r="K26" s="1273"/>
      <c r="L26" s="1273"/>
      <c r="M26" s="1273"/>
      <c r="N26" s="1274"/>
      <c r="O26" s="1290" t="s">
        <v>1245</v>
      </c>
      <c r="P26" s="1291"/>
      <c r="Q26" s="1291"/>
      <c r="R26" s="1291"/>
      <c r="S26" s="1283" t="e">
        <f>INDEX(생년월일,MATCH(G26,성명,0))</f>
        <v>#N/A</v>
      </c>
      <c r="T26" s="1273"/>
      <c r="U26" s="1273"/>
      <c r="V26" s="1273"/>
      <c r="W26" s="1273"/>
      <c r="X26" s="1273"/>
      <c r="Y26" s="1294" t="s">
        <v>12</v>
      </c>
      <c r="Z26" s="1273" t="e">
        <f>INDEX(주민등록뒤,MATCH(G26,성명,0))</f>
        <v>#N/A</v>
      </c>
      <c r="AA26" s="1273"/>
      <c r="AB26" s="1273"/>
      <c r="AC26" s="1273"/>
      <c r="AD26" s="1273"/>
      <c r="AE26" s="1274"/>
      <c r="AF26" s="1271" t="s">
        <v>14</v>
      </c>
      <c r="AG26" s="1271"/>
      <c r="AH26" s="1271"/>
      <c r="AI26" s="1271"/>
      <c r="AJ26" s="1271" t="s">
        <v>83</v>
      </c>
      <c r="AK26" s="1271"/>
      <c r="AL26" s="1271"/>
      <c r="AM26" s="1271"/>
      <c r="AN26" s="1271"/>
      <c r="AO26" s="1285" t="e">
        <f>INDEX(내선번호,MATCH(G26,성명,0))</f>
        <v>#N/A</v>
      </c>
      <c r="AP26" s="1286"/>
      <c r="AQ26" s="1286"/>
      <c r="AR26" s="1286"/>
      <c r="AS26" s="1286"/>
      <c r="AT26" s="1286"/>
      <c r="AU26" s="1286"/>
      <c r="AV26" s="1287"/>
      <c r="AW26" s="5"/>
    </row>
    <row r="27" spans="1:49" s="15" customFormat="1" ht="15" customHeight="1">
      <c r="A27" s="1288"/>
      <c r="B27" s="1289"/>
      <c r="C27" s="1284"/>
      <c r="D27" s="1275"/>
      <c r="E27" s="1275"/>
      <c r="F27" s="1275"/>
      <c r="G27" s="1275"/>
      <c r="H27" s="1275"/>
      <c r="I27" s="1275"/>
      <c r="J27" s="1275"/>
      <c r="K27" s="1275"/>
      <c r="L27" s="1275"/>
      <c r="M27" s="1275"/>
      <c r="N27" s="1276"/>
      <c r="O27" s="1292"/>
      <c r="P27" s="1293"/>
      <c r="Q27" s="1293"/>
      <c r="R27" s="1293"/>
      <c r="S27" s="1284"/>
      <c r="T27" s="1275"/>
      <c r="U27" s="1275"/>
      <c r="V27" s="1275"/>
      <c r="W27" s="1275"/>
      <c r="X27" s="1275"/>
      <c r="Y27" s="1295"/>
      <c r="Z27" s="1275"/>
      <c r="AA27" s="1275"/>
      <c r="AB27" s="1275"/>
      <c r="AC27" s="1275"/>
      <c r="AD27" s="1275"/>
      <c r="AE27" s="1276"/>
      <c r="AF27" s="1272"/>
      <c r="AG27" s="1272"/>
      <c r="AH27" s="1272"/>
      <c r="AI27" s="1272"/>
      <c r="AJ27" s="1272" t="s">
        <v>15</v>
      </c>
      <c r="AK27" s="1272"/>
      <c r="AL27" s="1272"/>
      <c r="AM27" s="1272"/>
      <c r="AN27" s="1272"/>
      <c r="AO27" s="1280" t="e">
        <f>INDEX(핸드폰,MATCH(G26,성명,0))</f>
        <v>#N/A</v>
      </c>
      <c r="AP27" s="1281"/>
      <c r="AQ27" s="1281"/>
      <c r="AR27" s="1281"/>
      <c r="AS27" s="1281"/>
      <c r="AT27" s="1281"/>
      <c r="AU27" s="1281"/>
      <c r="AV27" s="1282"/>
      <c r="AW27" s="5"/>
    </row>
    <row r="28" spans="1:49" s="15" customFormat="1" ht="29.1" customHeight="1">
      <c r="A28" s="1288"/>
      <c r="B28" s="1289"/>
      <c r="C28" s="1280" t="s">
        <v>82</v>
      </c>
      <c r="D28" s="1281"/>
      <c r="E28" s="1281"/>
      <c r="F28" s="1281"/>
      <c r="G28" s="1303" t="e">
        <f>INDEX(이메일,MATCH(G26,성명,0))</f>
        <v>#N/A</v>
      </c>
      <c r="H28" s="1304"/>
      <c r="I28" s="1304"/>
      <c r="J28" s="1304"/>
      <c r="K28" s="1304"/>
      <c r="L28" s="1304"/>
      <c r="M28" s="1304"/>
      <c r="N28" s="1304"/>
      <c r="O28" s="1305" t="s">
        <v>2415</v>
      </c>
      <c r="P28" s="1306"/>
      <c r="Q28" s="1306"/>
      <c r="R28" s="1307"/>
      <c r="S28" s="1308" t="e">
        <f>INDEX(과학기술인번호,MATCH(G26,성명,0))</f>
        <v>#N/A</v>
      </c>
      <c r="T28" s="1309"/>
      <c r="U28" s="1309"/>
      <c r="V28" s="1309"/>
      <c r="W28" s="1309"/>
      <c r="X28" s="1310"/>
      <c r="Y28" s="1296" t="s">
        <v>17</v>
      </c>
      <c r="Z28" s="1297"/>
      <c r="AA28" s="1297"/>
      <c r="AB28" s="1297"/>
      <c r="AC28" s="1280" t="e">
        <f>INDEX(소속,MATCH(G26,성명,0))</f>
        <v>#N/A</v>
      </c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1281"/>
      <c r="AN28" s="1281"/>
      <c r="AO28" s="1281"/>
      <c r="AP28" s="1281"/>
      <c r="AQ28" s="1281"/>
      <c r="AR28" s="1281"/>
      <c r="AS28" s="1281"/>
      <c r="AT28" s="1281"/>
      <c r="AU28" s="1281"/>
      <c r="AV28" s="1282"/>
      <c r="AW28" s="5"/>
    </row>
    <row r="29" spans="1:49" s="15" customFormat="1" ht="15" customHeight="1">
      <c r="A29" s="1288">
        <v>8</v>
      </c>
      <c r="B29" s="1289"/>
      <c r="C29" s="1283" t="s">
        <v>16</v>
      </c>
      <c r="D29" s="1273"/>
      <c r="E29" s="1273"/>
      <c r="F29" s="1273"/>
      <c r="G29" s="1273"/>
      <c r="H29" s="1273"/>
      <c r="I29" s="1273"/>
      <c r="J29" s="1273"/>
      <c r="K29" s="1273"/>
      <c r="L29" s="1273"/>
      <c r="M29" s="1273"/>
      <c r="N29" s="1274"/>
      <c r="O29" s="1290" t="s">
        <v>1245</v>
      </c>
      <c r="P29" s="1291"/>
      <c r="Q29" s="1291"/>
      <c r="R29" s="1291"/>
      <c r="S29" s="1283" t="e">
        <f>INDEX(생년월일,MATCH(G29,성명,0))</f>
        <v>#N/A</v>
      </c>
      <c r="T29" s="1273"/>
      <c r="U29" s="1273"/>
      <c r="V29" s="1273"/>
      <c r="W29" s="1273"/>
      <c r="X29" s="1273"/>
      <c r="Y29" s="1294" t="s">
        <v>12</v>
      </c>
      <c r="Z29" s="1273" t="e">
        <f>INDEX(주민등록뒤,MATCH(G29,성명,0))</f>
        <v>#N/A</v>
      </c>
      <c r="AA29" s="1273"/>
      <c r="AB29" s="1273"/>
      <c r="AC29" s="1273"/>
      <c r="AD29" s="1273"/>
      <c r="AE29" s="1274"/>
      <c r="AF29" s="1271" t="s">
        <v>14</v>
      </c>
      <c r="AG29" s="1271"/>
      <c r="AH29" s="1271"/>
      <c r="AI29" s="1271"/>
      <c r="AJ29" s="1271" t="s">
        <v>83</v>
      </c>
      <c r="AK29" s="1271"/>
      <c r="AL29" s="1271"/>
      <c r="AM29" s="1271"/>
      <c r="AN29" s="1271"/>
      <c r="AO29" s="1285" t="e">
        <f>INDEX(내선번호,MATCH(G29,성명,0))</f>
        <v>#N/A</v>
      </c>
      <c r="AP29" s="1286"/>
      <c r="AQ29" s="1286"/>
      <c r="AR29" s="1286"/>
      <c r="AS29" s="1286"/>
      <c r="AT29" s="1286"/>
      <c r="AU29" s="1286"/>
      <c r="AV29" s="1287"/>
      <c r="AW29" s="8"/>
    </row>
    <row r="30" spans="1:49" s="15" customFormat="1" ht="15" customHeight="1">
      <c r="A30" s="1288"/>
      <c r="B30" s="1289"/>
      <c r="C30" s="1284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6"/>
      <c r="O30" s="1292"/>
      <c r="P30" s="1293"/>
      <c r="Q30" s="1293"/>
      <c r="R30" s="1293"/>
      <c r="S30" s="1284"/>
      <c r="T30" s="1275"/>
      <c r="U30" s="1275"/>
      <c r="V30" s="1275"/>
      <c r="W30" s="1275"/>
      <c r="X30" s="1275"/>
      <c r="Y30" s="1295"/>
      <c r="Z30" s="1275"/>
      <c r="AA30" s="1275"/>
      <c r="AB30" s="1275"/>
      <c r="AC30" s="1275"/>
      <c r="AD30" s="1275"/>
      <c r="AE30" s="1276"/>
      <c r="AF30" s="1272"/>
      <c r="AG30" s="1272"/>
      <c r="AH30" s="1272"/>
      <c r="AI30" s="1272"/>
      <c r="AJ30" s="1272" t="s">
        <v>15</v>
      </c>
      <c r="AK30" s="1272"/>
      <c r="AL30" s="1272"/>
      <c r="AM30" s="1272"/>
      <c r="AN30" s="1272"/>
      <c r="AO30" s="1280" t="e">
        <f>INDEX(핸드폰,MATCH(G29,성명,0))</f>
        <v>#N/A</v>
      </c>
      <c r="AP30" s="1281"/>
      <c r="AQ30" s="1281"/>
      <c r="AR30" s="1281"/>
      <c r="AS30" s="1281"/>
      <c r="AT30" s="1281"/>
      <c r="AU30" s="1281"/>
      <c r="AV30" s="1282"/>
      <c r="AW30" s="5"/>
    </row>
    <row r="31" spans="1:49" s="15" customFormat="1" ht="29.1" customHeight="1">
      <c r="A31" s="1288"/>
      <c r="B31" s="1289"/>
      <c r="C31" s="1280" t="s">
        <v>82</v>
      </c>
      <c r="D31" s="1281"/>
      <c r="E31" s="1281"/>
      <c r="F31" s="1281"/>
      <c r="G31" s="1303" t="e">
        <f>INDEX(이메일,MATCH(G29,성명,0))</f>
        <v>#N/A</v>
      </c>
      <c r="H31" s="1304"/>
      <c r="I31" s="1304"/>
      <c r="J31" s="1304"/>
      <c r="K31" s="1304"/>
      <c r="L31" s="1304"/>
      <c r="M31" s="1304"/>
      <c r="N31" s="1304"/>
      <c r="O31" s="1305" t="s">
        <v>2415</v>
      </c>
      <c r="P31" s="1306"/>
      <c r="Q31" s="1306"/>
      <c r="R31" s="1307"/>
      <c r="S31" s="1308" t="e">
        <f>INDEX(과학기술인번호,MATCH(G29,성명,0))</f>
        <v>#N/A</v>
      </c>
      <c r="T31" s="1309"/>
      <c r="U31" s="1309"/>
      <c r="V31" s="1309"/>
      <c r="W31" s="1309"/>
      <c r="X31" s="1310"/>
      <c r="Y31" s="1296" t="s">
        <v>17</v>
      </c>
      <c r="Z31" s="1297"/>
      <c r="AA31" s="1297"/>
      <c r="AB31" s="1297"/>
      <c r="AC31" s="1280" t="e">
        <f>INDEX(소속,MATCH(G29,성명,0))</f>
        <v>#N/A</v>
      </c>
      <c r="AD31" s="1281"/>
      <c r="AE31" s="1281"/>
      <c r="AF31" s="1281"/>
      <c r="AG31" s="1281"/>
      <c r="AH31" s="1281"/>
      <c r="AI31" s="1281"/>
      <c r="AJ31" s="1281"/>
      <c r="AK31" s="1281"/>
      <c r="AL31" s="1281"/>
      <c r="AM31" s="1281"/>
      <c r="AN31" s="1281"/>
      <c r="AO31" s="1281"/>
      <c r="AP31" s="1281"/>
      <c r="AQ31" s="1281"/>
      <c r="AR31" s="1281"/>
      <c r="AS31" s="1281"/>
      <c r="AT31" s="1281"/>
      <c r="AU31" s="1281"/>
      <c r="AV31" s="1282"/>
      <c r="AW31" s="5"/>
    </row>
    <row r="32" spans="1:49" s="304" customFormat="1" ht="15" customHeight="1">
      <c r="A32" s="1288">
        <v>9</v>
      </c>
      <c r="B32" s="1289"/>
      <c r="C32" s="1283" t="s">
        <v>16</v>
      </c>
      <c r="D32" s="1273"/>
      <c r="E32" s="1273"/>
      <c r="F32" s="1273"/>
      <c r="G32" s="1273"/>
      <c r="H32" s="1273"/>
      <c r="I32" s="1273"/>
      <c r="J32" s="1273"/>
      <c r="K32" s="1273"/>
      <c r="L32" s="1273"/>
      <c r="M32" s="1273"/>
      <c r="N32" s="1274"/>
      <c r="O32" s="1290" t="s">
        <v>1245</v>
      </c>
      <c r="P32" s="1291"/>
      <c r="Q32" s="1291"/>
      <c r="R32" s="1291"/>
      <c r="S32" s="1283" t="e">
        <f>INDEX(생년월일,MATCH(G32,성명,0))</f>
        <v>#N/A</v>
      </c>
      <c r="T32" s="1273"/>
      <c r="U32" s="1273"/>
      <c r="V32" s="1273"/>
      <c r="W32" s="1273"/>
      <c r="X32" s="1273"/>
      <c r="Y32" s="1294" t="s">
        <v>12</v>
      </c>
      <c r="Z32" s="1273" t="e">
        <f>INDEX(주민등록뒤,MATCH(G32,성명,0))</f>
        <v>#N/A</v>
      </c>
      <c r="AA32" s="1273"/>
      <c r="AB32" s="1273"/>
      <c r="AC32" s="1273"/>
      <c r="AD32" s="1273"/>
      <c r="AE32" s="1274"/>
      <c r="AF32" s="1271" t="s">
        <v>14</v>
      </c>
      <c r="AG32" s="1271"/>
      <c r="AH32" s="1271"/>
      <c r="AI32" s="1271"/>
      <c r="AJ32" s="1271" t="s">
        <v>83</v>
      </c>
      <c r="AK32" s="1271"/>
      <c r="AL32" s="1271"/>
      <c r="AM32" s="1271"/>
      <c r="AN32" s="1271"/>
      <c r="AO32" s="1285" t="e">
        <f>INDEX(내선번호,MATCH(G32,성명,0))</f>
        <v>#N/A</v>
      </c>
      <c r="AP32" s="1286"/>
      <c r="AQ32" s="1286"/>
      <c r="AR32" s="1286"/>
      <c r="AS32" s="1286"/>
      <c r="AT32" s="1286"/>
      <c r="AU32" s="1286"/>
      <c r="AV32" s="1287"/>
      <c r="AW32" s="5"/>
    </row>
    <row r="33" spans="1:49" s="304" customFormat="1" ht="15" customHeight="1">
      <c r="A33" s="1288"/>
      <c r="B33" s="1289"/>
      <c r="C33" s="1284"/>
      <c r="D33" s="1275"/>
      <c r="E33" s="1275"/>
      <c r="F33" s="1275"/>
      <c r="G33" s="1275"/>
      <c r="H33" s="1275"/>
      <c r="I33" s="1275"/>
      <c r="J33" s="1275"/>
      <c r="K33" s="1275"/>
      <c r="L33" s="1275"/>
      <c r="M33" s="1275"/>
      <c r="N33" s="1276"/>
      <c r="O33" s="1292"/>
      <c r="P33" s="1293"/>
      <c r="Q33" s="1293"/>
      <c r="R33" s="1293"/>
      <c r="S33" s="1284"/>
      <c r="T33" s="1275"/>
      <c r="U33" s="1275"/>
      <c r="V33" s="1275"/>
      <c r="W33" s="1275"/>
      <c r="X33" s="1275"/>
      <c r="Y33" s="1295"/>
      <c r="Z33" s="1275"/>
      <c r="AA33" s="1275"/>
      <c r="AB33" s="1275"/>
      <c r="AC33" s="1275"/>
      <c r="AD33" s="1275"/>
      <c r="AE33" s="1276"/>
      <c r="AF33" s="1272"/>
      <c r="AG33" s="1272"/>
      <c r="AH33" s="1272"/>
      <c r="AI33" s="1272"/>
      <c r="AJ33" s="1272" t="s">
        <v>15</v>
      </c>
      <c r="AK33" s="1272"/>
      <c r="AL33" s="1272"/>
      <c r="AM33" s="1272"/>
      <c r="AN33" s="1272"/>
      <c r="AO33" s="1280" t="e">
        <f>INDEX(핸드폰,MATCH(G32,성명,0))</f>
        <v>#N/A</v>
      </c>
      <c r="AP33" s="1281"/>
      <c r="AQ33" s="1281"/>
      <c r="AR33" s="1281"/>
      <c r="AS33" s="1281"/>
      <c r="AT33" s="1281"/>
      <c r="AU33" s="1281"/>
      <c r="AV33" s="1282"/>
      <c r="AW33" s="5"/>
    </row>
    <row r="34" spans="1:49" s="304" customFormat="1" ht="29.1" customHeight="1">
      <c r="A34" s="1288"/>
      <c r="B34" s="1289"/>
      <c r="C34" s="1280" t="s">
        <v>82</v>
      </c>
      <c r="D34" s="1281"/>
      <c r="E34" s="1281"/>
      <c r="F34" s="1281"/>
      <c r="G34" s="1303" t="e">
        <f>INDEX(이메일,MATCH(G32,성명,0))</f>
        <v>#N/A</v>
      </c>
      <c r="H34" s="1304"/>
      <c r="I34" s="1304"/>
      <c r="J34" s="1304"/>
      <c r="K34" s="1304"/>
      <c r="L34" s="1304"/>
      <c r="M34" s="1304"/>
      <c r="N34" s="1304"/>
      <c r="O34" s="1305" t="s">
        <v>2415</v>
      </c>
      <c r="P34" s="1306"/>
      <c r="Q34" s="1306"/>
      <c r="R34" s="1307"/>
      <c r="S34" s="1308" t="e">
        <f>INDEX(과학기술인번호,MATCH(G32,성명,0))</f>
        <v>#N/A</v>
      </c>
      <c r="T34" s="1309"/>
      <c r="U34" s="1309"/>
      <c r="V34" s="1309"/>
      <c r="W34" s="1309"/>
      <c r="X34" s="1310"/>
      <c r="Y34" s="1296" t="s">
        <v>17</v>
      </c>
      <c r="Z34" s="1297"/>
      <c r="AA34" s="1297"/>
      <c r="AB34" s="1297"/>
      <c r="AC34" s="1280" t="e">
        <f>INDEX(소속,MATCH(G32,성명,0))</f>
        <v>#N/A</v>
      </c>
      <c r="AD34" s="1281"/>
      <c r="AE34" s="1281"/>
      <c r="AF34" s="1281"/>
      <c r="AG34" s="1281"/>
      <c r="AH34" s="1281"/>
      <c r="AI34" s="1281"/>
      <c r="AJ34" s="1281"/>
      <c r="AK34" s="1281"/>
      <c r="AL34" s="1281"/>
      <c r="AM34" s="1281"/>
      <c r="AN34" s="1281"/>
      <c r="AO34" s="1281"/>
      <c r="AP34" s="1281"/>
      <c r="AQ34" s="1281"/>
      <c r="AR34" s="1281"/>
      <c r="AS34" s="1281"/>
      <c r="AT34" s="1281"/>
      <c r="AU34" s="1281"/>
      <c r="AV34" s="1282"/>
      <c r="AW34" s="5"/>
    </row>
    <row r="35" spans="1:49" s="304" customFormat="1" ht="15" customHeight="1">
      <c r="A35" s="1288">
        <v>11</v>
      </c>
      <c r="B35" s="1289"/>
      <c r="C35" s="1283" t="s">
        <v>16</v>
      </c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4"/>
      <c r="O35" s="1290" t="s">
        <v>1245</v>
      </c>
      <c r="P35" s="1291"/>
      <c r="Q35" s="1291"/>
      <c r="R35" s="1291"/>
      <c r="S35" s="1283" t="e">
        <f>INDEX(생년월일,MATCH(G35,성명,0))</f>
        <v>#N/A</v>
      </c>
      <c r="T35" s="1273"/>
      <c r="U35" s="1273"/>
      <c r="V35" s="1273"/>
      <c r="W35" s="1273"/>
      <c r="X35" s="1273"/>
      <c r="Y35" s="1294" t="s">
        <v>12</v>
      </c>
      <c r="Z35" s="1273" t="e">
        <f>INDEX(주민등록뒤,MATCH(G35,성명,0))</f>
        <v>#N/A</v>
      </c>
      <c r="AA35" s="1273"/>
      <c r="AB35" s="1273"/>
      <c r="AC35" s="1273"/>
      <c r="AD35" s="1273"/>
      <c r="AE35" s="1274"/>
      <c r="AF35" s="1271" t="s">
        <v>14</v>
      </c>
      <c r="AG35" s="1271"/>
      <c r="AH35" s="1271"/>
      <c r="AI35" s="1271"/>
      <c r="AJ35" s="1271" t="s">
        <v>83</v>
      </c>
      <c r="AK35" s="1271"/>
      <c r="AL35" s="1271"/>
      <c r="AM35" s="1271"/>
      <c r="AN35" s="1271"/>
      <c r="AO35" s="1285" t="e">
        <f>INDEX(내선번호,MATCH(G35,성명,0))</f>
        <v>#N/A</v>
      </c>
      <c r="AP35" s="1286"/>
      <c r="AQ35" s="1286"/>
      <c r="AR35" s="1286"/>
      <c r="AS35" s="1286"/>
      <c r="AT35" s="1286"/>
      <c r="AU35" s="1286"/>
      <c r="AV35" s="1287"/>
      <c r="AW35" s="5"/>
    </row>
    <row r="36" spans="1:49" s="304" customFormat="1" ht="15" customHeight="1">
      <c r="A36" s="1288"/>
      <c r="B36" s="1289"/>
      <c r="C36" s="1284"/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6"/>
      <c r="O36" s="1292"/>
      <c r="P36" s="1293"/>
      <c r="Q36" s="1293"/>
      <c r="R36" s="1293"/>
      <c r="S36" s="1284"/>
      <c r="T36" s="1275"/>
      <c r="U36" s="1275"/>
      <c r="V36" s="1275"/>
      <c r="W36" s="1275"/>
      <c r="X36" s="1275"/>
      <c r="Y36" s="1295"/>
      <c r="Z36" s="1275"/>
      <c r="AA36" s="1275"/>
      <c r="AB36" s="1275"/>
      <c r="AC36" s="1275"/>
      <c r="AD36" s="1275"/>
      <c r="AE36" s="1276"/>
      <c r="AF36" s="1272"/>
      <c r="AG36" s="1272"/>
      <c r="AH36" s="1272"/>
      <c r="AI36" s="1272"/>
      <c r="AJ36" s="1272" t="s">
        <v>15</v>
      </c>
      <c r="AK36" s="1272"/>
      <c r="AL36" s="1272"/>
      <c r="AM36" s="1272"/>
      <c r="AN36" s="1272"/>
      <c r="AO36" s="1280" t="e">
        <f>INDEX(핸드폰,MATCH(G35,성명,0))</f>
        <v>#N/A</v>
      </c>
      <c r="AP36" s="1281"/>
      <c r="AQ36" s="1281"/>
      <c r="AR36" s="1281"/>
      <c r="AS36" s="1281"/>
      <c r="AT36" s="1281"/>
      <c r="AU36" s="1281"/>
      <c r="AV36" s="1282"/>
      <c r="AW36" s="5"/>
    </row>
    <row r="37" spans="1:49" s="304" customFormat="1" ht="29.1" customHeight="1">
      <c r="A37" s="1288"/>
      <c r="B37" s="1289"/>
      <c r="C37" s="1280" t="s">
        <v>82</v>
      </c>
      <c r="D37" s="1281"/>
      <c r="E37" s="1281"/>
      <c r="F37" s="1281"/>
      <c r="G37" s="1303" t="e">
        <f>INDEX(이메일,MATCH(G35,성명,0))</f>
        <v>#N/A</v>
      </c>
      <c r="H37" s="1304"/>
      <c r="I37" s="1304"/>
      <c r="J37" s="1304"/>
      <c r="K37" s="1304"/>
      <c r="L37" s="1304"/>
      <c r="M37" s="1304"/>
      <c r="N37" s="1304"/>
      <c r="O37" s="1305" t="s">
        <v>2415</v>
      </c>
      <c r="P37" s="1306"/>
      <c r="Q37" s="1306"/>
      <c r="R37" s="1307"/>
      <c r="S37" s="1308" t="e">
        <f>INDEX(과학기술인번호,MATCH(G35,성명,0))</f>
        <v>#N/A</v>
      </c>
      <c r="T37" s="1309"/>
      <c r="U37" s="1309"/>
      <c r="V37" s="1309"/>
      <c r="W37" s="1309"/>
      <c r="X37" s="1310"/>
      <c r="Y37" s="1296" t="s">
        <v>17</v>
      </c>
      <c r="Z37" s="1297"/>
      <c r="AA37" s="1297"/>
      <c r="AB37" s="1297"/>
      <c r="AC37" s="1280" t="e">
        <f>INDEX(소속,MATCH(G35,성명,0))</f>
        <v>#N/A</v>
      </c>
      <c r="AD37" s="1281"/>
      <c r="AE37" s="1281"/>
      <c r="AF37" s="1281"/>
      <c r="AG37" s="1281"/>
      <c r="AH37" s="1281"/>
      <c r="AI37" s="1281"/>
      <c r="AJ37" s="1281"/>
      <c r="AK37" s="1281"/>
      <c r="AL37" s="1281"/>
      <c r="AM37" s="1281"/>
      <c r="AN37" s="1281"/>
      <c r="AO37" s="1281"/>
      <c r="AP37" s="1281"/>
      <c r="AQ37" s="1281"/>
      <c r="AR37" s="1281"/>
      <c r="AS37" s="1281"/>
      <c r="AT37" s="1281"/>
      <c r="AU37" s="1281"/>
      <c r="AV37" s="1282"/>
      <c r="AW37" s="5"/>
    </row>
    <row r="38" spans="1:49" s="304" customFormat="1" ht="15" customHeight="1">
      <c r="A38" s="1288">
        <v>12</v>
      </c>
      <c r="B38" s="1289"/>
      <c r="C38" s="1283" t="s">
        <v>16</v>
      </c>
      <c r="D38" s="1273"/>
      <c r="E38" s="1273"/>
      <c r="F38" s="1273"/>
      <c r="G38" s="1273"/>
      <c r="H38" s="1273"/>
      <c r="I38" s="1273"/>
      <c r="J38" s="1273"/>
      <c r="K38" s="1273"/>
      <c r="L38" s="1273"/>
      <c r="M38" s="1273"/>
      <c r="N38" s="1274"/>
      <c r="O38" s="1290" t="s">
        <v>1245</v>
      </c>
      <c r="P38" s="1291"/>
      <c r="Q38" s="1291"/>
      <c r="R38" s="1291"/>
      <c r="S38" s="1283" t="e">
        <f>INDEX(생년월일,MATCH(G38,성명,0))</f>
        <v>#N/A</v>
      </c>
      <c r="T38" s="1273"/>
      <c r="U38" s="1273"/>
      <c r="V38" s="1273"/>
      <c r="W38" s="1273"/>
      <c r="X38" s="1273"/>
      <c r="Y38" s="1294" t="s">
        <v>12</v>
      </c>
      <c r="Z38" s="1273" t="e">
        <f>INDEX(주민등록뒤,MATCH(G38,성명,0))</f>
        <v>#N/A</v>
      </c>
      <c r="AA38" s="1273"/>
      <c r="AB38" s="1273"/>
      <c r="AC38" s="1273"/>
      <c r="AD38" s="1273"/>
      <c r="AE38" s="1274"/>
      <c r="AF38" s="1271" t="s">
        <v>14</v>
      </c>
      <c r="AG38" s="1271"/>
      <c r="AH38" s="1271"/>
      <c r="AI38" s="1271"/>
      <c r="AJ38" s="1271" t="s">
        <v>83</v>
      </c>
      <c r="AK38" s="1271"/>
      <c r="AL38" s="1271"/>
      <c r="AM38" s="1271"/>
      <c r="AN38" s="1271"/>
      <c r="AO38" s="1285" t="e">
        <f>INDEX(내선번호,MATCH(G38,성명,0))</f>
        <v>#N/A</v>
      </c>
      <c r="AP38" s="1286"/>
      <c r="AQ38" s="1286"/>
      <c r="AR38" s="1286"/>
      <c r="AS38" s="1286"/>
      <c r="AT38" s="1286"/>
      <c r="AU38" s="1286"/>
      <c r="AV38" s="1287"/>
      <c r="AW38" s="5"/>
    </row>
    <row r="39" spans="1:49" s="304" customFormat="1" ht="15" customHeight="1">
      <c r="A39" s="1288"/>
      <c r="B39" s="1289"/>
      <c r="C39" s="1284"/>
      <c r="D39" s="1275"/>
      <c r="E39" s="1275"/>
      <c r="F39" s="1275"/>
      <c r="G39" s="1275"/>
      <c r="H39" s="1275"/>
      <c r="I39" s="1275"/>
      <c r="J39" s="1275"/>
      <c r="K39" s="1275"/>
      <c r="L39" s="1275"/>
      <c r="M39" s="1275"/>
      <c r="N39" s="1276"/>
      <c r="O39" s="1292"/>
      <c r="P39" s="1293"/>
      <c r="Q39" s="1293"/>
      <c r="R39" s="1293"/>
      <c r="S39" s="1284"/>
      <c r="T39" s="1275"/>
      <c r="U39" s="1275"/>
      <c r="V39" s="1275"/>
      <c r="W39" s="1275"/>
      <c r="X39" s="1275"/>
      <c r="Y39" s="1295"/>
      <c r="Z39" s="1275"/>
      <c r="AA39" s="1275"/>
      <c r="AB39" s="1275"/>
      <c r="AC39" s="1275"/>
      <c r="AD39" s="1275"/>
      <c r="AE39" s="1276"/>
      <c r="AF39" s="1272"/>
      <c r="AG39" s="1272"/>
      <c r="AH39" s="1272"/>
      <c r="AI39" s="1272"/>
      <c r="AJ39" s="1272" t="s">
        <v>15</v>
      </c>
      <c r="AK39" s="1272"/>
      <c r="AL39" s="1272"/>
      <c r="AM39" s="1272"/>
      <c r="AN39" s="1272"/>
      <c r="AO39" s="1280" t="e">
        <f>INDEX(핸드폰,MATCH(G38,성명,0))</f>
        <v>#N/A</v>
      </c>
      <c r="AP39" s="1281"/>
      <c r="AQ39" s="1281"/>
      <c r="AR39" s="1281"/>
      <c r="AS39" s="1281"/>
      <c r="AT39" s="1281"/>
      <c r="AU39" s="1281"/>
      <c r="AV39" s="1282"/>
      <c r="AW39" s="5"/>
    </row>
    <row r="40" spans="1:49" s="304" customFormat="1" ht="29.1" customHeight="1">
      <c r="A40" s="1288"/>
      <c r="B40" s="1289"/>
      <c r="C40" s="1298" t="s">
        <v>82</v>
      </c>
      <c r="D40" s="1299"/>
      <c r="E40" s="1299"/>
      <c r="F40" s="1299"/>
      <c r="G40" s="1303" t="e">
        <f>INDEX(이메일,MATCH(G38,성명,0))</f>
        <v>#N/A</v>
      </c>
      <c r="H40" s="1304"/>
      <c r="I40" s="1304"/>
      <c r="J40" s="1304"/>
      <c r="K40" s="1304"/>
      <c r="L40" s="1304"/>
      <c r="M40" s="1304"/>
      <c r="N40" s="1304"/>
      <c r="O40" s="1305" t="s">
        <v>2415</v>
      </c>
      <c r="P40" s="1306"/>
      <c r="Q40" s="1306"/>
      <c r="R40" s="1307"/>
      <c r="S40" s="1308" t="e">
        <f>INDEX(과학기술인번호,MATCH(G38,성명,0))</f>
        <v>#N/A</v>
      </c>
      <c r="T40" s="1309"/>
      <c r="U40" s="1309"/>
      <c r="V40" s="1309"/>
      <c r="W40" s="1309"/>
      <c r="X40" s="1310"/>
      <c r="Y40" s="1300" t="s">
        <v>17</v>
      </c>
      <c r="Z40" s="1301"/>
      <c r="AA40" s="1301"/>
      <c r="AB40" s="1301"/>
      <c r="AC40" s="1277" t="e">
        <f>INDEX(소속,MATCH(G38,성명,0))</f>
        <v>#N/A</v>
      </c>
      <c r="AD40" s="1278"/>
      <c r="AE40" s="1278"/>
      <c r="AF40" s="1278"/>
      <c r="AG40" s="1278"/>
      <c r="AH40" s="1278"/>
      <c r="AI40" s="1278"/>
      <c r="AJ40" s="1278"/>
      <c r="AK40" s="1278"/>
      <c r="AL40" s="1278"/>
      <c r="AM40" s="1278"/>
      <c r="AN40" s="1278"/>
      <c r="AO40" s="1278"/>
      <c r="AP40" s="1278"/>
      <c r="AQ40" s="1278"/>
      <c r="AR40" s="1278"/>
      <c r="AS40" s="1278"/>
      <c r="AT40" s="1278"/>
      <c r="AU40" s="1278"/>
      <c r="AV40" s="1279"/>
      <c r="AW40" s="5"/>
    </row>
  </sheetData>
  <sheetProtection insertColumns="0" deleteColumns="0"/>
  <protectedRanges>
    <protectedRange sqref="N4:O5 Q5 AQ4:AQ5" name="범위1_1_1"/>
  </protectedRanges>
  <mergeCells count="213">
    <mergeCell ref="S22:X22"/>
    <mergeCell ref="G25:N25"/>
    <mergeCell ref="O25:R25"/>
    <mergeCell ref="S25:X25"/>
    <mergeCell ref="G28:N28"/>
    <mergeCell ref="O28:R28"/>
    <mergeCell ref="S28:X28"/>
    <mergeCell ref="G40:N40"/>
    <mergeCell ref="O40:R40"/>
    <mergeCell ref="S40:X40"/>
    <mergeCell ref="G31:N31"/>
    <mergeCell ref="O31:R31"/>
    <mergeCell ref="S31:X31"/>
    <mergeCell ref="G34:N34"/>
    <mergeCell ref="O34:R34"/>
    <mergeCell ref="S34:X34"/>
    <mergeCell ref="G37:N37"/>
    <mergeCell ref="O37:R37"/>
    <mergeCell ref="S37:X37"/>
    <mergeCell ref="O38:R39"/>
    <mergeCell ref="S38:X39"/>
    <mergeCell ref="O26:R27"/>
    <mergeCell ref="AJ26:AN26"/>
    <mergeCell ref="AC34:AV34"/>
    <mergeCell ref="A35:B37"/>
    <mergeCell ref="C35:F36"/>
    <mergeCell ref="G35:N36"/>
    <mergeCell ref="O35:R36"/>
    <mergeCell ref="S35:X36"/>
    <mergeCell ref="Y35:Y36"/>
    <mergeCell ref="Z35:AE36"/>
    <mergeCell ref="AF35:AI36"/>
    <mergeCell ref="AJ35:AN35"/>
    <mergeCell ref="AJ36:AN36"/>
    <mergeCell ref="C37:F37"/>
    <mergeCell ref="Y37:AB37"/>
    <mergeCell ref="AC37:AV37"/>
    <mergeCell ref="AO35:AV35"/>
    <mergeCell ref="AO36:AV36"/>
    <mergeCell ref="AF29:AI30"/>
    <mergeCell ref="AJ29:AN29"/>
    <mergeCell ref="AJ30:AN30"/>
    <mergeCell ref="C31:F31"/>
    <mergeCell ref="Y31:AB31"/>
    <mergeCell ref="Z29:AE30"/>
    <mergeCell ref="AJ27:AN27"/>
    <mergeCell ref="A17:B19"/>
    <mergeCell ref="C25:F25"/>
    <mergeCell ref="C28:F28"/>
    <mergeCell ref="Y28:AB28"/>
    <mergeCell ref="G14:N15"/>
    <mergeCell ref="G23:N24"/>
    <mergeCell ref="G17:N18"/>
    <mergeCell ref="C16:F16"/>
    <mergeCell ref="A26:B28"/>
    <mergeCell ref="Y26:Y27"/>
    <mergeCell ref="C19:F19"/>
    <mergeCell ref="C26:F27"/>
    <mergeCell ref="G26:N27"/>
    <mergeCell ref="S26:X27"/>
    <mergeCell ref="Y19:AB19"/>
    <mergeCell ref="S20:X21"/>
    <mergeCell ref="C14:F15"/>
    <mergeCell ref="Y14:Y15"/>
    <mergeCell ref="C17:F18"/>
    <mergeCell ref="Y20:Y21"/>
    <mergeCell ref="G19:N19"/>
    <mergeCell ref="O19:R19"/>
    <mergeCell ref="S19:X19"/>
    <mergeCell ref="Z17:AE18"/>
    <mergeCell ref="AJ18:AN18"/>
    <mergeCell ref="C11:F12"/>
    <mergeCell ref="AJ11:AN11"/>
    <mergeCell ref="AF11:AI12"/>
    <mergeCell ref="O11:R12"/>
    <mergeCell ref="Y11:Y12"/>
    <mergeCell ref="S11:X12"/>
    <mergeCell ref="AF17:AI18"/>
    <mergeCell ref="AF14:AI15"/>
    <mergeCell ref="C13:F13"/>
    <mergeCell ref="O14:R15"/>
    <mergeCell ref="S14:X15"/>
    <mergeCell ref="AJ14:AN14"/>
    <mergeCell ref="AJ15:AN15"/>
    <mergeCell ref="AJ17:AN17"/>
    <mergeCell ref="Y13:AB13"/>
    <mergeCell ref="AJ12:AN12"/>
    <mergeCell ref="Z11:AE12"/>
    <mergeCell ref="G11:N12"/>
    <mergeCell ref="Y16:AB16"/>
    <mergeCell ref="Y17:Y18"/>
    <mergeCell ref="O17:R18"/>
    <mergeCell ref="S17:X18"/>
    <mergeCell ref="G13:N13"/>
    <mergeCell ref="A23:B25"/>
    <mergeCell ref="C22:F22"/>
    <mergeCell ref="C23:F24"/>
    <mergeCell ref="A20:B22"/>
    <mergeCell ref="AJ20:AN20"/>
    <mergeCell ref="AC25:AV25"/>
    <mergeCell ref="O20:R21"/>
    <mergeCell ref="Y22:AB22"/>
    <mergeCell ref="AC22:AV22"/>
    <mergeCell ref="Z20:AE21"/>
    <mergeCell ref="AF20:AI21"/>
    <mergeCell ref="AF23:AI24"/>
    <mergeCell ref="Z23:AE24"/>
    <mergeCell ref="Y23:Y24"/>
    <mergeCell ref="AJ21:AN21"/>
    <mergeCell ref="C20:F21"/>
    <mergeCell ref="G20:N21"/>
    <mergeCell ref="AJ23:AN23"/>
    <mergeCell ref="O23:R24"/>
    <mergeCell ref="S23:X24"/>
    <mergeCell ref="Y25:AB25"/>
    <mergeCell ref="AJ24:AN24"/>
    <mergeCell ref="G22:N22"/>
    <mergeCell ref="O22:R22"/>
    <mergeCell ref="C10:F10"/>
    <mergeCell ref="O8:R9"/>
    <mergeCell ref="G8:N9"/>
    <mergeCell ref="AJ9:AN9"/>
    <mergeCell ref="Z8:AE9"/>
    <mergeCell ref="Y8:Y9"/>
    <mergeCell ref="AF8:AI9"/>
    <mergeCell ref="AJ8:AN8"/>
    <mergeCell ref="A14:B16"/>
    <mergeCell ref="AC16:AV16"/>
    <mergeCell ref="A11:B13"/>
    <mergeCell ref="G10:N10"/>
    <mergeCell ref="O10:R10"/>
    <mergeCell ref="S10:X10"/>
    <mergeCell ref="O13:R13"/>
    <mergeCell ref="S13:X13"/>
    <mergeCell ref="G16:N16"/>
    <mergeCell ref="O16:R16"/>
    <mergeCell ref="S16:X16"/>
    <mergeCell ref="A8:B10"/>
    <mergeCell ref="A1:AV1"/>
    <mergeCell ref="A5:G5"/>
    <mergeCell ref="H5:AV5"/>
    <mergeCell ref="AJ3:AN3"/>
    <mergeCell ref="AP3:AV3"/>
    <mergeCell ref="A4:G4"/>
    <mergeCell ref="H4:V4"/>
    <mergeCell ref="W4:AB4"/>
    <mergeCell ref="AC4:AV4"/>
    <mergeCell ref="A3:G3"/>
    <mergeCell ref="H3:V3"/>
    <mergeCell ref="W3:AB3"/>
    <mergeCell ref="AC3:AI3"/>
    <mergeCell ref="A7:AU7"/>
    <mergeCell ref="S8:X9"/>
    <mergeCell ref="Y10:AB10"/>
    <mergeCell ref="AC10:AV10"/>
    <mergeCell ref="AC13:AV13"/>
    <mergeCell ref="Z14:AE15"/>
    <mergeCell ref="C8:F9"/>
    <mergeCell ref="Y38:Y39"/>
    <mergeCell ref="Z38:AE39"/>
    <mergeCell ref="AF38:AI39"/>
    <mergeCell ref="AJ38:AN38"/>
    <mergeCell ref="AJ39:AN39"/>
    <mergeCell ref="AO38:AV38"/>
    <mergeCell ref="AO39:AV39"/>
    <mergeCell ref="Z32:AE33"/>
    <mergeCell ref="AF32:AI33"/>
    <mergeCell ref="AJ32:AN32"/>
    <mergeCell ref="AJ33:AN33"/>
    <mergeCell ref="A29:B31"/>
    <mergeCell ref="C29:F30"/>
    <mergeCell ref="G29:N30"/>
    <mergeCell ref="O29:R30"/>
    <mergeCell ref="S29:X30"/>
    <mergeCell ref="Y29:Y30"/>
    <mergeCell ref="AO32:AV32"/>
    <mergeCell ref="AO33:AV33"/>
    <mergeCell ref="AC28:AV28"/>
    <mergeCell ref="A38:B40"/>
    <mergeCell ref="A32:B34"/>
    <mergeCell ref="C32:F33"/>
    <mergeCell ref="G32:N33"/>
    <mergeCell ref="O32:R33"/>
    <mergeCell ref="S32:X33"/>
    <mergeCell ref="Y32:Y33"/>
    <mergeCell ref="C34:F34"/>
    <mergeCell ref="Y34:AB34"/>
    <mergeCell ref="C40:F40"/>
    <mergeCell ref="Y40:AB40"/>
    <mergeCell ref="A6:AU6"/>
    <mergeCell ref="AF26:AI27"/>
    <mergeCell ref="Z26:AE27"/>
    <mergeCell ref="AC40:AV40"/>
    <mergeCell ref="AC31:AV31"/>
    <mergeCell ref="C38:F39"/>
    <mergeCell ref="G38:N39"/>
    <mergeCell ref="AO8:AV8"/>
    <mergeCell ref="AO9:AV9"/>
    <mergeCell ref="AO11:AV11"/>
    <mergeCell ref="AO12:AV12"/>
    <mergeCell ref="AO14:AV14"/>
    <mergeCell ref="AO15:AV15"/>
    <mergeCell ref="AO17:AV17"/>
    <mergeCell ref="AO18:AV18"/>
    <mergeCell ref="AO20:AV20"/>
    <mergeCell ref="AC19:AV19"/>
    <mergeCell ref="AO21:AV21"/>
    <mergeCell ref="AO23:AV23"/>
    <mergeCell ref="AO24:AV24"/>
    <mergeCell ref="AO26:AV26"/>
    <mergeCell ref="AO27:AV27"/>
    <mergeCell ref="AO29:AV29"/>
    <mergeCell ref="AO30:AV30"/>
  </mergeCells>
  <phoneticPr fontId="5" type="noConversion"/>
  <hyperlinks>
    <hyperlink ref="AW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CE56"/>
  <sheetViews>
    <sheetView zoomScale="95" zoomScaleNormal="95" workbookViewId="0">
      <selection activeCell="G9" sqref="G9:K10"/>
    </sheetView>
  </sheetViews>
  <sheetFormatPr defaultColWidth="1.77734375" defaultRowHeight="18" customHeight="1"/>
  <cols>
    <col min="1" max="1" width="1.77734375" style="12" customWidth="1"/>
    <col min="2" max="2" width="1.77734375" style="12"/>
    <col min="3" max="4" width="1.77734375" style="12" customWidth="1"/>
    <col min="5" max="6" width="1.77734375" style="12"/>
    <col min="7" max="11" width="1.77734375" style="12" customWidth="1"/>
    <col min="12" max="16" width="1.77734375" style="12"/>
    <col min="17" max="48" width="1.77734375" style="12" customWidth="1"/>
    <col min="49" max="16384" width="1.77734375" style="12"/>
  </cols>
  <sheetData>
    <row r="1" spans="1:83" s="21" customFormat="1" ht="31.5">
      <c r="A1" s="977" t="s">
        <v>953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83" ht="13.5">
      <c r="A2" s="1217" t="s">
        <v>573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1218"/>
      <c r="AT2" s="1218"/>
      <c r="AU2" s="1218"/>
      <c r="AV2" s="1218"/>
    </row>
    <row r="3" spans="1:83" s="15" customFormat="1" ht="15" customHeight="1"/>
    <row r="4" spans="1:83" s="586" customFormat="1" ht="17.100000000000001" customHeight="1">
      <c r="A4" s="1350" t="s">
        <v>2187</v>
      </c>
      <c r="B4" s="1350"/>
      <c r="C4" s="1350"/>
      <c r="D4" s="1350"/>
      <c r="E4" s="1350"/>
      <c r="F4" s="1350"/>
      <c r="G4" s="1350"/>
      <c r="H4" s="1351"/>
      <c r="I4" s="1351"/>
      <c r="J4" s="1351"/>
      <c r="K4" s="1351"/>
      <c r="L4" s="1351"/>
      <c r="M4" s="1351"/>
      <c r="N4" s="1350" t="s">
        <v>1347</v>
      </c>
      <c r="O4" s="1352"/>
      <c r="P4" s="1352"/>
      <c r="Q4" s="1352"/>
      <c r="R4" s="1352"/>
      <c r="S4" s="678" t="s">
        <v>195</v>
      </c>
      <c r="T4" s="1350"/>
      <c r="U4" s="1353"/>
      <c r="V4" s="1353"/>
      <c r="W4" s="1353"/>
      <c r="X4" s="1353"/>
      <c r="Y4" s="1353"/>
      <c r="Z4" s="1353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79"/>
      <c r="AT4" s="679"/>
      <c r="AU4" s="679"/>
      <c r="AV4" s="679"/>
    </row>
    <row r="5" spans="1:83" s="586" customFormat="1" ht="11.25">
      <c r="A5" s="1349" t="s">
        <v>575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  <c r="U5" s="1349"/>
      <c r="V5" s="1349"/>
      <c r="W5" s="1349"/>
      <c r="X5" s="1349"/>
      <c r="Y5" s="1349"/>
      <c r="Z5" s="1349"/>
      <c r="AA5" s="1349"/>
      <c r="AB5" s="1349"/>
      <c r="AC5" s="1349"/>
      <c r="AD5" s="1349"/>
      <c r="AE5" s="1349"/>
      <c r="AF5" s="1349"/>
      <c r="AG5" s="1349"/>
      <c r="AH5" s="1349"/>
      <c r="AI5" s="1349"/>
      <c r="AJ5" s="1349"/>
      <c r="AK5" s="1349"/>
      <c r="AL5" s="1349"/>
      <c r="AM5" s="1349"/>
      <c r="AN5" s="1349"/>
      <c r="AO5" s="1349"/>
      <c r="AP5" s="1349"/>
      <c r="AQ5" s="1349"/>
      <c r="AR5" s="1349"/>
      <c r="AS5" s="1349"/>
      <c r="AT5" s="1349"/>
      <c r="AU5" s="1349"/>
      <c r="AV5" s="1349"/>
      <c r="AW5" s="119"/>
    </row>
    <row r="6" spans="1:83" s="586" customFormat="1" ht="11.25">
      <c r="A6" s="1349" t="s">
        <v>2188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  <c r="Q6" s="1349"/>
      <c r="R6" s="1349"/>
      <c r="S6" s="1349"/>
      <c r="T6" s="1349"/>
      <c r="U6" s="1349"/>
      <c r="V6" s="1349"/>
      <c r="W6" s="1349"/>
      <c r="X6" s="1349"/>
      <c r="Y6" s="1349"/>
      <c r="Z6" s="1349"/>
      <c r="AA6" s="1349"/>
      <c r="AB6" s="1349"/>
      <c r="AC6" s="1349"/>
      <c r="AD6" s="1349"/>
      <c r="AE6" s="1349"/>
      <c r="AF6" s="1349"/>
      <c r="AG6" s="1349"/>
      <c r="AH6" s="1349"/>
      <c r="AI6" s="1349"/>
      <c r="AJ6" s="1349"/>
      <c r="AK6" s="1349"/>
      <c r="AL6" s="1349"/>
      <c r="AM6" s="1349"/>
      <c r="AN6" s="1349"/>
      <c r="AO6" s="1349"/>
      <c r="AP6" s="1349"/>
      <c r="AQ6" s="1349"/>
      <c r="AR6" s="1349"/>
      <c r="AS6" s="1349"/>
      <c r="AT6" s="1349"/>
      <c r="AU6" s="1349"/>
      <c r="AV6" s="1349"/>
      <c r="AW6" s="119"/>
    </row>
    <row r="7" spans="1:83" s="583" customFormat="1" ht="21.75" customHeight="1">
      <c r="A7" s="680" t="s">
        <v>2189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1356" t="s">
        <v>2190</v>
      </c>
      <c r="AJ7" s="1357"/>
      <c r="AK7" s="1357"/>
      <c r="AL7" s="1357"/>
      <c r="AM7" s="1357"/>
      <c r="AN7" s="1357"/>
      <c r="AO7" s="1357"/>
      <c r="AP7" s="1357"/>
      <c r="AQ7" s="1357"/>
      <c r="AR7" s="1357"/>
      <c r="AS7" s="1357"/>
      <c r="AT7" s="1357"/>
      <c r="AU7" s="1357"/>
      <c r="AV7" s="1357"/>
      <c r="AW7" s="582"/>
      <c r="AX7" s="1376" t="s">
        <v>2191</v>
      </c>
      <c r="AY7" s="1376"/>
      <c r="AZ7" s="1376"/>
      <c r="BA7" s="1376"/>
      <c r="BB7" s="1376"/>
      <c r="BC7" s="1376"/>
      <c r="BD7" s="1376"/>
      <c r="BE7" s="1376"/>
      <c r="BF7" s="1376"/>
      <c r="BG7" s="1376"/>
    </row>
    <row r="8" spans="1:83" s="15" customFormat="1" ht="27" customHeight="1">
      <c r="A8" s="1156" t="s">
        <v>84</v>
      </c>
      <c r="B8" s="1108"/>
      <c r="C8" s="1109" t="s">
        <v>85</v>
      </c>
      <c r="D8" s="1109"/>
      <c r="E8" s="1108"/>
      <c r="F8" s="1108"/>
      <c r="G8" s="1108" t="s">
        <v>41</v>
      </c>
      <c r="H8" s="1108"/>
      <c r="I8" s="1108"/>
      <c r="J8" s="1108"/>
      <c r="K8" s="1108"/>
      <c r="L8" s="1108" t="s">
        <v>76</v>
      </c>
      <c r="M8" s="1108"/>
      <c r="N8" s="1108"/>
      <c r="O8" s="1108"/>
      <c r="P8" s="1108"/>
      <c r="Q8" s="1108"/>
      <c r="R8" s="1354" t="s">
        <v>13</v>
      </c>
      <c r="S8" s="1355"/>
      <c r="T8" s="1355"/>
      <c r="U8" s="1355"/>
      <c r="V8" s="1355"/>
      <c r="W8" s="1355"/>
      <c r="X8" s="1355"/>
      <c r="Y8" s="1355"/>
      <c r="Z8" s="1355"/>
      <c r="AA8" s="1355"/>
      <c r="AB8" s="1355"/>
      <c r="AC8" s="1355"/>
      <c r="AD8" s="1355"/>
      <c r="AE8" s="1108" t="s">
        <v>87</v>
      </c>
      <c r="AF8" s="1108"/>
      <c r="AG8" s="1108"/>
      <c r="AH8" s="1108"/>
      <c r="AI8" s="1108" t="s">
        <v>88</v>
      </c>
      <c r="AJ8" s="1108"/>
      <c r="AK8" s="1108"/>
      <c r="AL8" s="1108"/>
      <c r="AM8" s="1108"/>
      <c r="AN8" s="1108"/>
      <c r="AO8" s="1108"/>
      <c r="AP8" s="1108"/>
      <c r="AQ8" s="1108"/>
      <c r="AR8" s="1108" t="s">
        <v>89</v>
      </c>
      <c r="AS8" s="1108"/>
      <c r="AT8" s="1108"/>
      <c r="AU8" s="1108"/>
      <c r="AV8" s="1225"/>
      <c r="AX8" s="126"/>
      <c r="AY8" s="495" t="s">
        <v>1509</v>
      </c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</row>
    <row r="9" spans="1:83" s="24" customFormat="1" ht="12.95" customHeight="1">
      <c r="A9" s="1358">
        <v>1</v>
      </c>
      <c r="B9" s="1359"/>
      <c r="C9" s="1343" t="str">
        <f>INDEX(직급,MATCH(G9,성명,0))</f>
        <v>연구원</v>
      </c>
      <c r="D9" s="1344"/>
      <c r="E9" s="1344"/>
      <c r="F9" s="1345"/>
      <c r="G9" s="1343" t="s">
        <v>2420</v>
      </c>
      <c r="H9" s="1344"/>
      <c r="I9" s="1344"/>
      <c r="J9" s="1344"/>
      <c r="K9" s="1345"/>
      <c r="L9" s="1378"/>
      <c r="M9" s="1379"/>
      <c r="N9" s="1379"/>
      <c r="O9" s="1379"/>
      <c r="P9" s="1379"/>
      <c r="Q9" s="1380"/>
      <c r="R9" s="1377"/>
      <c r="S9" s="1341"/>
      <c r="T9" s="1342" t="s">
        <v>48</v>
      </c>
      <c r="U9" s="1341"/>
      <c r="V9" s="1341"/>
      <c r="W9" s="1342" t="s">
        <v>49</v>
      </c>
      <c r="X9" s="1342" t="s">
        <v>90</v>
      </c>
      <c r="Y9" s="1341"/>
      <c r="Z9" s="1341"/>
      <c r="AA9" s="1342" t="s">
        <v>48</v>
      </c>
      <c r="AB9" s="1341"/>
      <c r="AC9" s="1341"/>
      <c r="AD9" s="1388" t="s">
        <v>49</v>
      </c>
      <c r="AE9" s="1387" t="str">
        <f>INDEX(연구실은행,MATCH(G9,성명,0))</f>
        <v>농협은행</v>
      </c>
      <c r="AF9" s="1387"/>
      <c r="AG9" s="1387"/>
      <c r="AH9" s="1387"/>
      <c r="AI9" s="1387" t="str">
        <f>INDEX(연구실계좌번호,MATCH(G9,성명,0))</f>
        <v>302-1111-1111-11</v>
      </c>
      <c r="AJ9" s="1387"/>
      <c r="AK9" s="1387"/>
      <c r="AL9" s="1387"/>
      <c r="AM9" s="1387"/>
      <c r="AN9" s="1387"/>
      <c r="AO9" s="1387"/>
      <c r="AP9" s="1387"/>
      <c r="AQ9" s="1387"/>
      <c r="AR9" s="1385"/>
      <c r="AS9" s="1385"/>
      <c r="AT9" s="1385"/>
      <c r="AU9" s="1385"/>
      <c r="AV9" s="1386"/>
      <c r="AX9" s="130" t="s">
        <v>1427</v>
      </c>
      <c r="AY9" s="1381" t="s">
        <v>1428</v>
      </c>
      <c r="AZ9" s="1381"/>
      <c r="BA9" s="1381"/>
      <c r="BB9" s="1381"/>
      <c r="BC9" s="1381"/>
      <c r="BD9" s="1381"/>
      <c r="BE9" s="1381"/>
      <c r="BF9" s="1381"/>
      <c r="BG9" s="1381"/>
      <c r="BH9" s="1381"/>
      <c r="BI9" s="1381"/>
      <c r="BJ9" s="1381"/>
      <c r="BK9" s="1381"/>
      <c r="BL9" s="1381"/>
      <c r="BM9" s="1381"/>
      <c r="BN9" s="1381"/>
      <c r="BO9" s="1381"/>
      <c r="BP9" s="1381"/>
      <c r="BQ9" s="1381"/>
      <c r="BR9" s="1381"/>
      <c r="BS9" s="1381"/>
      <c r="BT9" s="1381"/>
      <c r="BU9" s="1381"/>
      <c r="BV9" s="1381"/>
      <c r="BW9" s="1381"/>
      <c r="BX9" s="1381"/>
      <c r="BY9" s="1381"/>
      <c r="BZ9" s="1381"/>
      <c r="CA9" s="488"/>
      <c r="CB9" s="488"/>
      <c r="CC9" s="488"/>
      <c r="CD9" s="488"/>
      <c r="CE9" s="488"/>
    </row>
    <row r="10" spans="1:83" s="24" customFormat="1" ht="12.75" customHeight="1">
      <c r="A10" s="1081"/>
      <c r="B10" s="1360"/>
      <c r="C10" s="1346"/>
      <c r="D10" s="1347"/>
      <c r="E10" s="1347"/>
      <c r="F10" s="1348"/>
      <c r="G10" s="1346"/>
      <c r="H10" s="1347"/>
      <c r="I10" s="1347"/>
      <c r="J10" s="1347"/>
      <c r="K10" s="1348"/>
      <c r="L10" s="1372"/>
      <c r="M10" s="1373"/>
      <c r="N10" s="1373"/>
      <c r="O10" s="1373"/>
      <c r="P10" s="1373"/>
      <c r="Q10" s="1374"/>
      <c r="R10" s="1375"/>
      <c r="S10" s="1340"/>
      <c r="T10" s="1082"/>
      <c r="U10" s="1340"/>
      <c r="V10" s="1340"/>
      <c r="W10" s="1082"/>
      <c r="X10" s="1082"/>
      <c r="Y10" s="1340"/>
      <c r="Z10" s="1340"/>
      <c r="AA10" s="1082"/>
      <c r="AB10" s="1340"/>
      <c r="AC10" s="1340"/>
      <c r="AD10" s="1337"/>
      <c r="AE10" s="1334"/>
      <c r="AF10" s="1334"/>
      <c r="AG10" s="1334"/>
      <c r="AH10" s="1334"/>
      <c r="AI10" s="1334"/>
      <c r="AJ10" s="1334"/>
      <c r="AK10" s="1334"/>
      <c r="AL10" s="1334"/>
      <c r="AM10" s="1334"/>
      <c r="AN10" s="1334"/>
      <c r="AO10" s="1334"/>
      <c r="AP10" s="1334"/>
      <c r="AQ10" s="1334"/>
      <c r="AR10" s="1335"/>
      <c r="AS10" s="1335"/>
      <c r="AT10" s="1335"/>
      <c r="AU10" s="1335"/>
      <c r="AV10" s="1336"/>
      <c r="AX10" s="131"/>
      <c r="AY10" s="1381"/>
      <c r="AZ10" s="1381"/>
      <c r="BA10" s="1381"/>
      <c r="BB10" s="1381"/>
      <c r="BC10" s="1381"/>
      <c r="BD10" s="1381"/>
      <c r="BE10" s="1381"/>
      <c r="BF10" s="1381"/>
      <c r="BG10" s="1381"/>
      <c r="BH10" s="1381"/>
      <c r="BI10" s="1381"/>
      <c r="BJ10" s="1381"/>
      <c r="BK10" s="1381"/>
      <c r="BL10" s="1381"/>
      <c r="BM10" s="1381"/>
      <c r="BN10" s="1381"/>
      <c r="BO10" s="1381"/>
      <c r="BP10" s="1381"/>
      <c r="BQ10" s="1381"/>
      <c r="BR10" s="1381"/>
      <c r="BS10" s="1381"/>
      <c r="BT10" s="1381"/>
      <c r="BU10" s="1381"/>
      <c r="BV10" s="1381"/>
      <c r="BW10" s="1381"/>
      <c r="BX10" s="1381"/>
      <c r="BY10" s="1381"/>
      <c r="BZ10" s="1381"/>
      <c r="CA10" s="488"/>
      <c r="CB10" s="488"/>
      <c r="CC10" s="488"/>
      <c r="CD10" s="488"/>
      <c r="CE10" s="488"/>
    </row>
    <row r="11" spans="1:83" s="488" customFormat="1" ht="12.95" customHeight="1">
      <c r="A11" s="1240">
        <v>2</v>
      </c>
      <c r="B11" s="1317"/>
      <c r="C11" s="1320" t="e">
        <f>INDEX(직급,MATCH(11,성명,0))</f>
        <v>#N/A</v>
      </c>
      <c r="D11" s="1321"/>
      <c r="E11" s="1321"/>
      <c r="F11" s="1322"/>
      <c r="G11" s="1320"/>
      <c r="H11" s="1321"/>
      <c r="I11" s="1321"/>
      <c r="J11" s="1321"/>
      <c r="K11" s="1322"/>
      <c r="L11" s="1326"/>
      <c r="M11" s="1327"/>
      <c r="N11" s="1327"/>
      <c r="O11" s="1327"/>
      <c r="P11" s="1327"/>
      <c r="Q11" s="1328"/>
      <c r="R11" s="1332"/>
      <c r="S11" s="1315"/>
      <c r="T11" s="1313" t="s">
        <v>48</v>
      </c>
      <c r="U11" s="1315"/>
      <c r="V11" s="1315"/>
      <c r="W11" s="1313" t="s">
        <v>49</v>
      </c>
      <c r="X11" s="1313" t="s">
        <v>90</v>
      </c>
      <c r="Y11" s="1315"/>
      <c r="Z11" s="1315"/>
      <c r="AA11" s="1313" t="s">
        <v>48</v>
      </c>
      <c r="AB11" s="1315"/>
      <c r="AC11" s="1315"/>
      <c r="AD11" s="1339" t="s">
        <v>49</v>
      </c>
      <c r="AE11" s="1334" t="e">
        <f>INDEX(연구실은행,MATCH(G11,성명,0))</f>
        <v>#N/A</v>
      </c>
      <c r="AF11" s="1334"/>
      <c r="AG11" s="1334"/>
      <c r="AH11" s="1334"/>
      <c r="AI11" s="1334" t="e">
        <f>INDEX(연구실계좌번호,MATCH(G11,성명,0))</f>
        <v>#N/A</v>
      </c>
      <c r="AJ11" s="1334"/>
      <c r="AK11" s="1334"/>
      <c r="AL11" s="1334"/>
      <c r="AM11" s="1334"/>
      <c r="AN11" s="1334"/>
      <c r="AO11" s="1334"/>
      <c r="AP11" s="1334"/>
      <c r="AQ11" s="1334"/>
      <c r="AR11" s="1335"/>
      <c r="AS11" s="1335"/>
      <c r="AT11" s="1335"/>
      <c r="AU11" s="1335"/>
      <c r="AV11" s="1336"/>
      <c r="AX11" s="131" t="s">
        <v>1427</v>
      </c>
      <c r="AY11" s="1382" t="s">
        <v>1429</v>
      </c>
      <c r="AZ11" s="1382"/>
      <c r="BA11" s="1382"/>
      <c r="BB11" s="1382"/>
      <c r="BC11" s="1382"/>
      <c r="BD11" s="1382"/>
      <c r="BE11" s="1382"/>
      <c r="BF11" s="1382"/>
      <c r="BG11" s="1382"/>
      <c r="BH11" s="1382"/>
      <c r="BI11" s="1382"/>
      <c r="BJ11" s="1382"/>
      <c r="BK11" s="1382"/>
      <c r="BL11" s="1382"/>
      <c r="BM11" s="1382"/>
      <c r="BN11" s="1382"/>
      <c r="BO11" s="1382"/>
      <c r="BP11" s="1382"/>
      <c r="BQ11" s="1382"/>
      <c r="BR11" s="1382"/>
      <c r="BS11" s="1382"/>
      <c r="BT11" s="1382"/>
      <c r="BU11" s="1382"/>
      <c r="BV11" s="1382"/>
      <c r="BW11" s="1382"/>
      <c r="BX11" s="1382"/>
      <c r="BY11" s="1382"/>
      <c r="BZ11" s="1382"/>
    </row>
    <row r="12" spans="1:83" s="488" customFormat="1" ht="12.95" customHeight="1">
      <c r="A12" s="1318"/>
      <c r="B12" s="1319"/>
      <c r="C12" s="1323"/>
      <c r="D12" s="1324"/>
      <c r="E12" s="1324"/>
      <c r="F12" s="1325"/>
      <c r="G12" s="1323"/>
      <c r="H12" s="1324"/>
      <c r="I12" s="1324"/>
      <c r="J12" s="1324"/>
      <c r="K12" s="1325"/>
      <c r="L12" s="1329"/>
      <c r="M12" s="1330"/>
      <c r="N12" s="1330"/>
      <c r="O12" s="1330"/>
      <c r="P12" s="1330"/>
      <c r="Q12" s="1331"/>
      <c r="R12" s="1333"/>
      <c r="S12" s="1316"/>
      <c r="T12" s="1314"/>
      <c r="U12" s="1316"/>
      <c r="V12" s="1316"/>
      <c r="W12" s="1314"/>
      <c r="X12" s="1314"/>
      <c r="Y12" s="1316"/>
      <c r="Z12" s="1316"/>
      <c r="AA12" s="1314"/>
      <c r="AB12" s="1316"/>
      <c r="AC12" s="1316"/>
      <c r="AD12" s="1338"/>
      <c r="AE12" s="1334"/>
      <c r="AF12" s="1334"/>
      <c r="AG12" s="1334"/>
      <c r="AH12" s="1334"/>
      <c r="AI12" s="1334"/>
      <c r="AJ12" s="1334"/>
      <c r="AK12" s="1334"/>
      <c r="AL12" s="1334"/>
      <c r="AM12" s="1334"/>
      <c r="AN12" s="1334"/>
      <c r="AO12" s="1334"/>
      <c r="AP12" s="1334"/>
      <c r="AQ12" s="1334"/>
      <c r="AR12" s="1335"/>
      <c r="AS12" s="1335"/>
      <c r="AT12" s="1335"/>
      <c r="AU12" s="1335"/>
      <c r="AV12" s="1336"/>
      <c r="AX12" s="131"/>
      <c r="AY12" s="1382" t="s">
        <v>1430</v>
      </c>
      <c r="AZ12" s="1382"/>
      <c r="BA12" s="1382"/>
      <c r="BB12" s="1382"/>
      <c r="BC12" s="1382"/>
      <c r="BD12" s="1382"/>
      <c r="BE12" s="1382"/>
      <c r="BF12" s="1382"/>
      <c r="BG12" s="1382"/>
      <c r="BH12" s="1382"/>
      <c r="BI12" s="1382"/>
      <c r="BJ12" s="1382"/>
      <c r="BK12" s="1382"/>
      <c r="BL12" s="1382"/>
      <c r="BM12" s="1382"/>
      <c r="BN12" s="1382"/>
      <c r="BO12" s="1382"/>
      <c r="BP12" s="1382"/>
      <c r="BQ12" s="1382"/>
      <c r="BR12" s="1382"/>
      <c r="BS12" s="1382"/>
      <c r="BT12" s="1382"/>
      <c r="BU12" s="1382"/>
      <c r="BV12" s="1382"/>
      <c r="BW12" s="1382"/>
      <c r="BX12" s="1382"/>
      <c r="BY12" s="1382"/>
      <c r="BZ12" s="1382"/>
    </row>
    <row r="13" spans="1:83" s="488" customFormat="1" ht="12.95" customHeight="1">
      <c r="A13" s="1240">
        <v>3</v>
      </c>
      <c r="B13" s="1317"/>
      <c r="C13" s="1320" t="e">
        <f>INDEX(직급,MATCH(11,성명,0))</f>
        <v>#N/A</v>
      </c>
      <c r="D13" s="1321"/>
      <c r="E13" s="1321"/>
      <c r="F13" s="1322"/>
      <c r="G13" s="1320"/>
      <c r="H13" s="1321"/>
      <c r="I13" s="1321"/>
      <c r="J13" s="1321"/>
      <c r="K13" s="1322"/>
      <c r="L13" s="1326"/>
      <c r="M13" s="1327"/>
      <c r="N13" s="1327"/>
      <c r="O13" s="1327"/>
      <c r="P13" s="1327"/>
      <c r="Q13" s="1328"/>
      <c r="R13" s="1332"/>
      <c r="S13" s="1315"/>
      <c r="T13" s="1313" t="s">
        <v>48</v>
      </c>
      <c r="U13" s="1315"/>
      <c r="V13" s="1315"/>
      <c r="W13" s="1313" t="s">
        <v>49</v>
      </c>
      <c r="X13" s="1313" t="s">
        <v>90</v>
      </c>
      <c r="Y13" s="1315"/>
      <c r="Z13" s="1315"/>
      <c r="AA13" s="1313" t="s">
        <v>48</v>
      </c>
      <c r="AB13" s="1315"/>
      <c r="AC13" s="1315"/>
      <c r="AD13" s="1339" t="s">
        <v>49</v>
      </c>
      <c r="AE13" s="1334" t="e">
        <f>INDEX(연구실은행,MATCH(G13,성명,0))</f>
        <v>#N/A</v>
      </c>
      <c r="AF13" s="1334"/>
      <c r="AG13" s="1334"/>
      <c r="AH13" s="1334"/>
      <c r="AI13" s="1334" t="e">
        <f>INDEX(연구실계좌번호,MATCH(G13,성명,0))</f>
        <v>#N/A</v>
      </c>
      <c r="AJ13" s="1334"/>
      <c r="AK13" s="1334"/>
      <c r="AL13" s="1334"/>
      <c r="AM13" s="1334"/>
      <c r="AN13" s="1334"/>
      <c r="AO13" s="1334"/>
      <c r="AP13" s="1334"/>
      <c r="AQ13" s="1334"/>
      <c r="AR13" s="1335"/>
      <c r="AS13" s="1335"/>
      <c r="AT13" s="1335"/>
      <c r="AU13" s="1335"/>
      <c r="AV13" s="1336"/>
      <c r="AX13" s="397"/>
      <c r="AZ13" s="1383" t="s">
        <v>1431</v>
      </c>
      <c r="BA13" s="1383"/>
      <c r="BB13" s="1383"/>
      <c r="BC13" s="1383"/>
      <c r="BD13" s="1383"/>
      <c r="BE13" s="1383"/>
      <c r="BF13" s="1383"/>
      <c r="BG13" s="1383"/>
      <c r="BH13" s="1383"/>
      <c r="BI13" s="1383"/>
      <c r="BJ13" s="1383"/>
      <c r="BK13" s="1383"/>
      <c r="BL13" s="1383"/>
      <c r="BM13" s="1383"/>
      <c r="BN13" s="1383"/>
      <c r="BO13" s="1383"/>
      <c r="BP13" s="1383"/>
      <c r="BQ13" s="1383"/>
      <c r="BR13" s="1383"/>
      <c r="BS13" s="1383"/>
      <c r="BT13" s="1383"/>
      <c r="BU13" s="1383"/>
      <c r="BV13" s="1383"/>
      <c r="BW13" s="1383"/>
      <c r="BX13" s="1383"/>
      <c r="BY13" s="1383"/>
    </row>
    <row r="14" spans="1:83" s="488" customFormat="1" ht="12.95" customHeight="1">
      <c r="A14" s="1318"/>
      <c r="B14" s="1319"/>
      <c r="C14" s="1323"/>
      <c r="D14" s="1324"/>
      <c r="E14" s="1324"/>
      <c r="F14" s="1325"/>
      <c r="G14" s="1323"/>
      <c r="H14" s="1324"/>
      <c r="I14" s="1324"/>
      <c r="J14" s="1324"/>
      <c r="K14" s="1325"/>
      <c r="L14" s="1329"/>
      <c r="M14" s="1330"/>
      <c r="N14" s="1330"/>
      <c r="O14" s="1330"/>
      <c r="P14" s="1330"/>
      <c r="Q14" s="1331"/>
      <c r="R14" s="1333"/>
      <c r="S14" s="1316"/>
      <c r="T14" s="1314"/>
      <c r="U14" s="1316"/>
      <c r="V14" s="1316"/>
      <c r="W14" s="1314"/>
      <c r="X14" s="1314"/>
      <c r="Y14" s="1316"/>
      <c r="Z14" s="1316"/>
      <c r="AA14" s="1314"/>
      <c r="AB14" s="1316"/>
      <c r="AC14" s="1316"/>
      <c r="AD14" s="1338"/>
      <c r="AE14" s="1334"/>
      <c r="AF14" s="1334"/>
      <c r="AG14" s="1334"/>
      <c r="AH14" s="1334"/>
      <c r="AI14" s="1334"/>
      <c r="AJ14" s="1334"/>
      <c r="AK14" s="1334"/>
      <c r="AL14" s="1334"/>
      <c r="AM14" s="1334"/>
      <c r="AN14" s="1334"/>
      <c r="AO14" s="1334"/>
      <c r="AP14" s="1334"/>
      <c r="AQ14" s="1334"/>
      <c r="AR14" s="1335"/>
      <c r="AS14" s="1335"/>
      <c r="AT14" s="1335"/>
      <c r="AU14" s="1335"/>
      <c r="AV14" s="1336"/>
      <c r="AX14" s="131" t="s">
        <v>1427</v>
      </c>
      <c r="AZ14" s="1389" t="s">
        <v>1432</v>
      </c>
      <c r="BA14" s="1389"/>
      <c r="BB14" s="1389"/>
      <c r="BC14" s="1389"/>
      <c r="BD14" s="1389"/>
      <c r="BE14" s="1389"/>
      <c r="BF14" s="1389"/>
      <c r="BG14" s="1389"/>
      <c r="BH14" s="1389"/>
      <c r="BI14" s="1389"/>
      <c r="BJ14" s="1389"/>
      <c r="BK14" s="1389"/>
      <c r="BL14" s="1389"/>
      <c r="BM14" s="1389"/>
      <c r="BN14" s="1389"/>
      <c r="BO14" s="1389"/>
      <c r="BP14" s="1389"/>
      <c r="BQ14" s="1389"/>
      <c r="BR14" s="1389"/>
      <c r="BS14" s="1389"/>
      <c r="BT14" s="1389"/>
      <c r="BU14" s="1389"/>
      <c r="BV14" s="1389"/>
      <c r="BW14" s="1389"/>
      <c r="BX14" s="1389"/>
      <c r="BY14" s="1389"/>
      <c r="BZ14" s="1389"/>
    </row>
    <row r="15" spans="1:83" s="488" customFormat="1" ht="12.95" customHeight="1">
      <c r="A15" s="1240">
        <v>4</v>
      </c>
      <c r="B15" s="1317"/>
      <c r="C15" s="1320" t="e">
        <f>INDEX(직급,MATCH(11,성명,0))</f>
        <v>#N/A</v>
      </c>
      <c r="D15" s="1321"/>
      <c r="E15" s="1321"/>
      <c r="F15" s="1322"/>
      <c r="G15" s="1320"/>
      <c r="H15" s="1321"/>
      <c r="I15" s="1321"/>
      <c r="J15" s="1321"/>
      <c r="K15" s="1322"/>
      <c r="L15" s="1326"/>
      <c r="M15" s="1327"/>
      <c r="N15" s="1327"/>
      <c r="O15" s="1327"/>
      <c r="P15" s="1327"/>
      <c r="Q15" s="1328"/>
      <c r="R15" s="1332"/>
      <c r="S15" s="1315"/>
      <c r="T15" s="1313" t="s">
        <v>48</v>
      </c>
      <c r="U15" s="1315"/>
      <c r="V15" s="1315"/>
      <c r="W15" s="1313" t="s">
        <v>49</v>
      </c>
      <c r="X15" s="1313" t="s">
        <v>90</v>
      </c>
      <c r="Y15" s="1315"/>
      <c r="Z15" s="1315"/>
      <c r="AA15" s="1313" t="s">
        <v>48</v>
      </c>
      <c r="AB15" s="1315"/>
      <c r="AC15" s="1315"/>
      <c r="AD15" s="1339" t="s">
        <v>49</v>
      </c>
      <c r="AE15" s="1334" t="e">
        <f>INDEX(연구실은행,MATCH(G15,성명,0))</f>
        <v>#N/A</v>
      </c>
      <c r="AF15" s="1334"/>
      <c r="AG15" s="1334"/>
      <c r="AH15" s="1334"/>
      <c r="AI15" s="1334" t="e">
        <f>INDEX(연구실계좌번호,MATCH(G15,성명,0))</f>
        <v>#N/A</v>
      </c>
      <c r="AJ15" s="1334"/>
      <c r="AK15" s="1334"/>
      <c r="AL15" s="1334"/>
      <c r="AM15" s="1334"/>
      <c r="AN15" s="1334"/>
      <c r="AO15" s="1334"/>
      <c r="AP15" s="1334"/>
      <c r="AQ15" s="1334"/>
      <c r="AR15" s="1335"/>
      <c r="AS15" s="1335"/>
      <c r="AT15" s="1335"/>
      <c r="AU15" s="1335"/>
      <c r="AV15" s="1336"/>
      <c r="AX15" s="397"/>
      <c r="AZ15" s="1389"/>
      <c r="BA15" s="1389"/>
      <c r="BB15" s="1389"/>
      <c r="BC15" s="1389"/>
      <c r="BD15" s="1389"/>
      <c r="BE15" s="1389"/>
      <c r="BF15" s="1389"/>
      <c r="BG15" s="1389"/>
      <c r="BH15" s="1389"/>
      <c r="BI15" s="1389"/>
      <c r="BJ15" s="1389"/>
      <c r="BK15" s="1389"/>
      <c r="BL15" s="1389"/>
      <c r="BM15" s="1389"/>
      <c r="BN15" s="1389"/>
      <c r="BO15" s="1389"/>
      <c r="BP15" s="1389"/>
      <c r="BQ15" s="1389"/>
      <c r="BR15" s="1389"/>
      <c r="BS15" s="1389"/>
      <c r="BT15" s="1389"/>
      <c r="BU15" s="1389"/>
      <c r="BV15" s="1389"/>
      <c r="BW15" s="1389"/>
      <c r="BX15" s="1389"/>
      <c r="BY15" s="1389"/>
      <c r="BZ15" s="1389"/>
    </row>
    <row r="16" spans="1:83" s="488" customFormat="1" ht="12.95" customHeight="1">
      <c r="A16" s="1318"/>
      <c r="B16" s="1319"/>
      <c r="C16" s="1323"/>
      <c r="D16" s="1324"/>
      <c r="E16" s="1324"/>
      <c r="F16" s="1325"/>
      <c r="G16" s="1323"/>
      <c r="H16" s="1324"/>
      <c r="I16" s="1324"/>
      <c r="J16" s="1324"/>
      <c r="K16" s="1325"/>
      <c r="L16" s="1329"/>
      <c r="M16" s="1330"/>
      <c r="N16" s="1330"/>
      <c r="O16" s="1330"/>
      <c r="P16" s="1330"/>
      <c r="Q16" s="1331"/>
      <c r="R16" s="1333"/>
      <c r="S16" s="1316"/>
      <c r="T16" s="1314"/>
      <c r="U16" s="1316"/>
      <c r="V16" s="1316"/>
      <c r="W16" s="1314"/>
      <c r="X16" s="1314"/>
      <c r="Y16" s="1316"/>
      <c r="Z16" s="1316"/>
      <c r="AA16" s="1314"/>
      <c r="AB16" s="1316"/>
      <c r="AC16" s="1316"/>
      <c r="AD16" s="1338"/>
      <c r="AE16" s="1334"/>
      <c r="AF16" s="1334"/>
      <c r="AG16" s="1334"/>
      <c r="AH16" s="1334"/>
      <c r="AI16" s="1334"/>
      <c r="AJ16" s="1334"/>
      <c r="AK16" s="1334"/>
      <c r="AL16" s="1334"/>
      <c r="AM16" s="1334"/>
      <c r="AN16" s="1334"/>
      <c r="AO16" s="1334"/>
      <c r="AP16" s="1334"/>
      <c r="AQ16" s="1334"/>
      <c r="AR16" s="1335"/>
      <c r="AS16" s="1335"/>
      <c r="AT16" s="1335"/>
      <c r="AU16" s="1335"/>
      <c r="AV16" s="1336"/>
      <c r="AX16" s="397"/>
      <c r="AZ16" s="1389"/>
      <c r="BA16" s="1389"/>
      <c r="BB16" s="1389"/>
      <c r="BC16" s="1389"/>
      <c r="BD16" s="1389"/>
      <c r="BE16" s="1389"/>
      <c r="BF16" s="1389"/>
      <c r="BG16" s="1389"/>
      <c r="BH16" s="1389"/>
      <c r="BI16" s="1389"/>
      <c r="BJ16" s="1389"/>
      <c r="BK16" s="1389"/>
      <c r="BL16" s="1389"/>
      <c r="BM16" s="1389"/>
      <c r="BN16" s="1389"/>
      <c r="BO16" s="1389"/>
      <c r="BP16" s="1389"/>
      <c r="BQ16" s="1389"/>
      <c r="BR16" s="1389"/>
      <c r="BS16" s="1389"/>
      <c r="BT16" s="1389"/>
      <c r="BU16" s="1389"/>
      <c r="BV16" s="1389"/>
      <c r="BW16" s="1389"/>
      <c r="BX16" s="1389"/>
      <c r="BY16" s="1389"/>
      <c r="BZ16" s="1389"/>
    </row>
    <row r="17" spans="1:83" s="488" customFormat="1" ht="12.95" customHeight="1">
      <c r="A17" s="1240">
        <v>5</v>
      </c>
      <c r="B17" s="1317"/>
      <c r="C17" s="1320" t="e">
        <f>INDEX(직급,MATCH(11,성명,0))</f>
        <v>#N/A</v>
      </c>
      <c r="D17" s="1321"/>
      <c r="E17" s="1321"/>
      <c r="F17" s="1322"/>
      <c r="G17" s="1320"/>
      <c r="H17" s="1321"/>
      <c r="I17" s="1321"/>
      <c r="J17" s="1321"/>
      <c r="K17" s="1322"/>
      <c r="L17" s="1326"/>
      <c r="M17" s="1327"/>
      <c r="N17" s="1327"/>
      <c r="O17" s="1327"/>
      <c r="P17" s="1327"/>
      <c r="Q17" s="1328"/>
      <c r="R17" s="1332"/>
      <c r="S17" s="1315"/>
      <c r="T17" s="1313" t="s">
        <v>48</v>
      </c>
      <c r="U17" s="1315"/>
      <c r="V17" s="1315"/>
      <c r="W17" s="1313" t="s">
        <v>49</v>
      </c>
      <c r="X17" s="1313" t="s">
        <v>90</v>
      </c>
      <c r="Y17" s="1315"/>
      <c r="Z17" s="1315"/>
      <c r="AA17" s="1313" t="s">
        <v>48</v>
      </c>
      <c r="AB17" s="1315"/>
      <c r="AC17" s="1315"/>
      <c r="AD17" s="1339" t="s">
        <v>49</v>
      </c>
      <c r="AE17" s="1334" t="e">
        <f>INDEX(연구실은행,MATCH(G17,성명,0))</f>
        <v>#N/A</v>
      </c>
      <c r="AF17" s="1334"/>
      <c r="AG17" s="1334"/>
      <c r="AH17" s="1334"/>
      <c r="AI17" s="1334" t="e">
        <f>INDEX(연구실계좌번호,MATCH(G17,성명,0))</f>
        <v>#N/A</v>
      </c>
      <c r="AJ17" s="1334"/>
      <c r="AK17" s="1334"/>
      <c r="AL17" s="1334"/>
      <c r="AM17" s="1334"/>
      <c r="AN17" s="1334"/>
      <c r="AO17" s="1334"/>
      <c r="AP17" s="1334"/>
      <c r="AQ17" s="1334"/>
      <c r="AR17" s="1335"/>
      <c r="AS17" s="1335"/>
      <c r="AT17" s="1335"/>
      <c r="AU17" s="1335"/>
      <c r="AV17" s="1336"/>
      <c r="AZ17" s="1389"/>
      <c r="BA17" s="1389"/>
      <c r="BB17" s="1389"/>
      <c r="BC17" s="1389"/>
      <c r="BD17" s="1389"/>
      <c r="BE17" s="1389"/>
      <c r="BF17" s="1389"/>
      <c r="BG17" s="1389"/>
      <c r="BH17" s="1389"/>
      <c r="BI17" s="1389"/>
      <c r="BJ17" s="1389"/>
      <c r="BK17" s="1389"/>
      <c r="BL17" s="1389"/>
      <c r="BM17" s="1389"/>
      <c r="BN17" s="1389"/>
      <c r="BO17" s="1389"/>
      <c r="BP17" s="1389"/>
      <c r="BQ17" s="1389"/>
      <c r="BR17" s="1389"/>
      <c r="BS17" s="1389"/>
      <c r="BT17" s="1389"/>
      <c r="BU17" s="1389"/>
      <c r="BV17" s="1389"/>
      <c r="BW17" s="1389"/>
      <c r="BX17" s="1389"/>
      <c r="BY17" s="1389"/>
      <c r="BZ17" s="1389"/>
    </row>
    <row r="18" spans="1:83" s="488" customFormat="1" ht="12.95" customHeight="1">
      <c r="A18" s="1318"/>
      <c r="B18" s="1319"/>
      <c r="C18" s="1323"/>
      <c r="D18" s="1324"/>
      <c r="E18" s="1324"/>
      <c r="F18" s="1325"/>
      <c r="G18" s="1323"/>
      <c r="H18" s="1324"/>
      <c r="I18" s="1324"/>
      <c r="J18" s="1324"/>
      <c r="K18" s="1325"/>
      <c r="L18" s="1329"/>
      <c r="M18" s="1330"/>
      <c r="N18" s="1330"/>
      <c r="O18" s="1330"/>
      <c r="P18" s="1330"/>
      <c r="Q18" s="1331"/>
      <c r="R18" s="1333"/>
      <c r="S18" s="1316"/>
      <c r="T18" s="1314"/>
      <c r="U18" s="1316"/>
      <c r="V18" s="1316"/>
      <c r="W18" s="1314"/>
      <c r="X18" s="1314"/>
      <c r="Y18" s="1316"/>
      <c r="Z18" s="1316"/>
      <c r="AA18" s="1314"/>
      <c r="AB18" s="1316"/>
      <c r="AC18" s="1316"/>
      <c r="AD18" s="1338"/>
      <c r="AE18" s="1334"/>
      <c r="AF18" s="1334"/>
      <c r="AG18" s="1334"/>
      <c r="AH18" s="1334"/>
      <c r="AI18" s="1334"/>
      <c r="AJ18" s="1334"/>
      <c r="AK18" s="1334"/>
      <c r="AL18" s="1334"/>
      <c r="AM18" s="1334"/>
      <c r="AN18" s="1334"/>
      <c r="AO18" s="1334"/>
      <c r="AP18" s="1334"/>
      <c r="AQ18" s="1334"/>
      <c r="AR18" s="1335"/>
      <c r="AS18" s="1335"/>
      <c r="AT18" s="1335"/>
      <c r="AU18" s="1335"/>
      <c r="AV18" s="1336"/>
      <c r="AX18" s="131" t="s">
        <v>1427</v>
      </c>
      <c r="AY18" s="1384" t="s">
        <v>1433</v>
      </c>
      <c r="AZ18" s="1384"/>
      <c r="BA18" s="1384"/>
      <c r="BB18" s="1384"/>
      <c r="BC18" s="1384"/>
      <c r="BD18" s="1384"/>
      <c r="BE18" s="1384"/>
      <c r="BF18" s="1384"/>
      <c r="BG18" s="1384"/>
      <c r="BH18" s="1384"/>
      <c r="BI18" s="1384"/>
      <c r="BJ18" s="1384"/>
      <c r="BK18" s="1384"/>
      <c r="BL18" s="1384"/>
      <c r="BM18" s="1384"/>
      <c r="BN18" s="1384"/>
      <c r="BO18" s="1384"/>
      <c r="BP18" s="1384"/>
      <c r="BQ18" s="1384"/>
      <c r="BR18" s="1384"/>
      <c r="BS18" s="1384"/>
      <c r="BT18" s="1384"/>
      <c r="BU18" s="1384"/>
      <c r="BV18" s="1384"/>
      <c r="BW18" s="1384"/>
      <c r="BX18" s="1384"/>
      <c r="BY18" s="1384"/>
      <c r="BZ18" s="1384"/>
    </row>
    <row r="19" spans="1:83" s="488" customFormat="1" ht="12.95" customHeight="1">
      <c r="A19" s="1240">
        <v>6</v>
      </c>
      <c r="B19" s="1317"/>
      <c r="C19" s="1320" t="e">
        <f>INDEX(직급,MATCH(11,성명,0))</f>
        <v>#N/A</v>
      </c>
      <c r="D19" s="1321"/>
      <c r="E19" s="1321"/>
      <c r="F19" s="1322"/>
      <c r="G19" s="1320"/>
      <c r="H19" s="1321"/>
      <c r="I19" s="1321"/>
      <c r="J19" s="1321"/>
      <c r="K19" s="1322"/>
      <c r="L19" s="1326"/>
      <c r="M19" s="1327"/>
      <c r="N19" s="1327"/>
      <c r="O19" s="1327"/>
      <c r="P19" s="1327"/>
      <c r="Q19" s="1328"/>
      <c r="R19" s="1332"/>
      <c r="S19" s="1315"/>
      <c r="T19" s="1313" t="s">
        <v>48</v>
      </c>
      <c r="U19" s="1315"/>
      <c r="V19" s="1315"/>
      <c r="W19" s="1313" t="s">
        <v>49</v>
      </c>
      <c r="X19" s="1313" t="s">
        <v>90</v>
      </c>
      <c r="Y19" s="1315"/>
      <c r="Z19" s="1315"/>
      <c r="AA19" s="1313" t="s">
        <v>48</v>
      </c>
      <c r="AB19" s="1315"/>
      <c r="AC19" s="1315"/>
      <c r="AD19" s="1339" t="s">
        <v>49</v>
      </c>
      <c r="AE19" s="1334" t="e">
        <f>INDEX(연구실은행,MATCH(G19,성명,0))</f>
        <v>#N/A</v>
      </c>
      <c r="AF19" s="1334"/>
      <c r="AG19" s="1334"/>
      <c r="AH19" s="1334"/>
      <c r="AI19" s="1334" t="e">
        <f>INDEX(연구실계좌번호,MATCH(G19,성명,0))</f>
        <v>#N/A</v>
      </c>
      <c r="AJ19" s="1334"/>
      <c r="AK19" s="1334"/>
      <c r="AL19" s="1334"/>
      <c r="AM19" s="1334"/>
      <c r="AN19" s="1334"/>
      <c r="AO19" s="1334"/>
      <c r="AP19" s="1334"/>
      <c r="AQ19" s="1334"/>
      <c r="AR19" s="1335"/>
      <c r="AS19" s="1335"/>
      <c r="AT19" s="1335"/>
      <c r="AU19" s="1335"/>
      <c r="AV19" s="1336"/>
      <c r="AX19" s="131" t="s">
        <v>1427</v>
      </c>
      <c r="AY19" s="1382" t="s">
        <v>1434</v>
      </c>
      <c r="AZ19" s="1382"/>
      <c r="BA19" s="1382"/>
      <c r="BB19" s="1382"/>
      <c r="BC19" s="1382"/>
      <c r="BD19" s="1382"/>
      <c r="BE19" s="1382"/>
      <c r="BF19" s="1382"/>
      <c r="BG19" s="1382"/>
      <c r="BH19" s="1382"/>
      <c r="BI19" s="1382"/>
      <c r="BJ19" s="1382"/>
      <c r="BK19" s="1382"/>
      <c r="BL19" s="1382"/>
      <c r="BM19" s="1382"/>
      <c r="BN19" s="1382"/>
      <c r="BO19" s="1382"/>
      <c r="BP19" s="1382"/>
      <c r="BQ19" s="1382"/>
      <c r="BR19" s="1382"/>
      <c r="BS19" s="1382"/>
      <c r="BT19" s="1382"/>
      <c r="BU19" s="1382"/>
      <c r="BV19" s="1382"/>
      <c r="BW19" s="1382"/>
      <c r="BX19" s="1382"/>
      <c r="BY19" s="1382"/>
      <c r="BZ19" s="1382"/>
    </row>
    <row r="20" spans="1:83" s="488" customFormat="1" ht="12.95" customHeight="1">
      <c r="A20" s="1318"/>
      <c r="B20" s="1319"/>
      <c r="C20" s="1323"/>
      <c r="D20" s="1324"/>
      <c r="E20" s="1324"/>
      <c r="F20" s="1325"/>
      <c r="G20" s="1323"/>
      <c r="H20" s="1324"/>
      <c r="I20" s="1324"/>
      <c r="J20" s="1324"/>
      <c r="K20" s="1325"/>
      <c r="L20" s="1329"/>
      <c r="M20" s="1330"/>
      <c r="N20" s="1330"/>
      <c r="O20" s="1330"/>
      <c r="P20" s="1330"/>
      <c r="Q20" s="1331"/>
      <c r="R20" s="1333"/>
      <c r="S20" s="1316"/>
      <c r="T20" s="1314"/>
      <c r="U20" s="1316"/>
      <c r="V20" s="1316"/>
      <c r="W20" s="1314"/>
      <c r="X20" s="1314"/>
      <c r="Y20" s="1316"/>
      <c r="Z20" s="1316"/>
      <c r="AA20" s="1314"/>
      <c r="AB20" s="1316"/>
      <c r="AC20" s="1316"/>
      <c r="AD20" s="1338"/>
      <c r="AE20" s="1334"/>
      <c r="AF20" s="1334"/>
      <c r="AG20" s="1334"/>
      <c r="AH20" s="1334"/>
      <c r="AI20" s="1334"/>
      <c r="AJ20" s="1334"/>
      <c r="AK20" s="1334"/>
      <c r="AL20" s="1334"/>
      <c r="AM20" s="1334"/>
      <c r="AN20" s="1334"/>
      <c r="AO20" s="1334"/>
      <c r="AP20" s="1334"/>
      <c r="AQ20" s="1334"/>
      <c r="AR20" s="1335"/>
      <c r="AS20" s="1335"/>
      <c r="AT20" s="1335"/>
      <c r="AU20" s="1335"/>
      <c r="AV20" s="1336"/>
      <c r="AX20" s="397"/>
      <c r="AY20" s="1382"/>
      <c r="AZ20" s="1382"/>
      <c r="BA20" s="1382"/>
      <c r="BB20" s="1382"/>
      <c r="BC20" s="1382"/>
      <c r="BD20" s="1382"/>
      <c r="BE20" s="1382"/>
      <c r="BF20" s="1382"/>
      <c r="BG20" s="1382"/>
      <c r="BH20" s="1382"/>
      <c r="BI20" s="1382"/>
      <c r="BJ20" s="1382"/>
      <c r="BK20" s="1382"/>
      <c r="BL20" s="1382"/>
      <c r="BM20" s="1382"/>
      <c r="BN20" s="1382"/>
      <c r="BO20" s="1382"/>
      <c r="BP20" s="1382"/>
      <c r="BQ20" s="1382"/>
      <c r="BR20" s="1382"/>
      <c r="BS20" s="1382"/>
      <c r="BT20" s="1382"/>
      <c r="BU20" s="1382"/>
      <c r="BV20" s="1382"/>
      <c r="BW20" s="1382"/>
      <c r="BX20" s="1382"/>
      <c r="BY20" s="1382"/>
      <c r="BZ20" s="1382"/>
    </row>
    <row r="21" spans="1:83" s="488" customFormat="1" ht="12.95" customHeight="1">
      <c r="A21" s="1240">
        <v>7</v>
      </c>
      <c r="B21" s="1317"/>
      <c r="C21" s="1320" t="e">
        <f>INDEX(직급,MATCH(11,성명,0))</f>
        <v>#N/A</v>
      </c>
      <c r="D21" s="1321"/>
      <c r="E21" s="1321"/>
      <c r="F21" s="1322"/>
      <c r="G21" s="1320"/>
      <c r="H21" s="1321"/>
      <c r="I21" s="1321"/>
      <c r="J21" s="1321"/>
      <c r="K21" s="1322"/>
      <c r="L21" s="1326"/>
      <c r="M21" s="1327"/>
      <c r="N21" s="1327"/>
      <c r="O21" s="1327"/>
      <c r="P21" s="1327"/>
      <c r="Q21" s="1328"/>
      <c r="R21" s="1332"/>
      <c r="S21" s="1315"/>
      <c r="T21" s="1313" t="s">
        <v>48</v>
      </c>
      <c r="U21" s="1315"/>
      <c r="V21" s="1315"/>
      <c r="W21" s="1313" t="s">
        <v>49</v>
      </c>
      <c r="X21" s="1313" t="s">
        <v>90</v>
      </c>
      <c r="Y21" s="1315"/>
      <c r="Z21" s="1315"/>
      <c r="AA21" s="1313" t="s">
        <v>48</v>
      </c>
      <c r="AB21" s="1315"/>
      <c r="AC21" s="1315"/>
      <c r="AD21" s="1339" t="s">
        <v>49</v>
      </c>
      <c r="AE21" s="1334" t="e">
        <f>INDEX(연구실은행,MATCH(G21,성명,0))</f>
        <v>#N/A</v>
      </c>
      <c r="AF21" s="1334"/>
      <c r="AG21" s="1334"/>
      <c r="AH21" s="1334"/>
      <c r="AI21" s="1334" t="e">
        <f>INDEX(연구실계좌번호,MATCH(G21,성명,0))</f>
        <v>#N/A</v>
      </c>
      <c r="AJ21" s="1334"/>
      <c r="AK21" s="1334"/>
      <c r="AL21" s="1334"/>
      <c r="AM21" s="1334"/>
      <c r="AN21" s="1334"/>
      <c r="AO21" s="1334"/>
      <c r="AP21" s="1334"/>
      <c r="AQ21" s="1334"/>
      <c r="AR21" s="1335"/>
      <c r="AS21" s="1335"/>
      <c r="AT21" s="1335"/>
      <c r="AU21" s="1335"/>
      <c r="AV21" s="1336"/>
      <c r="AY21" s="1382"/>
      <c r="AZ21" s="1382"/>
      <c r="BA21" s="1382"/>
      <c r="BB21" s="1382"/>
      <c r="BC21" s="1382"/>
      <c r="BD21" s="1382"/>
      <c r="BE21" s="1382"/>
      <c r="BF21" s="1382"/>
      <c r="BG21" s="1382"/>
      <c r="BH21" s="1382"/>
      <c r="BI21" s="1382"/>
      <c r="BJ21" s="1382"/>
      <c r="BK21" s="1382"/>
      <c r="BL21" s="1382"/>
      <c r="BM21" s="1382"/>
      <c r="BN21" s="1382"/>
      <c r="BO21" s="1382"/>
      <c r="BP21" s="1382"/>
      <c r="BQ21" s="1382"/>
      <c r="BR21" s="1382"/>
      <c r="BS21" s="1382"/>
      <c r="BT21" s="1382"/>
      <c r="BU21" s="1382"/>
      <c r="BV21" s="1382"/>
      <c r="BW21" s="1382"/>
      <c r="BX21" s="1382"/>
      <c r="BY21" s="1382"/>
      <c r="BZ21" s="1382"/>
    </row>
    <row r="22" spans="1:83" s="488" customFormat="1" ht="12.95" customHeight="1">
      <c r="A22" s="1318"/>
      <c r="B22" s="1319"/>
      <c r="C22" s="1323"/>
      <c r="D22" s="1324"/>
      <c r="E22" s="1324"/>
      <c r="F22" s="1325"/>
      <c r="G22" s="1323"/>
      <c r="H22" s="1324"/>
      <c r="I22" s="1324"/>
      <c r="J22" s="1324"/>
      <c r="K22" s="1325"/>
      <c r="L22" s="1329"/>
      <c r="M22" s="1330"/>
      <c r="N22" s="1330"/>
      <c r="O22" s="1330"/>
      <c r="P22" s="1330"/>
      <c r="Q22" s="1331"/>
      <c r="R22" s="1333"/>
      <c r="S22" s="1316"/>
      <c r="T22" s="1314"/>
      <c r="U22" s="1316"/>
      <c r="V22" s="1316"/>
      <c r="W22" s="1314"/>
      <c r="X22" s="1314"/>
      <c r="Y22" s="1316"/>
      <c r="Z22" s="1316"/>
      <c r="AA22" s="1314"/>
      <c r="AB22" s="1316"/>
      <c r="AC22" s="1316"/>
      <c r="AD22" s="1338"/>
      <c r="AE22" s="1334"/>
      <c r="AF22" s="1334"/>
      <c r="AG22" s="1334"/>
      <c r="AH22" s="1334"/>
      <c r="AI22" s="1334"/>
      <c r="AJ22" s="1334"/>
      <c r="AK22" s="1334"/>
      <c r="AL22" s="1334"/>
      <c r="AM22" s="1334"/>
      <c r="AN22" s="1334"/>
      <c r="AO22" s="1334"/>
      <c r="AP22" s="1334"/>
      <c r="AQ22" s="1334"/>
      <c r="AR22" s="1335"/>
      <c r="AS22" s="1335"/>
      <c r="AT22" s="1335"/>
      <c r="AU22" s="1335"/>
      <c r="AV22" s="1336"/>
      <c r="AX22" s="131" t="s">
        <v>1427</v>
      </c>
      <c r="AY22" s="904" t="s">
        <v>1435</v>
      </c>
      <c r="AZ22" s="904"/>
      <c r="BA22" s="904"/>
      <c r="BB22" s="904"/>
      <c r="BC22" s="904"/>
      <c r="BD22" s="904"/>
      <c r="BE22" s="904"/>
      <c r="BF22" s="904"/>
      <c r="BG22" s="904"/>
      <c r="BH22" s="904"/>
      <c r="BI22" s="904"/>
      <c r="BJ22" s="904"/>
      <c r="BK22" s="904"/>
      <c r="BL22" s="904"/>
      <c r="BM22" s="904"/>
      <c r="BN22" s="904"/>
      <c r="BO22" s="904"/>
      <c r="BP22" s="904"/>
      <c r="BQ22" s="904"/>
      <c r="BR22" s="904"/>
      <c r="BS22" s="904"/>
      <c r="BT22" s="904"/>
      <c r="BU22" s="904"/>
      <c r="BV22" s="904"/>
      <c r="BW22" s="904"/>
      <c r="BX22" s="904"/>
      <c r="BY22" s="904"/>
      <c r="BZ22" s="904"/>
      <c r="CA22" s="495"/>
      <c r="CB22" s="495"/>
      <c r="CC22" s="495"/>
    </row>
    <row r="23" spans="1:83" s="488" customFormat="1" ht="12.95" customHeight="1">
      <c r="A23" s="1240">
        <v>8</v>
      </c>
      <c r="B23" s="1317"/>
      <c r="C23" s="1320" t="e">
        <f>INDEX(직급,MATCH(11,성명,0))</f>
        <v>#N/A</v>
      </c>
      <c r="D23" s="1321"/>
      <c r="E23" s="1321"/>
      <c r="F23" s="1322"/>
      <c r="G23" s="1320"/>
      <c r="H23" s="1321"/>
      <c r="I23" s="1321"/>
      <c r="J23" s="1321"/>
      <c r="K23" s="1322"/>
      <c r="L23" s="1326"/>
      <c r="M23" s="1327"/>
      <c r="N23" s="1327"/>
      <c r="O23" s="1327"/>
      <c r="P23" s="1327"/>
      <c r="Q23" s="1328"/>
      <c r="R23" s="1332"/>
      <c r="S23" s="1315"/>
      <c r="T23" s="1313" t="s">
        <v>48</v>
      </c>
      <c r="U23" s="1315"/>
      <c r="V23" s="1315"/>
      <c r="W23" s="1313" t="s">
        <v>49</v>
      </c>
      <c r="X23" s="1313" t="s">
        <v>90</v>
      </c>
      <c r="Y23" s="1315"/>
      <c r="Z23" s="1315"/>
      <c r="AA23" s="1313" t="s">
        <v>48</v>
      </c>
      <c r="AB23" s="1315"/>
      <c r="AC23" s="1315"/>
      <c r="AD23" s="1339" t="s">
        <v>49</v>
      </c>
      <c r="AE23" s="1334" t="e">
        <f>INDEX(연구실은행,MATCH(G23,성명,0))</f>
        <v>#N/A</v>
      </c>
      <c r="AF23" s="1334"/>
      <c r="AG23" s="1334"/>
      <c r="AH23" s="1334"/>
      <c r="AI23" s="1334" t="e">
        <f>INDEX(연구실계좌번호,MATCH(G23,성명,0))</f>
        <v>#N/A</v>
      </c>
      <c r="AJ23" s="1334"/>
      <c r="AK23" s="1334"/>
      <c r="AL23" s="1334"/>
      <c r="AM23" s="1334"/>
      <c r="AN23" s="1334"/>
      <c r="AO23" s="1334"/>
      <c r="AP23" s="1334"/>
      <c r="AQ23" s="1334"/>
      <c r="AR23" s="1335"/>
      <c r="AS23" s="1335"/>
      <c r="AT23" s="1335"/>
      <c r="AU23" s="1335"/>
      <c r="AV23" s="1336"/>
      <c r="AX23" s="397"/>
      <c r="AY23" s="160" t="s">
        <v>1427</v>
      </c>
      <c r="AZ23" s="904" t="s">
        <v>1436</v>
      </c>
      <c r="BA23" s="904"/>
      <c r="BB23" s="904"/>
      <c r="BC23" s="904"/>
      <c r="BD23" s="904"/>
      <c r="BE23" s="904"/>
      <c r="BF23" s="904"/>
      <c r="BG23" s="904"/>
      <c r="BH23" s="904"/>
      <c r="BI23" s="904"/>
      <c r="BJ23" s="904"/>
      <c r="BK23" s="904"/>
      <c r="BL23" s="904"/>
      <c r="BM23" s="904"/>
      <c r="BN23" s="904"/>
      <c r="BO23" s="904"/>
      <c r="BP23" s="904"/>
      <c r="BQ23" s="904"/>
      <c r="BR23" s="904"/>
      <c r="BS23" s="904"/>
      <c r="BT23" s="904"/>
      <c r="BU23" s="904"/>
      <c r="BV23" s="904"/>
      <c r="BW23" s="904"/>
      <c r="BX23" s="904"/>
      <c r="BY23" s="904"/>
      <c r="BZ23" s="904"/>
      <c r="CA23" s="904"/>
      <c r="CB23" s="904"/>
      <c r="CC23" s="904"/>
      <c r="CD23" s="904"/>
      <c r="CE23" s="904"/>
    </row>
    <row r="24" spans="1:83" s="488" customFormat="1" ht="12.95" customHeight="1">
      <c r="A24" s="1318"/>
      <c r="B24" s="1319"/>
      <c r="C24" s="1323"/>
      <c r="D24" s="1324"/>
      <c r="E24" s="1324"/>
      <c r="F24" s="1325"/>
      <c r="G24" s="1323"/>
      <c r="H24" s="1324"/>
      <c r="I24" s="1324"/>
      <c r="J24" s="1324"/>
      <c r="K24" s="1325"/>
      <c r="L24" s="1329"/>
      <c r="M24" s="1330"/>
      <c r="N24" s="1330"/>
      <c r="O24" s="1330"/>
      <c r="P24" s="1330"/>
      <c r="Q24" s="1331"/>
      <c r="R24" s="1333"/>
      <c r="S24" s="1316"/>
      <c r="T24" s="1314"/>
      <c r="U24" s="1316"/>
      <c r="V24" s="1316"/>
      <c r="W24" s="1314"/>
      <c r="X24" s="1314"/>
      <c r="Y24" s="1316"/>
      <c r="Z24" s="1316"/>
      <c r="AA24" s="1314"/>
      <c r="AB24" s="1316"/>
      <c r="AC24" s="1316"/>
      <c r="AD24" s="1338"/>
      <c r="AE24" s="1334"/>
      <c r="AF24" s="1334"/>
      <c r="AG24" s="1334"/>
      <c r="AH24" s="1334"/>
      <c r="AI24" s="1334"/>
      <c r="AJ24" s="1334"/>
      <c r="AK24" s="1334"/>
      <c r="AL24" s="1334"/>
      <c r="AM24" s="1334"/>
      <c r="AN24" s="1334"/>
      <c r="AO24" s="1334"/>
      <c r="AP24" s="1334"/>
      <c r="AQ24" s="1334"/>
      <c r="AR24" s="1335"/>
      <c r="AS24" s="1335"/>
      <c r="AT24" s="1335"/>
      <c r="AU24" s="1335"/>
      <c r="AV24" s="1336"/>
      <c r="AX24" s="397"/>
      <c r="AY24" s="498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7"/>
      <c r="CD24" s="497"/>
      <c r="CE24" s="497"/>
    </row>
    <row r="25" spans="1:83" s="488" customFormat="1" ht="12.95" customHeight="1">
      <c r="A25" s="1240">
        <v>9</v>
      </c>
      <c r="B25" s="1317"/>
      <c r="C25" s="1320" t="e">
        <f>INDEX(직급,MATCH(11,성명,0))</f>
        <v>#N/A</v>
      </c>
      <c r="D25" s="1321"/>
      <c r="E25" s="1321"/>
      <c r="F25" s="1322"/>
      <c r="G25" s="1320"/>
      <c r="H25" s="1321"/>
      <c r="I25" s="1321"/>
      <c r="J25" s="1321"/>
      <c r="K25" s="1322"/>
      <c r="L25" s="1326"/>
      <c r="M25" s="1327"/>
      <c r="N25" s="1327"/>
      <c r="O25" s="1327"/>
      <c r="P25" s="1327"/>
      <c r="Q25" s="1328"/>
      <c r="R25" s="1332"/>
      <c r="S25" s="1315"/>
      <c r="T25" s="1313" t="s">
        <v>48</v>
      </c>
      <c r="U25" s="1315"/>
      <c r="V25" s="1315"/>
      <c r="W25" s="1313" t="s">
        <v>49</v>
      </c>
      <c r="X25" s="1313" t="s">
        <v>90</v>
      </c>
      <c r="Y25" s="1315"/>
      <c r="Z25" s="1315"/>
      <c r="AA25" s="1313" t="s">
        <v>48</v>
      </c>
      <c r="AB25" s="1315"/>
      <c r="AC25" s="1315"/>
      <c r="AD25" s="1339" t="s">
        <v>49</v>
      </c>
      <c r="AE25" s="1334" t="e">
        <f>INDEX(연구실은행,MATCH(G25,성명,0))</f>
        <v>#N/A</v>
      </c>
      <c r="AF25" s="1334"/>
      <c r="AG25" s="1334"/>
      <c r="AH25" s="1334"/>
      <c r="AI25" s="1334" t="e">
        <f>INDEX(연구실계좌번호,MATCH(G25,성명,0))</f>
        <v>#N/A</v>
      </c>
      <c r="AJ25" s="1334"/>
      <c r="AK25" s="1334"/>
      <c r="AL25" s="1334"/>
      <c r="AM25" s="1334"/>
      <c r="AN25" s="1334"/>
      <c r="AO25" s="1334"/>
      <c r="AP25" s="1334"/>
      <c r="AQ25" s="1334"/>
      <c r="AR25" s="1335"/>
      <c r="AS25" s="1335"/>
      <c r="AT25" s="1335"/>
      <c r="AU25" s="1335"/>
      <c r="AV25" s="1336"/>
      <c r="AX25" s="74"/>
      <c r="AY25" s="129"/>
      <c r="AZ25" s="1390" t="s">
        <v>1437</v>
      </c>
      <c r="BA25" s="1390"/>
      <c r="BB25" s="1390"/>
      <c r="BC25" s="1390"/>
      <c r="BD25" s="1390"/>
      <c r="BE25" s="1390"/>
      <c r="BF25" s="1390"/>
      <c r="BG25" s="1390"/>
      <c r="BH25" s="1390"/>
      <c r="BI25" s="1390"/>
      <c r="BJ25" s="1390"/>
      <c r="BK25" s="1390"/>
      <c r="BL25" s="1390"/>
      <c r="BM25" s="1390"/>
      <c r="BN25" s="1390"/>
      <c r="BO25" s="1390"/>
      <c r="BP25" s="1390"/>
      <c r="BQ25" s="1390"/>
      <c r="BR25" s="1390"/>
      <c r="BS25" s="1390"/>
      <c r="BT25" s="1390"/>
      <c r="BU25" s="1390"/>
      <c r="BV25" s="1390"/>
      <c r="BW25" s="251"/>
      <c r="BX25" s="251"/>
      <c r="BY25" s="252"/>
      <c r="BZ25" s="499"/>
      <c r="CA25" s="499"/>
      <c r="CB25" s="499" t="s">
        <v>1438</v>
      </c>
      <c r="CC25" s="253"/>
      <c r="CD25" s="253"/>
      <c r="CE25" s="253"/>
    </row>
    <row r="26" spans="1:83" s="488" customFormat="1" ht="12.95" customHeight="1">
      <c r="A26" s="1318"/>
      <c r="B26" s="1319"/>
      <c r="C26" s="1323"/>
      <c r="D26" s="1324"/>
      <c r="E26" s="1324"/>
      <c r="F26" s="1325"/>
      <c r="G26" s="1323"/>
      <c r="H26" s="1324"/>
      <c r="I26" s="1324"/>
      <c r="J26" s="1324"/>
      <c r="K26" s="1325"/>
      <c r="L26" s="1329"/>
      <c r="M26" s="1330"/>
      <c r="N26" s="1330"/>
      <c r="O26" s="1330"/>
      <c r="P26" s="1330"/>
      <c r="Q26" s="1331"/>
      <c r="R26" s="1333"/>
      <c r="S26" s="1316"/>
      <c r="T26" s="1314"/>
      <c r="U26" s="1316"/>
      <c r="V26" s="1316"/>
      <c r="W26" s="1314"/>
      <c r="X26" s="1314"/>
      <c r="Y26" s="1316"/>
      <c r="Z26" s="1316"/>
      <c r="AA26" s="1314"/>
      <c r="AB26" s="1316"/>
      <c r="AC26" s="1316"/>
      <c r="AD26" s="1338"/>
      <c r="AE26" s="1334"/>
      <c r="AF26" s="1334"/>
      <c r="AG26" s="1334"/>
      <c r="AH26" s="1334"/>
      <c r="AI26" s="1334"/>
      <c r="AJ26" s="1334"/>
      <c r="AK26" s="1334"/>
      <c r="AL26" s="1334"/>
      <c r="AM26" s="1334"/>
      <c r="AN26" s="1334"/>
      <c r="AO26" s="1334"/>
      <c r="AP26" s="1334"/>
      <c r="AQ26" s="1334"/>
      <c r="AR26" s="1335"/>
      <c r="AS26" s="1335"/>
      <c r="AT26" s="1335"/>
      <c r="AU26" s="1335"/>
      <c r="AV26" s="1336"/>
      <c r="AX26" s="126"/>
      <c r="AY26" s="129"/>
      <c r="AZ26" s="1366" t="s">
        <v>1439</v>
      </c>
      <c r="BA26" s="1366"/>
      <c r="BB26" s="1366"/>
      <c r="BC26" s="1366"/>
      <c r="BD26" s="1368" t="s">
        <v>1440</v>
      </c>
      <c r="BE26" s="1368"/>
      <c r="BF26" s="1368"/>
      <c r="BG26" s="1368"/>
      <c r="BH26" s="1368" t="s">
        <v>1441</v>
      </c>
      <c r="BI26" s="1368"/>
      <c r="BJ26" s="1368"/>
      <c r="BK26" s="1368"/>
      <c r="BL26" s="1366" t="s">
        <v>1442</v>
      </c>
      <c r="BM26" s="1366"/>
      <c r="BN26" s="1366"/>
      <c r="BO26" s="1366"/>
      <c r="BP26" s="1368" t="s">
        <v>1443</v>
      </c>
      <c r="BQ26" s="1368"/>
      <c r="BR26" s="1368"/>
      <c r="BS26" s="1368"/>
      <c r="BT26" s="1366" t="s">
        <v>1444</v>
      </c>
      <c r="BU26" s="1366"/>
      <c r="BV26" s="1366"/>
      <c r="BW26" s="1366"/>
      <c r="BX26" s="1366" t="s">
        <v>1445</v>
      </c>
      <c r="BY26" s="1366"/>
      <c r="BZ26" s="1366"/>
      <c r="CA26" s="1366"/>
      <c r="CB26" s="1366" t="s">
        <v>1446</v>
      </c>
      <c r="CC26" s="1366"/>
      <c r="CD26" s="1366"/>
      <c r="CE26" s="1366"/>
    </row>
    <row r="27" spans="1:83" s="488" customFormat="1" ht="12.95" customHeight="1">
      <c r="A27" s="1081">
        <v>10</v>
      </c>
      <c r="B27" s="1360"/>
      <c r="C27" s="1320" t="e">
        <f>INDEX(직급,MATCH(11,성명,0))</f>
        <v>#N/A</v>
      </c>
      <c r="D27" s="1321"/>
      <c r="E27" s="1321"/>
      <c r="F27" s="1322"/>
      <c r="G27" s="1346"/>
      <c r="H27" s="1347"/>
      <c r="I27" s="1347"/>
      <c r="J27" s="1347"/>
      <c r="K27" s="1348"/>
      <c r="L27" s="1372"/>
      <c r="M27" s="1373"/>
      <c r="N27" s="1373"/>
      <c r="O27" s="1373"/>
      <c r="P27" s="1373"/>
      <c r="Q27" s="1374"/>
      <c r="R27" s="1375"/>
      <c r="S27" s="1340"/>
      <c r="T27" s="1082" t="s">
        <v>48</v>
      </c>
      <c r="U27" s="1340"/>
      <c r="V27" s="1340"/>
      <c r="W27" s="1082" t="s">
        <v>49</v>
      </c>
      <c r="X27" s="1082" t="s">
        <v>90</v>
      </c>
      <c r="Y27" s="1340"/>
      <c r="Z27" s="1340"/>
      <c r="AA27" s="1082" t="s">
        <v>48</v>
      </c>
      <c r="AB27" s="1340"/>
      <c r="AC27" s="1340"/>
      <c r="AD27" s="1337" t="s">
        <v>49</v>
      </c>
      <c r="AE27" s="1334" t="e">
        <f>INDEX(연구실은행,MATCH(G27,성명,0))</f>
        <v>#N/A</v>
      </c>
      <c r="AF27" s="1334"/>
      <c r="AG27" s="1334"/>
      <c r="AH27" s="1334"/>
      <c r="AI27" s="1334" t="e">
        <f>INDEX(연구실계좌번호,MATCH(G27,성명,0))</f>
        <v>#N/A</v>
      </c>
      <c r="AJ27" s="1334"/>
      <c r="AK27" s="1334"/>
      <c r="AL27" s="1334"/>
      <c r="AM27" s="1334"/>
      <c r="AN27" s="1334"/>
      <c r="AO27" s="1334"/>
      <c r="AP27" s="1334"/>
      <c r="AQ27" s="1334"/>
      <c r="AR27" s="1335"/>
      <c r="AS27" s="1335"/>
      <c r="AT27" s="1335"/>
      <c r="AU27" s="1335"/>
      <c r="AV27" s="1336"/>
      <c r="AX27" s="126"/>
      <c r="AY27" s="74"/>
      <c r="AZ27" s="1366"/>
      <c r="BA27" s="1366"/>
      <c r="BB27" s="1366"/>
      <c r="BC27" s="1366"/>
      <c r="BD27" s="1368"/>
      <c r="BE27" s="1368"/>
      <c r="BF27" s="1368"/>
      <c r="BG27" s="1368"/>
      <c r="BH27" s="1368"/>
      <c r="BI27" s="1368"/>
      <c r="BJ27" s="1368"/>
      <c r="BK27" s="1368"/>
      <c r="BL27" s="1366"/>
      <c r="BM27" s="1366"/>
      <c r="BN27" s="1366"/>
      <c r="BO27" s="1366"/>
      <c r="BP27" s="1368"/>
      <c r="BQ27" s="1368"/>
      <c r="BR27" s="1368"/>
      <c r="BS27" s="1368"/>
      <c r="BT27" s="1366"/>
      <c r="BU27" s="1366"/>
      <c r="BV27" s="1366"/>
      <c r="BW27" s="1366"/>
      <c r="BX27" s="1366"/>
      <c r="BY27" s="1366"/>
      <c r="BZ27" s="1366"/>
      <c r="CA27" s="1366"/>
      <c r="CB27" s="1366"/>
      <c r="CC27" s="1366"/>
      <c r="CD27" s="1366"/>
      <c r="CE27" s="1366"/>
    </row>
    <row r="28" spans="1:83" s="488" customFormat="1" ht="12.95" customHeight="1">
      <c r="A28" s="1081"/>
      <c r="B28" s="1360"/>
      <c r="C28" s="1323"/>
      <c r="D28" s="1324"/>
      <c r="E28" s="1324"/>
      <c r="F28" s="1325"/>
      <c r="G28" s="1346"/>
      <c r="H28" s="1347"/>
      <c r="I28" s="1347"/>
      <c r="J28" s="1347"/>
      <c r="K28" s="1348"/>
      <c r="L28" s="1372"/>
      <c r="M28" s="1373"/>
      <c r="N28" s="1373"/>
      <c r="O28" s="1373"/>
      <c r="P28" s="1373"/>
      <c r="Q28" s="1374"/>
      <c r="R28" s="1375"/>
      <c r="S28" s="1340"/>
      <c r="T28" s="1082"/>
      <c r="U28" s="1340"/>
      <c r="V28" s="1340"/>
      <c r="W28" s="1082"/>
      <c r="X28" s="1082"/>
      <c r="Y28" s="1340"/>
      <c r="Z28" s="1340"/>
      <c r="AA28" s="1082"/>
      <c r="AB28" s="1340"/>
      <c r="AC28" s="1340"/>
      <c r="AD28" s="1337"/>
      <c r="AE28" s="1334"/>
      <c r="AF28" s="1334"/>
      <c r="AG28" s="1334"/>
      <c r="AH28" s="1334"/>
      <c r="AI28" s="1334"/>
      <c r="AJ28" s="1334"/>
      <c r="AK28" s="1334"/>
      <c r="AL28" s="1334"/>
      <c r="AM28" s="1334"/>
      <c r="AN28" s="1334"/>
      <c r="AO28" s="1334"/>
      <c r="AP28" s="1334"/>
      <c r="AQ28" s="1334"/>
      <c r="AR28" s="1335"/>
      <c r="AS28" s="1335"/>
      <c r="AT28" s="1335"/>
      <c r="AU28" s="1335"/>
      <c r="AV28" s="1336"/>
      <c r="AX28" s="498"/>
      <c r="AY28" s="74"/>
      <c r="AZ28" s="1366" t="s">
        <v>1447</v>
      </c>
      <c r="BA28" s="1366"/>
      <c r="BB28" s="1366"/>
      <c r="BC28" s="1366"/>
      <c r="BD28" s="1185" t="s">
        <v>1448</v>
      </c>
      <c r="BE28" s="1185"/>
      <c r="BF28" s="1185"/>
      <c r="BG28" s="1185"/>
      <c r="BH28" s="1185" t="s">
        <v>1449</v>
      </c>
      <c r="BI28" s="1185"/>
      <c r="BJ28" s="1185"/>
      <c r="BK28" s="1185"/>
      <c r="BL28" s="1185" t="s">
        <v>1450</v>
      </c>
      <c r="BM28" s="1185"/>
      <c r="BN28" s="1185"/>
      <c r="BO28" s="1185"/>
      <c r="BP28" s="1185" t="s">
        <v>1450</v>
      </c>
      <c r="BQ28" s="1185"/>
      <c r="BR28" s="1185"/>
      <c r="BS28" s="1185"/>
      <c r="BT28" s="1185" t="s">
        <v>1451</v>
      </c>
      <c r="BU28" s="1185"/>
      <c r="BV28" s="1185"/>
      <c r="BW28" s="1185"/>
      <c r="BX28" s="1185" t="s">
        <v>1452</v>
      </c>
      <c r="BY28" s="1185"/>
      <c r="BZ28" s="1185"/>
      <c r="CA28" s="1185"/>
      <c r="CB28" s="1185" t="s">
        <v>1453</v>
      </c>
      <c r="CC28" s="1185"/>
      <c r="CD28" s="1185"/>
      <c r="CE28" s="1185"/>
    </row>
    <row r="29" spans="1:83" s="488" customFormat="1" ht="12.95" customHeight="1">
      <c r="A29" s="1240">
        <v>11</v>
      </c>
      <c r="B29" s="1317"/>
      <c r="C29" s="1320" t="e">
        <f>INDEX(직급,MATCH(11,성명,0))</f>
        <v>#N/A</v>
      </c>
      <c r="D29" s="1321"/>
      <c r="E29" s="1321"/>
      <c r="F29" s="1322"/>
      <c r="G29" s="1320"/>
      <c r="H29" s="1321"/>
      <c r="I29" s="1321"/>
      <c r="J29" s="1321"/>
      <c r="K29" s="1322"/>
      <c r="L29" s="1326"/>
      <c r="M29" s="1327"/>
      <c r="N29" s="1327"/>
      <c r="O29" s="1327"/>
      <c r="P29" s="1327"/>
      <c r="Q29" s="1328"/>
      <c r="R29" s="1332"/>
      <c r="S29" s="1315"/>
      <c r="T29" s="1313" t="s">
        <v>48</v>
      </c>
      <c r="U29" s="1315"/>
      <c r="V29" s="1315"/>
      <c r="W29" s="1313" t="s">
        <v>49</v>
      </c>
      <c r="X29" s="1313" t="s">
        <v>90</v>
      </c>
      <c r="Y29" s="1315"/>
      <c r="Z29" s="1315"/>
      <c r="AA29" s="1313" t="s">
        <v>48</v>
      </c>
      <c r="AB29" s="1315"/>
      <c r="AC29" s="1315"/>
      <c r="AD29" s="1339" t="s">
        <v>49</v>
      </c>
      <c r="AE29" s="1334" t="e">
        <f>INDEX(연구실은행,MATCH(G29,성명,0))</f>
        <v>#N/A</v>
      </c>
      <c r="AF29" s="1334"/>
      <c r="AG29" s="1334"/>
      <c r="AH29" s="1334"/>
      <c r="AI29" s="1334" t="e">
        <f>INDEX(연구실계좌번호,MATCH(G29,성명,0))</f>
        <v>#N/A</v>
      </c>
      <c r="AJ29" s="1334"/>
      <c r="AK29" s="1334"/>
      <c r="AL29" s="1334"/>
      <c r="AM29" s="1334"/>
      <c r="AN29" s="1334"/>
      <c r="AO29" s="1334"/>
      <c r="AP29" s="1334"/>
      <c r="AQ29" s="1334"/>
      <c r="AR29" s="1335"/>
      <c r="AS29" s="1335"/>
      <c r="AT29" s="1335"/>
      <c r="AU29" s="1335"/>
      <c r="AV29" s="1336"/>
      <c r="AX29" s="498"/>
      <c r="AY29" s="74"/>
      <c r="AZ29" s="1366"/>
      <c r="BA29" s="1366"/>
      <c r="BB29" s="1366"/>
      <c r="BC29" s="1366"/>
      <c r="BD29" s="1185"/>
      <c r="BE29" s="1185"/>
      <c r="BF29" s="1185"/>
      <c r="BG29" s="1185"/>
      <c r="BH29" s="1185"/>
      <c r="BI29" s="1185"/>
      <c r="BJ29" s="1185"/>
      <c r="BK29" s="1185"/>
      <c r="BL29" s="1185"/>
      <c r="BM29" s="1185"/>
      <c r="BN29" s="1185"/>
      <c r="BO29" s="1185"/>
      <c r="BP29" s="1185"/>
      <c r="BQ29" s="1185"/>
      <c r="BR29" s="1185"/>
      <c r="BS29" s="1185"/>
      <c r="BT29" s="1185"/>
      <c r="BU29" s="1185"/>
      <c r="BV29" s="1185"/>
      <c r="BW29" s="1185"/>
      <c r="BX29" s="1185"/>
      <c r="BY29" s="1185"/>
      <c r="BZ29" s="1185"/>
      <c r="CA29" s="1185"/>
      <c r="CB29" s="1185"/>
      <c r="CC29" s="1185"/>
      <c r="CD29" s="1185"/>
      <c r="CE29" s="1185"/>
    </row>
    <row r="30" spans="1:83" s="488" customFormat="1" ht="12.95" customHeight="1">
      <c r="A30" s="1318"/>
      <c r="B30" s="1319"/>
      <c r="C30" s="1323"/>
      <c r="D30" s="1324"/>
      <c r="E30" s="1324"/>
      <c r="F30" s="1325"/>
      <c r="G30" s="1323"/>
      <c r="H30" s="1324"/>
      <c r="I30" s="1324"/>
      <c r="J30" s="1324"/>
      <c r="K30" s="1325"/>
      <c r="L30" s="1329"/>
      <c r="M30" s="1330"/>
      <c r="N30" s="1330"/>
      <c r="O30" s="1330"/>
      <c r="P30" s="1330"/>
      <c r="Q30" s="1331"/>
      <c r="R30" s="1333"/>
      <c r="S30" s="1316"/>
      <c r="T30" s="1314"/>
      <c r="U30" s="1316"/>
      <c r="V30" s="1316"/>
      <c r="W30" s="1314"/>
      <c r="X30" s="1314"/>
      <c r="Y30" s="1316"/>
      <c r="Z30" s="1316"/>
      <c r="AA30" s="1314"/>
      <c r="AB30" s="1316"/>
      <c r="AC30" s="1316"/>
      <c r="AD30" s="1338"/>
      <c r="AE30" s="1334"/>
      <c r="AF30" s="1334"/>
      <c r="AG30" s="1334"/>
      <c r="AH30" s="1334"/>
      <c r="AI30" s="1334"/>
      <c r="AJ30" s="1334"/>
      <c r="AK30" s="1334"/>
      <c r="AL30" s="1334"/>
      <c r="AM30" s="1334"/>
      <c r="AN30" s="1334"/>
      <c r="AO30" s="1334"/>
      <c r="AP30" s="1334"/>
      <c r="AQ30" s="1334"/>
      <c r="AR30" s="1335"/>
      <c r="AS30" s="1335"/>
      <c r="AT30" s="1335"/>
      <c r="AU30" s="1335"/>
      <c r="AV30" s="1336"/>
      <c r="AX30" s="129"/>
      <c r="AY30" s="74"/>
      <c r="AZ30" s="1392"/>
      <c r="BA30" s="1392"/>
      <c r="BB30" s="1392"/>
      <c r="BC30" s="1392"/>
      <c r="BD30" s="1392"/>
      <c r="BE30" s="1392"/>
      <c r="BF30" s="1392"/>
      <c r="BG30" s="1392"/>
      <c r="BH30" s="1392"/>
      <c r="BI30" s="1392"/>
      <c r="BJ30" s="1392"/>
      <c r="BK30" s="1392"/>
      <c r="BL30" s="1392"/>
      <c r="BM30" s="1392"/>
      <c r="BN30" s="1392"/>
      <c r="BO30" s="1392"/>
      <c r="BP30" s="1392"/>
      <c r="BQ30" s="1392"/>
      <c r="BR30" s="1392"/>
      <c r="BS30" s="1392"/>
      <c r="BT30" s="1392"/>
      <c r="BU30" s="1392"/>
      <c r="BV30" s="1392"/>
      <c r="BW30" s="1392"/>
      <c r="BX30" s="1392"/>
      <c r="BY30" s="1392"/>
      <c r="BZ30" s="1392"/>
      <c r="CA30" s="1392"/>
      <c r="CB30" s="487"/>
      <c r="CC30" s="487"/>
      <c r="CD30" s="487"/>
      <c r="CE30" s="487"/>
    </row>
    <row r="31" spans="1:83" s="24" customFormat="1" ht="12.95" customHeight="1">
      <c r="A31" s="1240">
        <v>12</v>
      </c>
      <c r="B31" s="1317"/>
      <c r="C31" s="1320" t="e">
        <f>INDEX(직급,MATCH(11,성명,0))</f>
        <v>#N/A</v>
      </c>
      <c r="D31" s="1321"/>
      <c r="E31" s="1321"/>
      <c r="F31" s="1322"/>
      <c r="G31" s="1320"/>
      <c r="H31" s="1321"/>
      <c r="I31" s="1321"/>
      <c r="J31" s="1321"/>
      <c r="K31" s="1322"/>
      <c r="L31" s="1326"/>
      <c r="M31" s="1327"/>
      <c r="N31" s="1327"/>
      <c r="O31" s="1327"/>
      <c r="P31" s="1327"/>
      <c r="Q31" s="1328"/>
      <c r="R31" s="1332"/>
      <c r="S31" s="1315"/>
      <c r="T31" s="1313" t="s">
        <v>48</v>
      </c>
      <c r="U31" s="1315"/>
      <c r="V31" s="1315"/>
      <c r="W31" s="1313" t="s">
        <v>49</v>
      </c>
      <c r="X31" s="1313" t="s">
        <v>90</v>
      </c>
      <c r="Y31" s="1315"/>
      <c r="Z31" s="1315"/>
      <c r="AA31" s="1313" t="s">
        <v>48</v>
      </c>
      <c r="AB31" s="1315"/>
      <c r="AC31" s="1315"/>
      <c r="AD31" s="1339" t="s">
        <v>49</v>
      </c>
      <c r="AE31" s="1334" t="e">
        <f>INDEX(연구실은행,MATCH(G31,성명,0))</f>
        <v>#N/A</v>
      </c>
      <c r="AF31" s="1334"/>
      <c r="AG31" s="1334"/>
      <c r="AH31" s="1334"/>
      <c r="AI31" s="1334" t="e">
        <f>INDEX(연구실계좌번호,MATCH(G31,성명,0))</f>
        <v>#N/A</v>
      </c>
      <c r="AJ31" s="1334"/>
      <c r="AK31" s="1334"/>
      <c r="AL31" s="1334"/>
      <c r="AM31" s="1334"/>
      <c r="AN31" s="1334"/>
      <c r="AO31" s="1334"/>
      <c r="AP31" s="1334"/>
      <c r="AQ31" s="1334"/>
      <c r="AR31" s="1335"/>
      <c r="AS31" s="1335"/>
      <c r="AT31" s="1335"/>
      <c r="AU31" s="1335"/>
      <c r="AV31" s="1336"/>
      <c r="AX31" s="129"/>
      <c r="AY31" s="74"/>
      <c r="AZ31" s="487" t="s">
        <v>1454</v>
      </c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</row>
    <row r="32" spans="1:83" s="24" customFormat="1" ht="12.95" customHeight="1">
      <c r="A32" s="1318"/>
      <c r="B32" s="1319"/>
      <c r="C32" s="1323"/>
      <c r="D32" s="1324"/>
      <c r="E32" s="1324"/>
      <c r="F32" s="1325"/>
      <c r="G32" s="1323"/>
      <c r="H32" s="1324"/>
      <c r="I32" s="1324"/>
      <c r="J32" s="1324"/>
      <c r="K32" s="1325"/>
      <c r="L32" s="1329"/>
      <c r="M32" s="1330"/>
      <c r="N32" s="1330"/>
      <c r="O32" s="1330"/>
      <c r="P32" s="1330"/>
      <c r="Q32" s="1331"/>
      <c r="R32" s="1333"/>
      <c r="S32" s="1316"/>
      <c r="T32" s="1314"/>
      <c r="U32" s="1316"/>
      <c r="V32" s="1316"/>
      <c r="W32" s="1314"/>
      <c r="X32" s="1314"/>
      <c r="Y32" s="1316"/>
      <c r="Z32" s="1316"/>
      <c r="AA32" s="1314"/>
      <c r="AB32" s="1316"/>
      <c r="AC32" s="1316"/>
      <c r="AD32" s="1338"/>
      <c r="AE32" s="1334"/>
      <c r="AF32" s="1334"/>
      <c r="AG32" s="1334"/>
      <c r="AH32" s="1334"/>
      <c r="AI32" s="1334"/>
      <c r="AJ32" s="1334"/>
      <c r="AK32" s="1334"/>
      <c r="AL32" s="1334"/>
      <c r="AM32" s="1334"/>
      <c r="AN32" s="1334"/>
      <c r="AO32" s="1334"/>
      <c r="AP32" s="1334"/>
      <c r="AQ32" s="1334"/>
      <c r="AR32" s="1335"/>
      <c r="AS32" s="1335"/>
      <c r="AT32" s="1335"/>
      <c r="AU32" s="1335"/>
      <c r="AV32" s="1336"/>
      <c r="AX32" s="74"/>
      <c r="AY32" s="74"/>
      <c r="AZ32" s="1363" t="s">
        <v>1455</v>
      </c>
      <c r="BA32" s="1364"/>
      <c r="BB32" s="1364"/>
      <c r="BC32" s="1364"/>
      <c r="BD32" s="1364"/>
      <c r="BE32" s="1364"/>
      <c r="BF32" s="1365"/>
      <c r="BG32" s="1366" t="s">
        <v>1456</v>
      </c>
      <c r="BH32" s="1366"/>
      <c r="BI32" s="1366"/>
      <c r="BJ32" s="1366"/>
      <c r="BK32" s="1366"/>
      <c r="BL32" s="1366"/>
      <c r="BM32" s="1366"/>
      <c r="BN32" s="1366"/>
      <c r="BO32" s="1366"/>
      <c r="BP32" s="1366"/>
      <c r="BQ32" s="1366"/>
      <c r="BR32" s="1366"/>
      <c r="BS32" s="1366"/>
      <c r="BT32" s="1366"/>
      <c r="BU32" s="1366"/>
      <c r="BV32" s="1366"/>
      <c r="BW32" s="1366"/>
      <c r="BX32" s="1366"/>
      <c r="BY32" s="1366"/>
      <c r="BZ32" s="1366"/>
      <c r="CA32" s="1366"/>
      <c r="CB32" s="1366"/>
      <c r="CC32" s="1366"/>
      <c r="CD32" s="1366"/>
      <c r="CE32" s="1366"/>
    </row>
    <row r="33" spans="1:83" s="24" customFormat="1" ht="12.95" customHeight="1">
      <c r="A33" s="1240">
        <v>13</v>
      </c>
      <c r="B33" s="1317"/>
      <c r="C33" s="1320" t="e">
        <f>INDEX(직급,MATCH(11,성명,0))</f>
        <v>#N/A</v>
      </c>
      <c r="D33" s="1321"/>
      <c r="E33" s="1321"/>
      <c r="F33" s="1322"/>
      <c r="G33" s="1320"/>
      <c r="H33" s="1321"/>
      <c r="I33" s="1321"/>
      <c r="J33" s="1321"/>
      <c r="K33" s="1322"/>
      <c r="L33" s="1326"/>
      <c r="M33" s="1327"/>
      <c r="N33" s="1327"/>
      <c r="O33" s="1327"/>
      <c r="P33" s="1327"/>
      <c r="Q33" s="1328"/>
      <c r="R33" s="1332"/>
      <c r="S33" s="1315"/>
      <c r="T33" s="1313" t="s">
        <v>48</v>
      </c>
      <c r="U33" s="1315"/>
      <c r="V33" s="1315"/>
      <c r="W33" s="1313" t="s">
        <v>49</v>
      </c>
      <c r="X33" s="1313" t="s">
        <v>90</v>
      </c>
      <c r="Y33" s="1315"/>
      <c r="Z33" s="1315"/>
      <c r="AA33" s="1313" t="s">
        <v>48</v>
      </c>
      <c r="AB33" s="1315"/>
      <c r="AC33" s="1315"/>
      <c r="AD33" s="1339" t="s">
        <v>49</v>
      </c>
      <c r="AE33" s="1334" t="e">
        <f>INDEX(연구실은행,MATCH(G33,성명,0))</f>
        <v>#N/A</v>
      </c>
      <c r="AF33" s="1334"/>
      <c r="AG33" s="1334"/>
      <c r="AH33" s="1334"/>
      <c r="AI33" s="1334" t="e">
        <f>INDEX(연구실계좌번호,MATCH(G33,성명,0))</f>
        <v>#N/A</v>
      </c>
      <c r="AJ33" s="1334"/>
      <c r="AK33" s="1334"/>
      <c r="AL33" s="1334"/>
      <c r="AM33" s="1334"/>
      <c r="AN33" s="1334"/>
      <c r="AO33" s="1334"/>
      <c r="AP33" s="1334"/>
      <c r="AQ33" s="1334"/>
      <c r="AR33" s="1335"/>
      <c r="AS33" s="1335"/>
      <c r="AT33" s="1335"/>
      <c r="AU33" s="1335"/>
      <c r="AV33" s="1336"/>
      <c r="AX33" s="74"/>
      <c r="AY33" s="74"/>
      <c r="AZ33" s="1366" t="s">
        <v>1457</v>
      </c>
      <c r="BA33" s="1366"/>
      <c r="BB33" s="1366"/>
      <c r="BC33" s="1366"/>
      <c r="BD33" s="1366"/>
      <c r="BE33" s="1366"/>
      <c r="BF33" s="1366"/>
      <c r="BG33" s="1367" t="s">
        <v>1458</v>
      </c>
      <c r="BH33" s="1367"/>
      <c r="BI33" s="1367"/>
      <c r="BJ33" s="1367"/>
      <c r="BK33" s="1367"/>
      <c r="BL33" s="1367"/>
      <c r="BM33" s="1367"/>
      <c r="BN33" s="1367"/>
      <c r="BO33" s="1367"/>
      <c r="BP33" s="1367"/>
      <c r="BQ33" s="1367"/>
      <c r="BR33" s="1367"/>
      <c r="BS33" s="1367"/>
      <c r="BT33" s="1367"/>
      <c r="BU33" s="1367"/>
      <c r="BV33" s="1367"/>
      <c r="BW33" s="1367"/>
      <c r="BX33" s="1367"/>
      <c r="BY33" s="1367"/>
      <c r="BZ33" s="1367"/>
      <c r="CA33" s="1367"/>
      <c r="CB33" s="1367"/>
      <c r="CC33" s="1367"/>
      <c r="CD33" s="1367"/>
      <c r="CE33" s="1367"/>
    </row>
    <row r="34" spans="1:83" s="24" customFormat="1" ht="12.95" customHeight="1">
      <c r="A34" s="1318"/>
      <c r="B34" s="1319"/>
      <c r="C34" s="1323"/>
      <c r="D34" s="1324"/>
      <c r="E34" s="1324"/>
      <c r="F34" s="1325"/>
      <c r="G34" s="1323"/>
      <c r="H34" s="1324"/>
      <c r="I34" s="1324"/>
      <c r="J34" s="1324"/>
      <c r="K34" s="1325"/>
      <c r="L34" s="1329"/>
      <c r="M34" s="1330"/>
      <c r="N34" s="1330"/>
      <c r="O34" s="1330"/>
      <c r="P34" s="1330"/>
      <c r="Q34" s="1331"/>
      <c r="R34" s="1333"/>
      <c r="S34" s="1316"/>
      <c r="T34" s="1314"/>
      <c r="U34" s="1316"/>
      <c r="V34" s="1316"/>
      <c r="W34" s="1314"/>
      <c r="X34" s="1314"/>
      <c r="Y34" s="1316"/>
      <c r="Z34" s="1316"/>
      <c r="AA34" s="1314"/>
      <c r="AB34" s="1316"/>
      <c r="AC34" s="1316"/>
      <c r="AD34" s="1338"/>
      <c r="AE34" s="1334"/>
      <c r="AF34" s="1334"/>
      <c r="AG34" s="1334"/>
      <c r="AH34" s="1334"/>
      <c r="AI34" s="1334"/>
      <c r="AJ34" s="1334"/>
      <c r="AK34" s="1334"/>
      <c r="AL34" s="1334"/>
      <c r="AM34" s="1334"/>
      <c r="AN34" s="1334"/>
      <c r="AO34" s="1334"/>
      <c r="AP34" s="1334"/>
      <c r="AQ34" s="1334"/>
      <c r="AR34" s="1335"/>
      <c r="AS34" s="1335"/>
      <c r="AT34" s="1335"/>
      <c r="AU34" s="1335"/>
      <c r="AV34" s="1336"/>
      <c r="AX34" s="74"/>
      <c r="AY34" s="74"/>
      <c r="AZ34" s="1366"/>
      <c r="BA34" s="1366"/>
      <c r="BB34" s="1366"/>
      <c r="BC34" s="1366"/>
      <c r="BD34" s="1366"/>
      <c r="BE34" s="1366"/>
      <c r="BF34" s="1366"/>
      <c r="BG34" s="1367"/>
      <c r="BH34" s="1367"/>
      <c r="BI34" s="1367"/>
      <c r="BJ34" s="1367"/>
      <c r="BK34" s="1367"/>
      <c r="BL34" s="1367"/>
      <c r="BM34" s="1367"/>
      <c r="BN34" s="1367"/>
      <c r="BO34" s="1367"/>
      <c r="BP34" s="1367"/>
      <c r="BQ34" s="1367"/>
      <c r="BR34" s="1367"/>
      <c r="BS34" s="1367"/>
      <c r="BT34" s="1367"/>
      <c r="BU34" s="1367"/>
      <c r="BV34" s="1367"/>
      <c r="BW34" s="1367"/>
      <c r="BX34" s="1367"/>
      <c r="BY34" s="1367"/>
      <c r="BZ34" s="1367"/>
      <c r="CA34" s="1367"/>
      <c r="CB34" s="1367"/>
      <c r="CC34" s="1367"/>
      <c r="CD34" s="1367"/>
      <c r="CE34" s="1367"/>
    </row>
    <row r="35" spans="1:83" s="24" customFormat="1" ht="12.95" customHeight="1">
      <c r="A35" s="1240">
        <v>14</v>
      </c>
      <c r="B35" s="1317"/>
      <c r="C35" s="1320" t="e">
        <f>INDEX(직급,MATCH(11,성명,0))</f>
        <v>#N/A</v>
      </c>
      <c r="D35" s="1321"/>
      <c r="E35" s="1321"/>
      <c r="F35" s="1322"/>
      <c r="G35" s="1320"/>
      <c r="H35" s="1321"/>
      <c r="I35" s="1321"/>
      <c r="J35" s="1321"/>
      <c r="K35" s="1322"/>
      <c r="L35" s="1326"/>
      <c r="M35" s="1327"/>
      <c r="N35" s="1327"/>
      <c r="O35" s="1327"/>
      <c r="P35" s="1327"/>
      <c r="Q35" s="1328"/>
      <c r="R35" s="1332"/>
      <c r="S35" s="1315"/>
      <c r="T35" s="1313" t="s">
        <v>48</v>
      </c>
      <c r="U35" s="1315"/>
      <c r="V35" s="1315"/>
      <c r="W35" s="1313" t="s">
        <v>49</v>
      </c>
      <c r="X35" s="1313" t="s">
        <v>90</v>
      </c>
      <c r="Y35" s="1315"/>
      <c r="Z35" s="1315"/>
      <c r="AA35" s="1313" t="s">
        <v>48</v>
      </c>
      <c r="AB35" s="1315"/>
      <c r="AC35" s="1315"/>
      <c r="AD35" s="1339" t="s">
        <v>49</v>
      </c>
      <c r="AE35" s="1334" t="e">
        <f>INDEX(연구실은행,MATCH(G35,성명,0))</f>
        <v>#N/A</v>
      </c>
      <c r="AF35" s="1334"/>
      <c r="AG35" s="1334"/>
      <c r="AH35" s="1334"/>
      <c r="AI35" s="1334" t="e">
        <f>INDEX(연구실계좌번호,MATCH(G35,성명,0))</f>
        <v>#N/A</v>
      </c>
      <c r="AJ35" s="1334"/>
      <c r="AK35" s="1334"/>
      <c r="AL35" s="1334"/>
      <c r="AM35" s="1334"/>
      <c r="AN35" s="1334"/>
      <c r="AO35" s="1334"/>
      <c r="AP35" s="1334"/>
      <c r="AQ35" s="1334"/>
      <c r="AR35" s="1335"/>
      <c r="AS35" s="1335"/>
      <c r="AT35" s="1335"/>
      <c r="AU35" s="1335"/>
      <c r="AV35" s="1336"/>
      <c r="AX35" s="74"/>
      <c r="AY35" s="74"/>
      <c r="AZ35" s="1366"/>
      <c r="BA35" s="1366"/>
      <c r="BB35" s="1366"/>
      <c r="BC35" s="1366"/>
      <c r="BD35" s="1366"/>
      <c r="BE35" s="1366"/>
      <c r="BF35" s="1366"/>
      <c r="BG35" s="1367"/>
      <c r="BH35" s="1367"/>
      <c r="BI35" s="1367"/>
      <c r="BJ35" s="1367"/>
      <c r="BK35" s="1367"/>
      <c r="BL35" s="1367"/>
      <c r="BM35" s="1367"/>
      <c r="BN35" s="1367"/>
      <c r="BO35" s="1367"/>
      <c r="BP35" s="1367"/>
      <c r="BQ35" s="1367"/>
      <c r="BR35" s="1367"/>
      <c r="BS35" s="1367"/>
      <c r="BT35" s="1367"/>
      <c r="BU35" s="1367"/>
      <c r="BV35" s="1367"/>
      <c r="BW35" s="1367"/>
      <c r="BX35" s="1367"/>
      <c r="BY35" s="1367"/>
      <c r="BZ35" s="1367"/>
      <c r="CA35" s="1367"/>
      <c r="CB35" s="1367"/>
      <c r="CC35" s="1367"/>
      <c r="CD35" s="1367"/>
      <c r="CE35" s="1367"/>
    </row>
    <row r="36" spans="1:83" s="24" customFormat="1" ht="12.95" customHeight="1">
      <c r="A36" s="1318"/>
      <c r="B36" s="1319"/>
      <c r="C36" s="1323"/>
      <c r="D36" s="1324"/>
      <c r="E36" s="1324"/>
      <c r="F36" s="1325"/>
      <c r="G36" s="1323"/>
      <c r="H36" s="1324"/>
      <c r="I36" s="1324"/>
      <c r="J36" s="1324"/>
      <c r="K36" s="1325"/>
      <c r="L36" s="1329"/>
      <c r="M36" s="1330"/>
      <c r="N36" s="1330"/>
      <c r="O36" s="1330"/>
      <c r="P36" s="1330"/>
      <c r="Q36" s="1331"/>
      <c r="R36" s="1333"/>
      <c r="S36" s="1316"/>
      <c r="T36" s="1314"/>
      <c r="U36" s="1316"/>
      <c r="V36" s="1316"/>
      <c r="W36" s="1314"/>
      <c r="X36" s="1314"/>
      <c r="Y36" s="1316"/>
      <c r="Z36" s="1316"/>
      <c r="AA36" s="1314"/>
      <c r="AB36" s="1316"/>
      <c r="AC36" s="1316"/>
      <c r="AD36" s="1338"/>
      <c r="AE36" s="1334"/>
      <c r="AF36" s="1334"/>
      <c r="AG36" s="1334"/>
      <c r="AH36" s="1334"/>
      <c r="AI36" s="1334"/>
      <c r="AJ36" s="1334"/>
      <c r="AK36" s="1334"/>
      <c r="AL36" s="1334"/>
      <c r="AM36" s="1334"/>
      <c r="AN36" s="1334"/>
      <c r="AO36" s="1334"/>
      <c r="AP36" s="1334"/>
      <c r="AQ36" s="1334"/>
      <c r="AR36" s="1335"/>
      <c r="AS36" s="1335"/>
      <c r="AT36" s="1335"/>
      <c r="AU36" s="1335"/>
      <c r="AV36" s="1336"/>
      <c r="AX36" s="74"/>
      <c r="AY36" s="74"/>
      <c r="AZ36" s="1366" t="s">
        <v>1459</v>
      </c>
      <c r="BA36" s="1366"/>
      <c r="BB36" s="1366"/>
      <c r="BC36" s="1366"/>
      <c r="BD36" s="1366"/>
      <c r="BE36" s="1366"/>
      <c r="BF36" s="1366"/>
      <c r="BG36" s="1367" t="s">
        <v>1460</v>
      </c>
      <c r="BH36" s="1367"/>
      <c r="BI36" s="1367"/>
      <c r="BJ36" s="1367"/>
      <c r="BK36" s="1367"/>
      <c r="BL36" s="1367"/>
      <c r="BM36" s="1367"/>
      <c r="BN36" s="1367"/>
      <c r="BO36" s="1367"/>
      <c r="BP36" s="1367"/>
      <c r="BQ36" s="1367"/>
      <c r="BR36" s="1367"/>
      <c r="BS36" s="1367"/>
      <c r="BT36" s="1367"/>
      <c r="BU36" s="1367"/>
      <c r="BV36" s="1367"/>
      <c r="BW36" s="1367"/>
      <c r="BX36" s="1367"/>
      <c r="BY36" s="1367"/>
      <c r="BZ36" s="1367"/>
      <c r="CA36" s="1367"/>
      <c r="CB36" s="1367"/>
      <c r="CC36" s="1367"/>
      <c r="CD36" s="1367"/>
      <c r="CE36" s="1367"/>
    </row>
    <row r="37" spans="1:83" s="24" customFormat="1" ht="12.95" customHeight="1">
      <c r="A37" s="1240">
        <v>15</v>
      </c>
      <c r="B37" s="1317"/>
      <c r="C37" s="1320" t="e">
        <f>INDEX(직급,MATCH(11,성명,0))</f>
        <v>#N/A</v>
      </c>
      <c r="D37" s="1321"/>
      <c r="E37" s="1321"/>
      <c r="F37" s="1322"/>
      <c r="G37" s="1320"/>
      <c r="H37" s="1321"/>
      <c r="I37" s="1321"/>
      <c r="J37" s="1321"/>
      <c r="K37" s="1322"/>
      <c r="L37" s="1326"/>
      <c r="M37" s="1327"/>
      <c r="N37" s="1327"/>
      <c r="O37" s="1327"/>
      <c r="P37" s="1327"/>
      <c r="Q37" s="1328"/>
      <c r="R37" s="1332"/>
      <c r="S37" s="1315"/>
      <c r="T37" s="1313" t="s">
        <v>48</v>
      </c>
      <c r="U37" s="1315"/>
      <c r="V37" s="1315"/>
      <c r="W37" s="1313" t="s">
        <v>49</v>
      </c>
      <c r="X37" s="1313" t="s">
        <v>90</v>
      </c>
      <c r="Y37" s="1315"/>
      <c r="Z37" s="1315"/>
      <c r="AA37" s="1313" t="s">
        <v>48</v>
      </c>
      <c r="AB37" s="1315"/>
      <c r="AC37" s="1315"/>
      <c r="AD37" s="1339" t="s">
        <v>49</v>
      </c>
      <c r="AE37" s="1334" t="e">
        <f>INDEX(연구실은행,MATCH(G37,성명,0))</f>
        <v>#N/A</v>
      </c>
      <c r="AF37" s="1334"/>
      <c r="AG37" s="1334"/>
      <c r="AH37" s="1334"/>
      <c r="AI37" s="1334" t="e">
        <f>INDEX(연구실계좌번호,MATCH(G37,성명,0))</f>
        <v>#N/A</v>
      </c>
      <c r="AJ37" s="1334"/>
      <c r="AK37" s="1334"/>
      <c r="AL37" s="1334"/>
      <c r="AM37" s="1334"/>
      <c r="AN37" s="1334"/>
      <c r="AO37" s="1334"/>
      <c r="AP37" s="1334"/>
      <c r="AQ37" s="1334"/>
      <c r="AR37" s="1335"/>
      <c r="AS37" s="1335"/>
      <c r="AT37" s="1335"/>
      <c r="AU37" s="1335"/>
      <c r="AV37" s="1336"/>
      <c r="AX37" s="74"/>
      <c r="AY37" s="74"/>
      <c r="AZ37" s="1366"/>
      <c r="BA37" s="1366"/>
      <c r="BB37" s="1366"/>
      <c r="BC37" s="1366"/>
      <c r="BD37" s="1366"/>
      <c r="BE37" s="1366"/>
      <c r="BF37" s="1366"/>
      <c r="BG37" s="1367"/>
      <c r="BH37" s="1367"/>
      <c r="BI37" s="1367"/>
      <c r="BJ37" s="1367"/>
      <c r="BK37" s="1367"/>
      <c r="BL37" s="1367"/>
      <c r="BM37" s="1367"/>
      <c r="BN37" s="1367"/>
      <c r="BO37" s="1367"/>
      <c r="BP37" s="1367"/>
      <c r="BQ37" s="1367"/>
      <c r="BR37" s="1367"/>
      <c r="BS37" s="1367"/>
      <c r="BT37" s="1367"/>
      <c r="BU37" s="1367"/>
      <c r="BV37" s="1367"/>
      <c r="BW37" s="1367"/>
      <c r="BX37" s="1367"/>
      <c r="BY37" s="1367"/>
      <c r="BZ37" s="1367"/>
      <c r="CA37" s="1367"/>
      <c r="CB37" s="1367"/>
      <c r="CC37" s="1367"/>
      <c r="CD37" s="1367"/>
      <c r="CE37" s="1367"/>
    </row>
    <row r="38" spans="1:83" s="24" customFormat="1" ht="12.95" customHeight="1">
      <c r="A38" s="1318"/>
      <c r="B38" s="1319"/>
      <c r="C38" s="1323"/>
      <c r="D38" s="1324"/>
      <c r="E38" s="1324"/>
      <c r="F38" s="1325"/>
      <c r="G38" s="1323"/>
      <c r="H38" s="1324"/>
      <c r="I38" s="1324"/>
      <c r="J38" s="1324"/>
      <c r="K38" s="1325"/>
      <c r="L38" s="1329"/>
      <c r="M38" s="1330"/>
      <c r="N38" s="1330"/>
      <c r="O38" s="1330"/>
      <c r="P38" s="1330"/>
      <c r="Q38" s="1331"/>
      <c r="R38" s="1333"/>
      <c r="S38" s="1316"/>
      <c r="T38" s="1314"/>
      <c r="U38" s="1316"/>
      <c r="V38" s="1316"/>
      <c r="W38" s="1314"/>
      <c r="X38" s="1314"/>
      <c r="Y38" s="1316"/>
      <c r="Z38" s="1316"/>
      <c r="AA38" s="1314"/>
      <c r="AB38" s="1316"/>
      <c r="AC38" s="1316"/>
      <c r="AD38" s="1338"/>
      <c r="AE38" s="1334"/>
      <c r="AF38" s="1334"/>
      <c r="AG38" s="1334"/>
      <c r="AH38" s="1334"/>
      <c r="AI38" s="1334"/>
      <c r="AJ38" s="1334"/>
      <c r="AK38" s="1334"/>
      <c r="AL38" s="1334"/>
      <c r="AM38" s="1334"/>
      <c r="AN38" s="1334"/>
      <c r="AO38" s="1334"/>
      <c r="AP38" s="1334"/>
      <c r="AQ38" s="1334"/>
      <c r="AR38" s="1335"/>
      <c r="AS38" s="1335"/>
      <c r="AT38" s="1335"/>
      <c r="AU38" s="1335"/>
      <c r="AV38" s="1336"/>
      <c r="AX38" s="74"/>
      <c r="AY38" s="74"/>
      <c r="AZ38" s="1366"/>
      <c r="BA38" s="1366"/>
      <c r="BB38" s="1366"/>
      <c r="BC38" s="1366"/>
      <c r="BD38" s="1366"/>
      <c r="BE38" s="1366"/>
      <c r="BF38" s="1366"/>
      <c r="BG38" s="1367"/>
      <c r="BH38" s="1367"/>
      <c r="BI38" s="1367"/>
      <c r="BJ38" s="1367"/>
      <c r="BK38" s="1367"/>
      <c r="BL38" s="1367"/>
      <c r="BM38" s="1367"/>
      <c r="BN38" s="1367"/>
      <c r="BO38" s="1367"/>
      <c r="BP38" s="1367"/>
      <c r="BQ38" s="1367"/>
      <c r="BR38" s="1367"/>
      <c r="BS38" s="1367"/>
      <c r="BT38" s="1367"/>
      <c r="BU38" s="1367"/>
      <c r="BV38" s="1367"/>
      <c r="BW38" s="1367"/>
      <c r="BX38" s="1367"/>
      <c r="BY38" s="1367"/>
      <c r="BZ38" s="1367"/>
      <c r="CA38" s="1367"/>
      <c r="CB38" s="1367"/>
      <c r="CC38" s="1367"/>
      <c r="CD38" s="1367"/>
      <c r="CE38" s="1367"/>
    </row>
    <row r="39" spans="1:83" s="24" customFormat="1" ht="12.95" customHeight="1">
      <c r="A39" s="1240">
        <v>16</v>
      </c>
      <c r="B39" s="1317"/>
      <c r="C39" s="1320" t="e">
        <f>INDEX(직급,MATCH(11,성명,0))</f>
        <v>#N/A</v>
      </c>
      <c r="D39" s="1321"/>
      <c r="E39" s="1321"/>
      <c r="F39" s="1322"/>
      <c r="G39" s="1320"/>
      <c r="H39" s="1321"/>
      <c r="I39" s="1321"/>
      <c r="J39" s="1321"/>
      <c r="K39" s="1322"/>
      <c r="L39" s="1326"/>
      <c r="M39" s="1327"/>
      <c r="N39" s="1327"/>
      <c r="O39" s="1327"/>
      <c r="P39" s="1327"/>
      <c r="Q39" s="1328"/>
      <c r="R39" s="1332"/>
      <c r="S39" s="1315"/>
      <c r="T39" s="1313" t="s">
        <v>48</v>
      </c>
      <c r="U39" s="1315"/>
      <c r="V39" s="1315"/>
      <c r="W39" s="1313" t="s">
        <v>49</v>
      </c>
      <c r="X39" s="1313" t="s">
        <v>90</v>
      </c>
      <c r="Y39" s="1315"/>
      <c r="Z39" s="1315"/>
      <c r="AA39" s="1313" t="s">
        <v>48</v>
      </c>
      <c r="AB39" s="1315"/>
      <c r="AC39" s="1315"/>
      <c r="AD39" s="1339" t="s">
        <v>49</v>
      </c>
      <c r="AE39" s="1334" t="e">
        <f>INDEX(연구실은행,MATCH(G39,성명,0))</f>
        <v>#N/A</v>
      </c>
      <c r="AF39" s="1334"/>
      <c r="AG39" s="1334"/>
      <c r="AH39" s="1334"/>
      <c r="AI39" s="1334" t="e">
        <f>INDEX(연구실계좌번호,MATCH(G39,성명,0))</f>
        <v>#N/A</v>
      </c>
      <c r="AJ39" s="1334"/>
      <c r="AK39" s="1334"/>
      <c r="AL39" s="1334"/>
      <c r="AM39" s="1334"/>
      <c r="AN39" s="1334"/>
      <c r="AO39" s="1334"/>
      <c r="AP39" s="1334"/>
      <c r="AQ39" s="1334"/>
      <c r="AR39" s="1335"/>
      <c r="AS39" s="1335"/>
      <c r="AT39" s="1335"/>
      <c r="AU39" s="1335"/>
      <c r="AV39" s="1336"/>
      <c r="AX39" s="74"/>
      <c r="AY39" s="74"/>
      <c r="AZ39" s="1366" t="s">
        <v>1461</v>
      </c>
      <c r="BA39" s="1366"/>
      <c r="BB39" s="1366"/>
      <c r="BC39" s="1366"/>
      <c r="BD39" s="1366"/>
      <c r="BE39" s="1366"/>
      <c r="BF39" s="1366"/>
      <c r="BG39" s="1367" t="s">
        <v>1462</v>
      </c>
      <c r="BH39" s="1367"/>
      <c r="BI39" s="1367"/>
      <c r="BJ39" s="1367"/>
      <c r="BK39" s="1367"/>
      <c r="BL39" s="1367"/>
      <c r="BM39" s="1367"/>
      <c r="BN39" s="1367"/>
      <c r="BO39" s="1367"/>
      <c r="BP39" s="1367"/>
      <c r="BQ39" s="1367"/>
      <c r="BR39" s="1367"/>
      <c r="BS39" s="1367"/>
      <c r="BT39" s="1367"/>
      <c r="BU39" s="1367"/>
      <c r="BV39" s="1367"/>
      <c r="BW39" s="1367"/>
      <c r="BX39" s="1367"/>
      <c r="BY39" s="1367"/>
      <c r="BZ39" s="1367"/>
      <c r="CA39" s="1367"/>
      <c r="CB39" s="1367"/>
      <c r="CC39" s="1367"/>
      <c r="CD39" s="1367"/>
      <c r="CE39" s="1367"/>
    </row>
    <row r="40" spans="1:83" s="24" customFormat="1" ht="12.95" customHeight="1">
      <c r="A40" s="1318"/>
      <c r="B40" s="1319"/>
      <c r="C40" s="1323"/>
      <c r="D40" s="1324"/>
      <c r="E40" s="1324"/>
      <c r="F40" s="1325"/>
      <c r="G40" s="1323"/>
      <c r="H40" s="1324"/>
      <c r="I40" s="1324"/>
      <c r="J40" s="1324"/>
      <c r="K40" s="1325"/>
      <c r="L40" s="1329"/>
      <c r="M40" s="1330"/>
      <c r="N40" s="1330"/>
      <c r="O40" s="1330"/>
      <c r="P40" s="1330"/>
      <c r="Q40" s="1331"/>
      <c r="R40" s="1333"/>
      <c r="S40" s="1316"/>
      <c r="T40" s="1314"/>
      <c r="U40" s="1316"/>
      <c r="V40" s="1316"/>
      <c r="W40" s="1314"/>
      <c r="X40" s="1314"/>
      <c r="Y40" s="1316"/>
      <c r="Z40" s="1316"/>
      <c r="AA40" s="1314"/>
      <c r="AB40" s="1316"/>
      <c r="AC40" s="1316"/>
      <c r="AD40" s="1338"/>
      <c r="AE40" s="1334"/>
      <c r="AF40" s="1334"/>
      <c r="AG40" s="1334"/>
      <c r="AH40" s="1334"/>
      <c r="AI40" s="1334"/>
      <c r="AJ40" s="1334"/>
      <c r="AK40" s="1334"/>
      <c r="AL40" s="1334"/>
      <c r="AM40" s="1334"/>
      <c r="AN40" s="1334"/>
      <c r="AO40" s="1334"/>
      <c r="AP40" s="1334"/>
      <c r="AQ40" s="1334"/>
      <c r="AR40" s="1335"/>
      <c r="AS40" s="1335"/>
      <c r="AT40" s="1335"/>
      <c r="AU40" s="1335"/>
      <c r="AV40" s="1336"/>
      <c r="AX40" s="74"/>
      <c r="AY40" s="74"/>
      <c r="AZ40" s="1366"/>
      <c r="BA40" s="1366"/>
      <c r="BB40" s="1366"/>
      <c r="BC40" s="1366"/>
      <c r="BD40" s="1366"/>
      <c r="BE40" s="1366"/>
      <c r="BF40" s="1366"/>
      <c r="BG40" s="1367"/>
      <c r="BH40" s="1367"/>
      <c r="BI40" s="1367"/>
      <c r="BJ40" s="1367"/>
      <c r="BK40" s="1367"/>
      <c r="BL40" s="1367"/>
      <c r="BM40" s="1367"/>
      <c r="BN40" s="1367"/>
      <c r="BO40" s="1367"/>
      <c r="BP40" s="1367"/>
      <c r="BQ40" s="1367"/>
      <c r="BR40" s="1367"/>
      <c r="BS40" s="1367"/>
      <c r="BT40" s="1367"/>
      <c r="BU40" s="1367"/>
      <c r="BV40" s="1367"/>
      <c r="BW40" s="1367"/>
      <c r="BX40" s="1367"/>
      <c r="BY40" s="1367"/>
      <c r="BZ40" s="1367"/>
      <c r="CA40" s="1367"/>
      <c r="CB40" s="1367"/>
      <c r="CC40" s="1367"/>
      <c r="CD40" s="1367"/>
      <c r="CE40" s="1367"/>
    </row>
    <row r="41" spans="1:83" s="24" customFormat="1" ht="12.95" customHeight="1">
      <c r="A41" s="1240">
        <v>17</v>
      </c>
      <c r="B41" s="1317"/>
      <c r="C41" s="1320" t="e">
        <f>INDEX(직급,MATCH(11,성명,0))</f>
        <v>#N/A</v>
      </c>
      <c r="D41" s="1321"/>
      <c r="E41" s="1321"/>
      <c r="F41" s="1322"/>
      <c r="G41" s="1320"/>
      <c r="H41" s="1321"/>
      <c r="I41" s="1321"/>
      <c r="J41" s="1321"/>
      <c r="K41" s="1322"/>
      <c r="L41" s="1326"/>
      <c r="M41" s="1327"/>
      <c r="N41" s="1327"/>
      <c r="O41" s="1327"/>
      <c r="P41" s="1327"/>
      <c r="Q41" s="1328"/>
      <c r="R41" s="1332"/>
      <c r="S41" s="1315"/>
      <c r="T41" s="1313" t="s">
        <v>48</v>
      </c>
      <c r="U41" s="1315"/>
      <c r="V41" s="1315"/>
      <c r="W41" s="1313" t="s">
        <v>49</v>
      </c>
      <c r="X41" s="1313" t="s">
        <v>90</v>
      </c>
      <c r="Y41" s="1315"/>
      <c r="Z41" s="1315"/>
      <c r="AA41" s="1313" t="s">
        <v>48</v>
      </c>
      <c r="AB41" s="1315"/>
      <c r="AC41" s="1315"/>
      <c r="AD41" s="1339" t="s">
        <v>49</v>
      </c>
      <c r="AE41" s="1334" t="e">
        <f>INDEX(연구실은행,MATCH(G41,성명,0))</f>
        <v>#N/A</v>
      </c>
      <c r="AF41" s="1334"/>
      <c r="AG41" s="1334"/>
      <c r="AH41" s="1334"/>
      <c r="AI41" s="1334" t="e">
        <f>INDEX(연구실계좌번호,MATCH(G41,성명,0))</f>
        <v>#N/A</v>
      </c>
      <c r="AJ41" s="1334"/>
      <c r="AK41" s="1334"/>
      <c r="AL41" s="1334"/>
      <c r="AM41" s="1334"/>
      <c r="AN41" s="1334"/>
      <c r="AO41" s="1334"/>
      <c r="AP41" s="1334"/>
      <c r="AQ41" s="1334"/>
      <c r="AR41" s="1335"/>
      <c r="AS41" s="1335"/>
      <c r="AT41" s="1335"/>
      <c r="AU41" s="1335"/>
      <c r="AV41" s="1336"/>
      <c r="AX41" s="74"/>
      <c r="AY41" s="74"/>
      <c r="AZ41" s="1366"/>
      <c r="BA41" s="1366"/>
      <c r="BB41" s="1366"/>
      <c r="BC41" s="1366"/>
      <c r="BD41" s="1366"/>
      <c r="BE41" s="1366"/>
      <c r="BF41" s="1366"/>
      <c r="BG41" s="1367"/>
      <c r="BH41" s="1367"/>
      <c r="BI41" s="1367"/>
      <c r="BJ41" s="1367"/>
      <c r="BK41" s="1367"/>
      <c r="BL41" s="1367"/>
      <c r="BM41" s="1367"/>
      <c r="BN41" s="1367"/>
      <c r="BO41" s="1367"/>
      <c r="BP41" s="1367"/>
      <c r="BQ41" s="1367"/>
      <c r="BR41" s="1367"/>
      <c r="BS41" s="1367"/>
      <c r="BT41" s="1367"/>
      <c r="BU41" s="1367"/>
      <c r="BV41" s="1367"/>
      <c r="BW41" s="1367"/>
      <c r="BX41" s="1367"/>
      <c r="BY41" s="1367"/>
      <c r="BZ41" s="1367"/>
      <c r="CA41" s="1367"/>
      <c r="CB41" s="1367"/>
      <c r="CC41" s="1367"/>
      <c r="CD41" s="1367"/>
      <c r="CE41" s="1367"/>
    </row>
    <row r="42" spans="1:83" s="24" customFormat="1" ht="12.95" customHeight="1">
      <c r="A42" s="1318"/>
      <c r="B42" s="1319"/>
      <c r="C42" s="1323"/>
      <c r="D42" s="1324"/>
      <c r="E42" s="1324"/>
      <c r="F42" s="1325"/>
      <c r="G42" s="1323"/>
      <c r="H42" s="1324"/>
      <c r="I42" s="1324"/>
      <c r="J42" s="1324"/>
      <c r="K42" s="1325"/>
      <c r="L42" s="1329"/>
      <c r="M42" s="1330"/>
      <c r="N42" s="1330"/>
      <c r="O42" s="1330"/>
      <c r="P42" s="1330"/>
      <c r="Q42" s="1331"/>
      <c r="R42" s="1333"/>
      <c r="S42" s="1316"/>
      <c r="T42" s="1314"/>
      <c r="U42" s="1316"/>
      <c r="V42" s="1316"/>
      <c r="W42" s="1314"/>
      <c r="X42" s="1314"/>
      <c r="Y42" s="1316"/>
      <c r="Z42" s="1316"/>
      <c r="AA42" s="1314"/>
      <c r="AB42" s="1316"/>
      <c r="AC42" s="1316"/>
      <c r="AD42" s="1338"/>
      <c r="AE42" s="1334"/>
      <c r="AF42" s="1334"/>
      <c r="AG42" s="1334"/>
      <c r="AH42" s="1334"/>
      <c r="AI42" s="1334"/>
      <c r="AJ42" s="1334"/>
      <c r="AK42" s="1334"/>
      <c r="AL42" s="1334"/>
      <c r="AM42" s="1334"/>
      <c r="AN42" s="1334"/>
      <c r="AO42" s="1334"/>
      <c r="AP42" s="1334"/>
      <c r="AQ42" s="1334"/>
      <c r="AR42" s="1335"/>
      <c r="AS42" s="1335"/>
      <c r="AT42" s="1335"/>
      <c r="AU42" s="1335"/>
      <c r="AV42" s="1336"/>
      <c r="AX42" s="74"/>
      <c r="AY42" s="74"/>
      <c r="AZ42" s="1368" t="s">
        <v>1443</v>
      </c>
      <c r="BA42" s="1366"/>
      <c r="BB42" s="1366"/>
      <c r="BC42" s="1366"/>
      <c r="BD42" s="1366"/>
      <c r="BE42" s="1366"/>
      <c r="BF42" s="1366"/>
      <c r="BG42" s="1393" t="s">
        <v>1463</v>
      </c>
      <c r="BH42" s="1367"/>
      <c r="BI42" s="1367"/>
      <c r="BJ42" s="1367"/>
      <c r="BK42" s="1367"/>
      <c r="BL42" s="1367"/>
      <c r="BM42" s="1367"/>
      <c r="BN42" s="1367"/>
      <c r="BO42" s="1367"/>
      <c r="BP42" s="1367"/>
      <c r="BQ42" s="1367"/>
      <c r="BR42" s="1367"/>
      <c r="BS42" s="1367"/>
      <c r="BT42" s="1367"/>
      <c r="BU42" s="1367"/>
      <c r="BV42" s="1367"/>
      <c r="BW42" s="1367"/>
      <c r="BX42" s="1367"/>
      <c r="BY42" s="1367"/>
      <c r="BZ42" s="1367"/>
      <c r="CA42" s="1367"/>
      <c r="CB42" s="1367"/>
      <c r="CC42" s="1367"/>
      <c r="CD42" s="1367"/>
      <c r="CE42" s="1367"/>
    </row>
    <row r="43" spans="1:83" s="24" customFormat="1" ht="12.95" customHeight="1">
      <c r="A43" s="1081">
        <v>18</v>
      </c>
      <c r="B43" s="1360"/>
      <c r="C43" s="1320" t="e">
        <f>INDEX(직급,MATCH(11,성명,0))</f>
        <v>#N/A</v>
      </c>
      <c r="D43" s="1321"/>
      <c r="E43" s="1321"/>
      <c r="F43" s="1322"/>
      <c r="G43" s="1346"/>
      <c r="H43" s="1347"/>
      <c r="I43" s="1347"/>
      <c r="J43" s="1347"/>
      <c r="K43" s="1348"/>
      <c r="L43" s="1372"/>
      <c r="M43" s="1373"/>
      <c r="N43" s="1373"/>
      <c r="O43" s="1373"/>
      <c r="P43" s="1373"/>
      <c r="Q43" s="1374"/>
      <c r="R43" s="1375"/>
      <c r="S43" s="1340"/>
      <c r="T43" s="1082" t="s">
        <v>48</v>
      </c>
      <c r="U43" s="1340"/>
      <c r="V43" s="1340"/>
      <c r="W43" s="1082" t="s">
        <v>49</v>
      </c>
      <c r="X43" s="1082" t="s">
        <v>90</v>
      </c>
      <c r="Y43" s="1340"/>
      <c r="Z43" s="1340"/>
      <c r="AA43" s="1082" t="s">
        <v>48</v>
      </c>
      <c r="AB43" s="1340"/>
      <c r="AC43" s="1340"/>
      <c r="AD43" s="1337" t="s">
        <v>49</v>
      </c>
      <c r="AE43" s="1334" t="e">
        <f>INDEX(연구실은행,MATCH(G43,성명,0))</f>
        <v>#N/A</v>
      </c>
      <c r="AF43" s="1334"/>
      <c r="AG43" s="1334"/>
      <c r="AH43" s="1334"/>
      <c r="AI43" s="1334" t="e">
        <f>INDEX(연구실계좌번호,MATCH(G43,성명,0))</f>
        <v>#N/A</v>
      </c>
      <c r="AJ43" s="1334"/>
      <c r="AK43" s="1334"/>
      <c r="AL43" s="1334"/>
      <c r="AM43" s="1334"/>
      <c r="AN43" s="1334"/>
      <c r="AO43" s="1334"/>
      <c r="AP43" s="1334"/>
      <c r="AQ43" s="1334"/>
      <c r="AR43" s="1335"/>
      <c r="AS43" s="1335"/>
      <c r="AT43" s="1335"/>
      <c r="AU43" s="1335"/>
      <c r="AV43" s="1336"/>
      <c r="AX43" s="74"/>
      <c r="AY43" s="74"/>
      <c r="AZ43" s="1366"/>
      <c r="BA43" s="1366"/>
      <c r="BB43" s="1366"/>
      <c r="BC43" s="1366"/>
      <c r="BD43" s="1366"/>
      <c r="BE43" s="1366"/>
      <c r="BF43" s="1366"/>
      <c r="BG43" s="1367"/>
      <c r="BH43" s="1367"/>
      <c r="BI43" s="1367"/>
      <c r="BJ43" s="1367"/>
      <c r="BK43" s="1367"/>
      <c r="BL43" s="1367"/>
      <c r="BM43" s="1367"/>
      <c r="BN43" s="1367"/>
      <c r="BO43" s="1367"/>
      <c r="BP43" s="1367"/>
      <c r="BQ43" s="1367"/>
      <c r="BR43" s="1367"/>
      <c r="BS43" s="1367"/>
      <c r="BT43" s="1367"/>
      <c r="BU43" s="1367"/>
      <c r="BV43" s="1367"/>
      <c r="BW43" s="1367"/>
      <c r="BX43" s="1367"/>
      <c r="BY43" s="1367"/>
      <c r="BZ43" s="1367"/>
      <c r="CA43" s="1367"/>
      <c r="CB43" s="1367"/>
      <c r="CC43" s="1367"/>
      <c r="CD43" s="1367"/>
      <c r="CE43" s="1367"/>
    </row>
    <row r="44" spans="1:83" s="24" customFormat="1" ht="12.95" customHeight="1">
      <c r="A44" s="1318"/>
      <c r="B44" s="1319"/>
      <c r="C44" s="1323"/>
      <c r="D44" s="1324"/>
      <c r="E44" s="1324"/>
      <c r="F44" s="1325"/>
      <c r="G44" s="1323"/>
      <c r="H44" s="1324"/>
      <c r="I44" s="1324"/>
      <c r="J44" s="1324"/>
      <c r="K44" s="1325"/>
      <c r="L44" s="1329"/>
      <c r="M44" s="1330"/>
      <c r="N44" s="1330"/>
      <c r="O44" s="1330"/>
      <c r="P44" s="1330"/>
      <c r="Q44" s="1331"/>
      <c r="R44" s="1333"/>
      <c r="S44" s="1316"/>
      <c r="T44" s="1314"/>
      <c r="U44" s="1316"/>
      <c r="V44" s="1316"/>
      <c r="W44" s="1314"/>
      <c r="X44" s="1314"/>
      <c r="Y44" s="1316"/>
      <c r="Z44" s="1316"/>
      <c r="AA44" s="1314"/>
      <c r="AB44" s="1316"/>
      <c r="AC44" s="1316"/>
      <c r="AD44" s="1338"/>
      <c r="AE44" s="1334"/>
      <c r="AF44" s="1334"/>
      <c r="AG44" s="1334"/>
      <c r="AH44" s="1334"/>
      <c r="AI44" s="1334"/>
      <c r="AJ44" s="1334"/>
      <c r="AK44" s="1334"/>
      <c r="AL44" s="1334"/>
      <c r="AM44" s="1334"/>
      <c r="AN44" s="1334"/>
      <c r="AO44" s="1334"/>
      <c r="AP44" s="1334"/>
      <c r="AQ44" s="1334"/>
      <c r="AR44" s="1335"/>
      <c r="AS44" s="1335"/>
      <c r="AT44" s="1335"/>
      <c r="AU44" s="1335"/>
      <c r="AV44" s="1336"/>
      <c r="AX44" s="74"/>
      <c r="AY44" s="74"/>
      <c r="AZ44" s="1368" t="s">
        <v>1444</v>
      </c>
      <c r="BA44" s="1366"/>
      <c r="BB44" s="1366"/>
      <c r="BC44" s="1366"/>
      <c r="BD44" s="1366"/>
      <c r="BE44" s="1366"/>
      <c r="BF44" s="1366"/>
      <c r="BG44" s="1367" t="s">
        <v>1464</v>
      </c>
      <c r="BH44" s="1394"/>
      <c r="BI44" s="1394"/>
      <c r="BJ44" s="1394"/>
      <c r="BK44" s="1394"/>
      <c r="BL44" s="1394"/>
      <c r="BM44" s="1394"/>
      <c r="BN44" s="1394"/>
      <c r="BO44" s="1394"/>
      <c r="BP44" s="1394"/>
      <c r="BQ44" s="1394"/>
      <c r="BR44" s="1394"/>
      <c r="BS44" s="1394"/>
      <c r="BT44" s="1394"/>
      <c r="BU44" s="1394"/>
      <c r="BV44" s="1394"/>
      <c r="BW44" s="1394"/>
      <c r="BX44" s="1394"/>
      <c r="BY44" s="1394"/>
      <c r="BZ44" s="1394"/>
      <c r="CA44" s="1394"/>
      <c r="CB44" s="1394"/>
      <c r="CC44" s="1394"/>
      <c r="CD44" s="1394"/>
      <c r="CE44" s="1394"/>
    </row>
    <row r="45" spans="1:83" s="24" customFormat="1" ht="24" customHeight="1">
      <c r="A45" s="1369" t="s">
        <v>92</v>
      </c>
      <c r="B45" s="1370"/>
      <c r="C45" s="1370"/>
      <c r="D45" s="1370"/>
      <c r="E45" s="1370"/>
      <c r="F45" s="1370"/>
      <c r="G45" s="1370"/>
      <c r="H45" s="1370"/>
      <c r="I45" s="1370"/>
      <c r="J45" s="1370"/>
      <c r="K45" s="1370"/>
      <c r="L45" s="976">
        <f>SUM(L9:Q44)</f>
        <v>0</v>
      </c>
      <c r="M45" s="976"/>
      <c r="N45" s="976"/>
      <c r="O45" s="976"/>
      <c r="P45" s="976"/>
      <c r="Q45" s="976"/>
      <c r="R45" s="1370"/>
      <c r="S45" s="1370"/>
      <c r="T45" s="1370"/>
      <c r="U45" s="1370"/>
      <c r="V45" s="1370"/>
      <c r="W45" s="1370"/>
      <c r="X45" s="1370"/>
      <c r="Y45" s="1370"/>
      <c r="Z45" s="1370"/>
      <c r="AA45" s="1370"/>
      <c r="AB45" s="1370"/>
      <c r="AC45" s="1370"/>
      <c r="AD45" s="1370"/>
      <c r="AE45" s="1370"/>
      <c r="AF45" s="1370"/>
      <c r="AG45" s="1370"/>
      <c r="AH45" s="1370"/>
      <c r="AI45" s="1370"/>
      <c r="AJ45" s="1370"/>
      <c r="AK45" s="1370"/>
      <c r="AL45" s="1370"/>
      <c r="AM45" s="1370"/>
      <c r="AN45" s="1370"/>
      <c r="AO45" s="1370"/>
      <c r="AP45" s="1370"/>
      <c r="AQ45" s="1370"/>
      <c r="AR45" s="1370"/>
      <c r="AS45" s="1370"/>
      <c r="AT45" s="1370"/>
      <c r="AU45" s="1370"/>
      <c r="AV45" s="1371"/>
      <c r="AX45" s="74"/>
      <c r="AY45" s="74"/>
      <c r="AZ45" s="1366"/>
      <c r="BA45" s="1366"/>
      <c r="BB45" s="1366"/>
      <c r="BC45" s="1366"/>
      <c r="BD45" s="1366"/>
      <c r="BE45" s="1366"/>
      <c r="BF45" s="1366"/>
      <c r="BG45" s="1394"/>
      <c r="BH45" s="1394"/>
      <c r="BI45" s="1394"/>
      <c r="BJ45" s="1394"/>
      <c r="BK45" s="1394"/>
      <c r="BL45" s="1394"/>
      <c r="BM45" s="1394"/>
      <c r="BN45" s="1394"/>
      <c r="BO45" s="1394"/>
      <c r="BP45" s="1394"/>
      <c r="BQ45" s="1394"/>
      <c r="BR45" s="1394"/>
      <c r="BS45" s="1394"/>
      <c r="BT45" s="1394"/>
      <c r="BU45" s="1394"/>
      <c r="BV45" s="1394"/>
      <c r="BW45" s="1394"/>
      <c r="BX45" s="1394"/>
      <c r="BY45" s="1394"/>
      <c r="BZ45" s="1394"/>
      <c r="CA45" s="1394"/>
      <c r="CB45" s="1394"/>
      <c r="CC45" s="1394"/>
      <c r="CD45" s="1394"/>
      <c r="CE45" s="1394"/>
    </row>
    <row r="46" spans="1:83" ht="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X46" s="74"/>
      <c r="AY46" s="74"/>
      <c r="AZ46" s="1368" t="s">
        <v>1445</v>
      </c>
      <c r="BA46" s="1366"/>
      <c r="BB46" s="1366"/>
      <c r="BC46" s="1366"/>
      <c r="BD46" s="1366"/>
      <c r="BE46" s="1366"/>
      <c r="BF46" s="1366"/>
      <c r="BG46" s="1394" t="s">
        <v>1465</v>
      </c>
      <c r="BH46" s="1394"/>
      <c r="BI46" s="1394"/>
      <c r="BJ46" s="1394"/>
      <c r="BK46" s="1394"/>
      <c r="BL46" s="1394"/>
      <c r="BM46" s="1394"/>
      <c r="BN46" s="1394"/>
      <c r="BO46" s="1394"/>
      <c r="BP46" s="1394"/>
      <c r="BQ46" s="1394"/>
      <c r="BR46" s="1394"/>
      <c r="BS46" s="1394"/>
      <c r="BT46" s="1394"/>
      <c r="BU46" s="1394"/>
      <c r="BV46" s="1394"/>
      <c r="BW46" s="1394"/>
      <c r="BX46" s="1394"/>
      <c r="BY46" s="1394"/>
      <c r="BZ46" s="1394"/>
      <c r="CA46" s="1394"/>
      <c r="CB46" s="1394"/>
      <c r="CC46" s="1394"/>
      <c r="CD46" s="1394"/>
      <c r="CE46" s="1394"/>
    </row>
    <row r="47" spans="1:83" s="38" customFormat="1" ht="18" customHeight="1">
      <c r="A47" s="1186" t="s">
        <v>2050</v>
      </c>
      <c r="B47" s="1186"/>
      <c r="C47" s="1186"/>
      <c r="D47" s="1186"/>
      <c r="E47" s="1186"/>
      <c r="F47" s="1186"/>
      <c r="G47" s="1186"/>
      <c r="H47" s="1186"/>
      <c r="I47" s="1186"/>
      <c r="J47" s="1186"/>
      <c r="K47" s="1186"/>
      <c r="L47" s="1186"/>
      <c r="M47" s="1186"/>
      <c r="N47" s="1186"/>
      <c r="O47" s="1186"/>
      <c r="P47" s="1186"/>
      <c r="Q47" s="1186"/>
      <c r="R47" s="1186"/>
      <c r="S47" s="1186"/>
      <c r="T47" s="1186"/>
      <c r="U47" s="1186"/>
      <c r="V47" s="1186"/>
      <c r="W47" s="1186"/>
      <c r="X47" s="1186"/>
      <c r="Y47" s="1186"/>
      <c r="Z47" s="1186"/>
      <c r="AA47" s="1186"/>
      <c r="AB47" s="1186"/>
      <c r="AC47" s="1186"/>
      <c r="AD47" s="1186"/>
      <c r="AE47" s="1186"/>
      <c r="AF47" s="1186"/>
      <c r="AG47" s="1186"/>
      <c r="AH47" s="1186"/>
      <c r="AI47" s="1186"/>
      <c r="AJ47" s="1186"/>
      <c r="AK47" s="1186"/>
      <c r="AL47" s="1186"/>
      <c r="AM47" s="1186"/>
      <c r="AN47" s="1186"/>
      <c r="AO47" s="1186"/>
      <c r="AP47" s="1186"/>
      <c r="AQ47" s="1186"/>
      <c r="AR47" s="1186"/>
      <c r="AS47" s="1186"/>
      <c r="AT47" s="1186"/>
      <c r="AU47" s="1186"/>
      <c r="AV47" s="1186"/>
      <c r="AX47" s="74"/>
      <c r="AY47" s="74"/>
      <c r="AZ47" s="1368" t="s">
        <v>1446</v>
      </c>
      <c r="BA47" s="1368"/>
      <c r="BB47" s="1368"/>
      <c r="BC47" s="1368"/>
      <c r="BD47" s="1368"/>
      <c r="BE47" s="1368"/>
      <c r="BF47" s="1368"/>
      <c r="BG47" s="1394" t="s">
        <v>1466</v>
      </c>
      <c r="BH47" s="1394"/>
      <c r="BI47" s="1394"/>
      <c r="BJ47" s="1394"/>
      <c r="BK47" s="1394"/>
      <c r="BL47" s="1394"/>
      <c r="BM47" s="1394"/>
      <c r="BN47" s="1394"/>
      <c r="BO47" s="1394"/>
      <c r="BP47" s="1394"/>
      <c r="BQ47" s="1394"/>
      <c r="BR47" s="1394"/>
      <c r="BS47" s="1394"/>
      <c r="BT47" s="1394"/>
      <c r="BU47" s="1394"/>
      <c r="BV47" s="1394"/>
      <c r="BW47" s="1394"/>
      <c r="BX47" s="1394"/>
      <c r="BY47" s="1394"/>
      <c r="BZ47" s="1394"/>
      <c r="CA47" s="1394"/>
      <c r="CB47" s="1394"/>
      <c r="CC47" s="1394"/>
      <c r="CD47" s="1394"/>
      <c r="CE47" s="1394"/>
    </row>
    <row r="48" spans="1:83" s="15" customFormat="1" ht="12.95" customHeight="1">
      <c r="A48" s="12"/>
      <c r="B48" s="906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906"/>
      <c r="Y48" s="906"/>
      <c r="Z48" s="906"/>
      <c r="AA48" s="906"/>
      <c r="AB48" s="906"/>
      <c r="AC48" s="906"/>
      <c r="AD48" s="906"/>
      <c r="AE48" s="906"/>
      <c r="AF48" s="906"/>
      <c r="AG48" s="906"/>
      <c r="AH48" s="906"/>
      <c r="AI48" s="906"/>
      <c r="AJ48" s="906"/>
      <c r="AK48" s="906"/>
      <c r="AL48" s="906"/>
      <c r="AM48" s="906"/>
      <c r="AN48" s="906"/>
      <c r="AO48" s="906"/>
      <c r="AP48" s="906"/>
      <c r="AQ48" s="906"/>
      <c r="AR48" s="906"/>
      <c r="AS48" s="906"/>
      <c r="AT48" s="906"/>
      <c r="AU48" s="906"/>
      <c r="AV48" s="906"/>
      <c r="AX48" s="74"/>
      <c r="AY48" s="74"/>
      <c r="AZ48" s="1391" t="s">
        <v>1467</v>
      </c>
      <c r="BA48" s="1391"/>
      <c r="BB48" s="1391"/>
      <c r="BC48" s="1391"/>
      <c r="BD48" s="1391"/>
      <c r="BE48" s="1391"/>
      <c r="BF48" s="1391"/>
      <c r="BG48" s="1391"/>
      <c r="BH48" s="1391"/>
      <c r="BI48" s="1391"/>
      <c r="BJ48" s="1391"/>
      <c r="BK48" s="1391"/>
      <c r="BL48" s="1391"/>
      <c r="BM48" s="1391"/>
      <c r="BN48" s="1391"/>
      <c r="BO48" s="1391"/>
      <c r="BP48" s="1391"/>
      <c r="BQ48" s="1391"/>
      <c r="BR48" s="1391"/>
      <c r="BS48" s="1391"/>
      <c r="BT48" s="1391"/>
      <c r="BU48" s="1391"/>
      <c r="BV48" s="1391"/>
      <c r="BW48" s="1391"/>
      <c r="BX48" s="1391"/>
      <c r="BY48" s="1391"/>
      <c r="BZ48" s="1391"/>
      <c r="CA48" s="1391"/>
      <c r="CB48" s="1391"/>
      <c r="CC48" s="1391"/>
      <c r="CD48" s="1391"/>
      <c r="CE48" s="1391"/>
    </row>
    <row r="49" spans="1:83" s="5" customFormat="1" ht="20.100000000000001" customHeight="1">
      <c r="A49" s="948">
        <f ca="1">TODAY()</f>
        <v>42951</v>
      </c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8"/>
      <c r="AI49" s="948"/>
      <c r="AJ49" s="948"/>
      <c r="AK49" s="948"/>
      <c r="AL49" s="948"/>
      <c r="AM49" s="948"/>
      <c r="AN49" s="948"/>
      <c r="AO49" s="948"/>
      <c r="AP49" s="948"/>
      <c r="AQ49" s="948"/>
      <c r="AR49" s="948"/>
      <c r="AS49" s="948"/>
      <c r="AT49" s="948"/>
      <c r="AU49" s="948"/>
      <c r="AV49" s="948"/>
      <c r="AX49" s="74"/>
      <c r="AY49" s="74"/>
      <c r="AZ49" s="1391"/>
      <c r="BA49" s="1391"/>
      <c r="BB49" s="1391"/>
      <c r="BC49" s="1391"/>
      <c r="BD49" s="1391"/>
      <c r="BE49" s="1391"/>
      <c r="BF49" s="1391"/>
      <c r="BG49" s="1391"/>
      <c r="BH49" s="1391"/>
      <c r="BI49" s="1391"/>
      <c r="BJ49" s="1391"/>
      <c r="BK49" s="1391"/>
      <c r="BL49" s="1391"/>
      <c r="BM49" s="1391"/>
      <c r="BN49" s="1391"/>
      <c r="BO49" s="1391"/>
      <c r="BP49" s="1391"/>
      <c r="BQ49" s="1391"/>
      <c r="BR49" s="1391"/>
      <c r="BS49" s="1391"/>
      <c r="BT49" s="1391"/>
      <c r="BU49" s="1391"/>
      <c r="BV49" s="1391"/>
      <c r="BW49" s="1391"/>
      <c r="BX49" s="1391"/>
      <c r="BY49" s="1391"/>
      <c r="BZ49" s="1391"/>
      <c r="CA49" s="1391"/>
      <c r="CB49" s="1391"/>
      <c r="CC49" s="1391"/>
      <c r="CD49" s="1391"/>
      <c r="CE49" s="1391"/>
    </row>
    <row r="50" spans="1:83" s="5" customFormat="1" ht="12.95" customHeight="1"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83" s="5" customFormat="1" ht="20.100000000000001" customHeight="1">
      <c r="T51" s="10"/>
      <c r="U51" s="10"/>
      <c r="V51" s="10"/>
      <c r="W51" s="10"/>
      <c r="X51" s="10"/>
      <c r="Y51" s="10"/>
      <c r="Z51" s="946" t="s">
        <v>35</v>
      </c>
      <c r="AA51" s="946"/>
      <c r="AB51" s="946"/>
      <c r="AC51" s="946"/>
      <c r="AD51" s="946"/>
      <c r="AE51" s="946"/>
      <c r="AF51" s="946"/>
      <c r="AG51" s="946"/>
      <c r="AH51" s="946"/>
      <c r="AI51" s="946"/>
      <c r="AJ51" s="950">
        <f>'1'!$AJ$26</f>
        <v>0</v>
      </c>
      <c r="AK51" s="950"/>
      <c r="AL51" s="950"/>
      <c r="AM51" s="950"/>
      <c r="AN51" s="950"/>
      <c r="AO51" s="950"/>
      <c r="AP51" s="950"/>
      <c r="AQ51" s="950"/>
      <c r="AR51" s="950"/>
      <c r="AS51" s="946" t="s">
        <v>26</v>
      </c>
      <c r="AT51" s="946"/>
      <c r="AU51" s="946"/>
      <c r="AV51" s="946"/>
      <c r="CA51" s="488"/>
      <c r="CB51" s="488"/>
      <c r="CC51" s="488"/>
      <c r="CD51" s="488"/>
      <c r="CE51" s="488"/>
    </row>
    <row r="52" spans="1:83" s="5" customFormat="1" ht="20.100000000000001" hidden="1" customHeight="1">
      <c r="T52" s="767"/>
      <c r="U52" s="767"/>
      <c r="V52" s="767"/>
      <c r="W52" s="767"/>
      <c r="X52" s="767"/>
      <c r="Y52" s="767"/>
      <c r="Z52" s="1012" t="s">
        <v>2401</v>
      </c>
      <c r="AA52" s="946"/>
      <c r="AB52" s="946"/>
      <c r="AC52" s="946"/>
      <c r="AD52" s="946"/>
      <c r="AE52" s="946"/>
      <c r="AF52" s="946"/>
      <c r="AG52" s="946"/>
      <c r="AH52" s="946"/>
      <c r="AI52" s="946"/>
      <c r="AJ52" s="950">
        <f>'1'!AJ27</f>
        <v>0</v>
      </c>
      <c r="AK52" s="950"/>
      <c r="AL52" s="950"/>
      <c r="AM52" s="950"/>
      <c r="AN52" s="950"/>
      <c r="AO52" s="950"/>
      <c r="AP52" s="950"/>
      <c r="AQ52" s="950"/>
      <c r="AR52" s="950"/>
      <c r="AS52" s="946" t="s">
        <v>26</v>
      </c>
      <c r="AT52" s="946"/>
      <c r="AU52" s="946"/>
      <c r="AV52" s="946"/>
      <c r="CA52" s="771"/>
      <c r="CB52" s="771"/>
      <c r="CC52" s="771"/>
      <c r="CD52" s="771"/>
      <c r="CE52" s="771"/>
    </row>
    <row r="53" spans="1:83" s="8" customFormat="1" ht="17.100000000000001" customHeight="1">
      <c r="A53" s="944" t="s">
        <v>166</v>
      </c>
      <c r="B53" s="945"/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45"/>
      <c r="N53" s="945"/>
      <c r="O53" s="945"/>
      <c r="P53" s="945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CA53" s="488"/>
      <c r="CB53" s="488"/>
      <c r="CC53" s="488"/>
      <c r="CD53" s="488"/>
      <c r="CE53" s="488"/>
    </row>
    <row r="54" spans="1:83" ht="13.5" customHeight="1">
      <c r="CA54" s="488"/>
      <c r="CB54" s="488"/>
      <c r="CC54" s="488"/>
      <c r="CD54" s="488"/>
      <c r="CE54" s="488"/>
    </row>
    <row r="55" spans="1:83" ht="13.5" customHeight="1">
      <c r="B55" s="906" t="s">
        <v>1423</v>
      </c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906"/>
      <c r="AG55" s="906"/>
      <c r="AH55" s="906"/>
      <c r="AI55" s="906"/>
      <c r="AJ55" s="906"/>
      <c r="AK55" s="906"/>
      <c r="AL55" s="906"/>
      <c r="AM55" s="906"/>
      <c r="AN55" s="906"/>
      <c r="AO55" s="906"/>
      <c r="AP55" s="906"/>
      <c r="AQ55" s="906"/>
      <c r="AR55" s="906"/>
      <c r="AS55" s="906"/>
      <c r="AT55" s="906"/>
      <c r="AU55" s="906"/>
      <c r="AV55" s="906"/>
    </row>
    <row r="56" spans="1:83" ht="18" customHeight="1">
      <c r="A56" s="22"/>
      <c r="B56" s="1361" t="s">
        <v>876</v>
      </c>
      <c r="C56" s="1362"/>
      <c r="D56" s="1362"/>
      <c r="E56" s="1362"/>
      <c r="F56" s="1362"/>
      <c r="G56" s="1362"/>
      <c r="H56" s="1362"/>
      <c r="I56" s="1362"/>
      <c r="J56" s="1362"/>
      <c r="K56" s="1362"/>
      <c r="L56" s="1362"/>
      <c r="M56" s="1362"/>
      <c r="N56" s="1362"/>
      <c r="O56" s="1362"/>
      <c r="P56" s="1362"/>
      <c r="Q56" s="1362"/>
      <c r="R56" s="1362"/>
      <c r="S56" s="1362"/>
      <c r="T56" s="1362"/>
      <c r="U56" s="1362"/>
      <c r="V56" s="1362"/>
      <c r="W56" s="1362"/>
      <c r="X56" s="1362"/>
      <c r="Y56" s="1362"/>
      <c r="Z56" s="1362"/>
      <c r="AA56" s="1362"/>
      <c r="AB56" s="1362"/>
      <c r="AC56" s="1362"/>
      <c r="AD56" s="1362"/>
      <c r="AE56" s="1362"/>
      <c r="AF56" s="1362"/>
      <c r="AG56" s="1362"/>
      <c r="AH56" s="1362"/>
      <c r="AI56" s="1362"/>
      <c r="AJ56" s="1362"/>
      <c r="AK56" s="1362"/>
      <c r="AL56" s="1362"/>
      <c r="AM56" s="1362"/>
      <c r="AN56" s="1362"/>
      <c r="AO56" s="1362"/>
      <c r="AP56" s="1362"/>
      <c r="AQ56" s="1362"/>
      <c r="AR56" s="1362"/>
      <c r="AS56" s="1362"/>
      <c r="AT56" s="1362"/>
      <c r="AU56" s="1362"/>
      <c r="AV56" s="1362"/>
    </row>
  </sheetData>
  <sheetProtection insertColumns="0" deleteColumns="0"/>
  <protectedRanges>
    <protectedRange sqref="O10:AP10 O9:AH9 O11:AH44 A9:N44 AI12:AP12 AI14:AP14 AI16:AP16 AI18:AP18 AI20:AP20 AI22:AP22 AI24:AP24 AI26:AP26 AI28:AP28 AI30:AP30 AI32:AP32 AI34:AP34 AI36:AP36 AI38:AP38 AI40:AP40 AI42:AP42 AI44:AP44" name="범위1"/>
    <protectedRange sqref="AI9:AP9 AI11:AP11 AI13:AP13 AI15:AP15 AI17:AP17 AI19:AP19 AI21:AP21 AI23:AP23 AI25:AP25 AI27:AP27 AI29:AP29 AI31:AP31 AI33:AP33 AI35:AP35 AI37:AP37 AI39:AP39 AI41:AP41 AI43:AP43" name="범위1_2"/>
  </protectedRanges>
  <mergeCells count="365">
    <mergeCell ref="AZ48:CE49"/>
    <mergeCell ref="AZ28:BC29"/>
    <mergeCell ref="BD28:BG29"/>
    <mergeCell ref="BH28:BK29"/>
    <mergeCell ref="BL28:BO29"/>
    <mergeCell ref="BP28:BS29"/>
    <mergeCell ref="BT28:BW29"/>
    <mergeCell ref="BX28:CA29"/>
    <mergeCell ref="CB28:CE29"/>
    <mergeCell ref="AZ30:CA30"/>
    <mergeCell ref="BG42:CE43"/>
    <mergeCell ref="AZ44:BF45"/>
    <mergeCell ref="BG44:CE45"/>
    <mergeCell ref="AZ46:BF46"/>
    <mergeCell ref="BG46:CE46"/>
    <mergeCell ref="AZ47:BF47"/>
    <mergeCell ref="BG47:CE47"/>
    <mergeCell ref="BH26:BK27"/>
    <mergeCell ref="BL26:BO27"/>
    <mergeCell ref="BP26:BS27"/>
    <mergeCell ref="BT26:BW27"/>
    <mergeCell ref="AR21:AV22"/>
    <mergeCell ref="AD25:AD26"/>
    <mergeCell ref="AE25:AH26"/>
    <mergeCell ref="AI25:AQ26"/>
    <mergeCell ref="AR25:AV26"/>
    <mergeCell ref="AD27:AD28"/>
    <mergeCell ref="AE27:AH28"/>
    <mergeCell ref="AZ23:CE23"/>
    <mergeCell ref="AY19:BZ21"/>
    <mergeCell ref="BX26:CA27"/>
    <mergeCell ref="CB26:CE27"/>
    <mergeCell ref="AZ25:BV25"/>
    <mergeCell ref="AZ26:BC27"/>
    <mergeCell ref="BD26:BG27"/>
    <mergeCell ref="AI27:AQ28"/>
    <mergeCell ref="AR27:AV28"/>
    <mergeCell ref="AD23:AD24"/>
    <mergeCell ref="AE23:AH24"/>
    <mergeCell ref="AI23:AQ24"/>
    <mergeCell ref="AR23:AV24"/>
    <mergeCell ref="AY9:BZ10"/>
    <mergeCell ref="AY11:BZ11"/>
    <mergeCell ref="AY12:BZ12"/>
    <mergeCell ref="AZ13:BY13"/>
    <mergeCell ref="AY18:BZ18"/>
    <mergeCell ref="AY22:BZ22"/>
    <mergeCell ref="AD19:AD20"/>
    <mergeCell ref="AE19:AH20"/>
    <mergeCell ref="AI19:AQ20"/>
    <mergeCell ref="AR19:AV20"/>
    <mergeCell ref="AE21:AH22"/>
    <mergeCell ref="AI21:AQ22"/>
    <mergeCell ref="AR11:AV12"/>
    <mergeCell ref="AR9:AV10"/>
    <mergeCell ref="AI9:AQ10"/>
    <mergeCell ref="AE9:AH10"/>
    <mergeCell ref="AD9:AD10"/>
    <mergeCell ref="AD17:AD18"/>
    <mergeCell ref="AE17:AH18"/>
    <mergeCell ref="AI17:AQ18"/>
    <mergeCell ref="AR17:AV18"/>
    <mergeCell ref="AE11:AH12"/>
    <mergeCell ref="AI11:AQ12"/>
    <mergeCell ref="AZ14:BZ17"/>
    <mergeCell ref="A27:B28"/>
    <mergeCell ref="C27:F28"/>
    <mergeCell ref="G27:K28"/>
    <mergeCell ref="L27:Q28"/>
    <mergeCell ref="R27:S28"/>
    <mergeCell ref="T27:T28"/>
    <mergeCell ref="U27:V28"/>
    <mergeCell ref="A21:B22"/>
    <mergeCell ref="C21:F22"/>
    <mergeCell ref="G21:K22"/>
    <mergeCell ref="L21:Q22"/>
    <mergeCell ref="R21:S22"/>
    <mergeCell ref="T21:T22"/>
    <mergeCell ref="U21:V22"/>
    <mergeCell ref="L25:Q26"/>
    <mergeCell ref="R25:S26"/>
    <mergeCell ref="G19:K20"/>
    <mergeCell ref="L19:Q20"/>
    <mergeCell ref="R19:S20"/>
    <mergeCell ref="T19:T20"/>
    <mergeCell ref="U19:V20"/>
    <mergeCell ref="W19:W20"/>
    <mergeCell ref="X19:X20"/>
    <mergeCell ref="W15:W16"/>
    <mergeCell ref="X15:X16"/>
    <mergeCell ref="T17:T18"/>
    <mergeCell ref="U17:V18"/>
    <mergeCell ref="W17:W18"/>
    <mergeCell ref="X17:X18"/>
    <mergeCell ref="W21:W22"/>
    <mergeCell ref="X21:X22"/>
    <mergeCell ref="G23:K24"/>
    <mergeCell ref="L23:Q24"/>
    <mergeCell ref="R23:S24"/>
    <mergeCell ref="T23:T24"/>
    <mergeCell ref="U23:V24"/>
    <mergeCell ref="W23:W24"/>
    <mergeCell ref="X23:X24"/>
    <mergeCell ref="AR13:AV14"/>
    <mergeCell ref="T13:T14"/>
    <mergeCell ref="U13:V14"/>
    <mergeCell ref="W13:W14"/>
    <mergeCell ref="X13:X14"/>
    <mergeCell ref="Y13:Z14"/>
    <mergeCell ref="Y15:Z16"/>
    <mergeCell ref="U11:V12"/>
    <mergeCell ref="W11:W12"/>
    <mergeCell ref="X11:X12"/>
    <mergeCell ref="Y11:Z12"/>
    <mergeCell ref="AD11:AD12"/>
    <mergeCell ref="AA11:AA12"/>
    <mergeCell ref="AB11:AC12"/>
    <mergeCell ref="AA21:AA22"/>
    <mergeCell ref="AA15:AA16"/>
    <mergeCell ref="AB15:AC16"/>
    <mergeCell ref="AB17:AC18"/>
    <mergeCell ref="Y17:Z18"/>
    <mergeCell ref="AI13:AQ14"/>
    <mergeCell ref="AA13:AA14"/>
    <mergeCell ref="AB13:AC14"/>
    <mergeCell ref="AD13:AD14"/>
    <mergeCell ref="AE13:AH14"/>
    <mergeCell ref="A41:B42"/>
    <mergeCell ref="C41:F42"/>
    <mergeCell ref="G41:K42"/>
    <mergeCell ref="AD41:AD42"/>
    <mergeCell ref="AE41:AH42"/>
    <mergeCell ref="AR15:AV16"/>
    <mergeCell ref="AD21:AD22"/>
    <mergeCell ref="AD15:AD16"/>
    <mergeCell ref="AA23:AA24"/>
    <mergeCell ref="AB23:AC24"/>
    <mergeCell ref="Y27:Z28"/>
    <mergeCell ref="AA27:AA28"/>
    <mergeCell ref="AB27:AC28"/>
    <mergeCell ref="AE15:AH16"/>
    <mergeCell ref="AI15:AQ16"/>
    <mergeCell ref="AB21:AC22"/>
    <mergeCell ref="AA25:AA26"/>
    <mergeCell ref="Y25:Z26"/>
    <mergeCell ref="Y19:Z20"/>
    <mergeCell ref="AA19:AA20"/>
    <mergeCell ref="AB19:AC20"/>
    <mergeCell ref="AA17:AA18"/>
    <mergeCell ref="Y23:Z24"/>
    <mergeCell ref="Y21:Z22"/>
    <mergeCell ref="C29:F30"/>
    <mergeCell ref="G29:K30"/>
    <mergeCell ref="L29:Q30"/>
    <mergeCell ref="R29:S30"/>
    <mergeCell ref="T29:T30"/>
    <mergeCell ref="U29:V30"/>
    <mergeCell ref="W29:W30"/>
    <mergeCell ref="X29:X30"/>
    <mergeCell ref="AR29:AV30"/>
    <mergeCell ref="AD39:AD40"/>
    <mergeCell ref="AE39:AH40"/>
    <mergeCell ref="L41:Q42"/>
    <mergeCell ref="R41:S42"/>
    <mergeCell ref="T41:T42"/>
    <mergeCell ref="U41:V42"/>
    <mergeCell ref="W41:W42"/>
    <mergeCell ref="X41:X42"/>
    <mergeCell ref="AR43:AV44"/>
    <mergeCell ref="L39:Q40"/>
    <mergeCell ref="R39:S40"/>
    <mergeCell ref="T39:T40"/>
    <mergeCell ref="U39:V40"/>
    <mergeCell ref="W39:W40"/>
    <mergeCell ref="X39:X40"/>
    <mergeCell ref="Y39:Z40"/>
    <mergeCell ref="AA39:AA40"/>
    <mergeCell ref="AB39:AC40"/>
    <mergeCell ref="AI39:AQ40"/>
    <mergeCell ref="AR39:AV40"/>
    <mergeCell ref="AD35:AD36"/>
    <mergeCell ref="AE35:AH36"/>
    <mergeCell ref="AB25:AC26"/>
    <mergeCell ref="AE33:AH34"/>
    <mergeCell ref="AI33:AQ34"/>
    <mergeCell ref="L37:Q38"/>
    <mergeCell ref="R37:S38"/>
    <mergeCell ref="T37:T38"/>
    <mergeCell ref="U37:V38"/>
    <mergeCell ref="W37:W38"/>
    <mergeCell ref="X37:X38"/>
    <mergeCell ref="Y37:Z38"/>
    <mergeCell ref="AA37:AA38"/>
    <mergeCell ref="AB37:AC38"/>
    <mergeCell ref="AD37:AD38"/>
    <mergeCell ref="AE37:AH38"/>
    <mergeCell ref="Y29:Z30"/>
    <mergeCell ref="AA29:AA30"/>
    <mergeCell ref="AB29:AC30"/>
    <mergeCell ref="AD29:AD30"/>
    <mergeCell ref="AE29:AH30"/>
    <mergeCell ref="AI29:AQ30"/>
    <mergeCell ref="L33:Q34"/>
    <mergeCell ref="AD33:AD34"/>
    <mergeCell ref="AI37:AQ38"/>
    <mergeCell ref="AR37:AV38"/>
    <mergeCell ref="G13:K14"/>
    <mergeCell ref="L13:Q14"/>
    <mergeCell ref="R13:S14"/>
    <mergeCell ref="A19:B20"/>
    <mergeCell ref="C19:F20"/>
    <mergeCell ref="AR33:AV34"/>
    <mergeCell ref="U31:V32"/>
    <mergeCell ref="W31:W32"/>
    <mergeCell ref="AI35:AQ36"/>
    <mergeCell ref="AR35:AV36"/>
    <mergeCell ref="T25:T26"/>
    <mergeCell ref="U25:V26"/>
    <mergeCell ref="W25:W26"/>
    <mergeCell ref="X25:X26"/>
    <mergeCell ref="W27:W28"/>
    <mergeCell ref="X27:X28"/>
    <mergeCell ref="U33:V34"/>
    <mergeCell ref="W33:W34"/>
    <mergeCell ref="X33:X34"/>
    <mergeCell ref="Y33:Z34"/>
    <mergeCell ref="AA33:AA34"/>
    <mergeCell ref="AB33:AC34"/>
    <mergeCell ref="AA35:AA36"/>
    <mergeCell ref="AB35:AC36"/>
    <mergeCell ref="AI41:AQ42"/>
    <mergeCell ref="AR41:AV42"/>
    <mergeCell ref="AX7:BG7"/>
    <mergeCell ref="A49:AV49"/>
    <mergeCell ref="Z51:AI51"/>
    <mergeCell ref="AJ51:AR51"/>
    <mergeCell ref="AS51:AV51"/>
    <mergeCell ref="U9:V10"/>
    <mergeCell ref="Y43:Z44"/>
    <mergeCell ref="AA43:AA44"/>
    <mergeCell ref="AB43:AC44"/>
    <mergeCell ref="T9:T10"/>
    <mergeCell ref="R9:S10"/>
    <mergeCell ref="T31:T32"/>
    <mergeCell ref="T11:T12"/>
    <mergeCell ref="T15:T16"/>
    <mergeCell ref="AA31:AA32"/>
    <mergeCell ref="AB31:AC32"/>
    <mergeCell ref="Y41:Z42"/>
    <mergeCell ref="AA41:AA42"/>
    <mergeCell ref="AB41:AC42"/>
    <mergeCell ref="L9:Q10"/>
    <mergeCell ref="AB9:AC10"/>
    <mergeCell ref="AA9:AA10"/>
    <mergeCell ref="C9:F10"/>
    <mergeCell ref="A9:B10"/>
    <mergeCell ref="B56:AV56"/>
    <mergeCell ref="A47:AV47"/>
    <mergeCell ref="AZ32:BF32"/>
    <mergeCell ref="BG32:CE32"/>
    <mergeCell ref="AZ33:BF35"/>
    <mergeCell ref="BG33:CE35"/>
    <mergeCell ref="AZ36:BF38"/>
    <mergeCell ref="BG36:CE38"/>
    <mergeCell ref="AZ39:BF41"/>
    <mergeCell ref="BG39:CE41"/>
    <mergeCell ref="AZ42:BF43"/>
    <mergeCell ref="A45:K45"/>
    <mergeCell ref="L45:Q45"/>
    <mergeCell ref="R45:AV45"/>
    <mergeCell ref="A43:B44"/>
    <mergeCell ref="C43:F44"/>
    <mergeCell ref="G43:K44"/>
    <mergeCell ref="L43:Q44"/>
    <mergeCell ref="R43:S44"/>
    <mergeCell ref="T43:T44"/>
    <mergeCell ref="A1:AV1"/>
    <mergeCell ref="A8:B8"/>
    <mergeCell ref="G8:K8"/>
    <mergeCell ref="C8:F8"/>
    <mergeCell ref="L8:Q8"/>
    <mergeCell ref="A6:AV6"/>
    <mergeCell ref="A2:AV2"/>
    <mergeCell ref="A5:AV5"/>
    <mergeCell ref="AE8:AH8"/>
    <mergeCell ref="AR8:AV8"/>
    <mergeCell ref="A4:F4"/>
    <mergeCell ref="G4:M4"/>
    <mergeCell ref="N4:R4"/>
    <mergeCell ref="T4:Z4"/>
    <mergeCell ref="AI8:AQ8"/>
    <mergeCell ref="R8:AD8"/>
    <mergeCell ref="AI7:AV7"/>
    <mergeCell ref="A37:B38"/>
    <mergeCell ref="C37:F38"/>
    <mergeCell ref="G37:K38"/>
    <mergeCell ref="Y9:Z10"/>
    <mergeCell ref="X9:X10"/>
    <mergeCell ref="A13:B14"/>
    <mergeCell ref="C13:F14"/>
    <mergeCell ref="W9:W10"/>
    <mergeCell ref="A11:B12"/>
    <mergeCell ref="G9:K10"/>
    <mergeCell ref="R33:S34"/>
    <mergeCell ref="T33:T34"/>
    <mergeCell ref="A31:B32"/>
    <mergeCell ref="C15:F16"/>
    <mergeCell ref="G15:K16"/>
    <mergeCell ref="L15:Q16"/>
    <mergeCell ref="R15:S16"/>
    <mergeCell ref="A23:B24"/>
    <mergeCell ref="C11:F12"/>
    <mergeCell ref="G11:K12"/>
    <mergeCell ref="L11:Q12"/>
    <mergeCell ref="R11:S12"/>
    <mergeCell ref="A15:B16"/>
    <mergeCell ref="A29:B30"/>
    <mergeCell ref="A53:P53"/>
    <mergeCell ref="A33:B34"/>
    <mergeCell ref="C33:F34"/>
    <mergeCell ref="G33:K34"/>
    <mergeCell ref="U15:V16"/>
    <mergeCell ref="A25:B26"/>
    <mergeCell ref="C25:F26"/>
    <mergeCell ref="G25:K26"/>
    <mergeCell ref="X43:X44"/>
    <mergeCell ref="U43:V44"/>
    <mergeCell ref="W43:W44"/>
    <mergeCell ref="C31:F32"/>
    <mergeCell ref="G31:K32"/>
    <mergeCell ref="L31:Q32"/>
    <mergeCell ref="R31:S32"/>
    <mergeCell ref="A17:B18"/>
    <mergeCell ref="C17:F18"/>
    <mergeCell ref="G17:K18"/>
    <mergeCell ref="L17:Q18"/>
    <mergeCell ref="R17:S18"/>
    <mergeCell ref="C23:F24"/>
    <mergeCell ref="A39:B40"/>
    <mergeCell ref="C39:F40"/>
    <mergeCell ref="G39:K40"/>
    <mergeCell ref="Z52:AI52"/>
    <mergeCell ref="AJ52:AR52"/>
    <mergeCell ref="AS52:AV52"/>
    <mergeCell ref="B55:AV55"/>
    <mergeCell ref="B48:AV48"/>
    <mergeCell ref="X31:X32"/>
    <mergeCell ref="Y31:Z32"/>
    <mergeCell ref="A35:B36"/>
    <mergeCell ref="C35:F36"/>
    <mergeCell ref="G35:K36"/>
    <mergeCell ref="L35:Q36"/>
    <mergeCell ref="R35:S36"/>
    <mergeCell ref="T35:T36"/>
    <mergeCell ref="U35:V36"/>
    <mergeCell ref="W35:W36"/>
    <mergeCell ref="X35:X36"/>
    <mergeCell ref="Y35:Z36"/>
    <mergeCell ref="AE43:AH44"/>
    <mergeCell ref="AI43:AQ44"/>
    <mergeCell ref="AR31:AV32"/>
    <mergeCell ref="AD43:AD44"/>
    <mergeCell ref="AD31:AD32"/>
    <mergeCell ref="AE31:AH32"/>
    <mergeCell ref="AI31:AQ32"/>
  </mergeCells>
  <phoneticPr fontId="5" type="noConversion"/>
  <dataValidations xWindow="808" yWindow="598" count="2">
    <dataValidation allowBlank="1" showInputMessage="1" showErrorMessage="1" prompt="지출 선택 과제 적기_x000a_예)400-20100010" sqref="AR9:AV9 AR31:AV31 AR33:AV33 AR35:AV35 AR37:AV37 AR39:AV39 AR41:AV41 AR43:AV43 AR29:AV29 AR13:AV13 AR15:AV15 AR23:AV23 AR25:AV25 AR27:AV27 AR11:AV11 AR17:AV17 AR19:AV19 AR21:AV21"/>
    <dataValidation type="custom" allowBlank="1" showInputMessage="1" showErrorMessage="1" prompt="박사후과정=연수연구원" sqref="C9:F10">
      <formula1>INDEX(직급,MATCH(G9,성명,0))</formula1>
    </dataValidation>
  </dataValidations>
  <hyperlinks>
    <hyperlink ref="AX7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56" max="4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Y68"/>
  <sheetViews>
    <sheetView zoomScale="79" zoomScaleNormal="79" workbookViewId="0">
      <selection activeCell="C33" sqref="C33:AW34"/>
    </sheetView>
  </sheetViews>
  <sheetFormatPr defaultColWidth="1.77734375" defaultRowHeight="18" customHeight="1"/>
  <cols>
    <col min="1" max="3" width="1.77734375" style="123"/>
    <col min="4" max="8" width="1.77734375" style="123" customWidth="1"/>
    <col min="9" max="39" width="1.77734375" style="123"/>
    <col min="40" max="47" width="1.77734375" style="123" customWidth="1"/>
    <col min="48" max="49" width="1.77734375" style="123"/>
    <col min="50" max="50" width="1.77734375" style="143" customWidth="1"/>
    <col min="51" max="52" width="1.77734375" style="123"/>
    <col min="53" max="57" width="1.77734375" style="123" customWidth="1"/>
    <col min="58" max="88" width="1.77734375" style="123"/>
    <col min="89" max="96" width="1.77734375" style="123" customWidth="1"/>
    <col min="97" max="99" width="1.77734375" style="123"/>
    <col min="100" max="100" width="7.88671875" style="314" bestFit="1" customWidth="1"/>
    <col min="101" max="101" width="7.88671875" style="123" bestFit="1" customWidth="1"/>
    <col min="102" max="102" width="10.109375" style="123" bestFit="1" customWidth="1"/>
    <col min="103" max="103" width="44.6640625" style="123" customWidth="1"/>
    <col min="104" max="16384" width="1.77734375" style="123"/>
  </cols>
  <sheetData>
    <row r="1" spans="1:103" ht="27.75" customHeight="1">
      <c r="B1" s="1453" t="s">
        <v>309</v>
      </c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4"/>
      <c r="AC1" s="1454"/>
      <c r="AD1" s="1454"/>
      <c r="AE1" s="1454"/>
      <c r="AF1" s="1454"/>
      <c r="AG1" s="1454"/>
      <c r="AH1" s="1454"/>
      <c r="AI1" s="1454"/>
      <c r="AJ1" s="1454"/>
      <c r="AK1" s="1454"/>
      <c r="AL1" s="1454"/>
      <c r="AM1" s="1454"/>
      <c r="AN1" s="1454"/>
      <c r="AO1" s="1454"/>
      <c r="AP1" s="1454"/>
      <c r="AQ1" s="1454"/>
      <c r="AR1" s="1454"/>
      <c r="AS1" s="1454"/>
      <c r="AT1" s="1454"/>
      <c r="AU1" s="1454"/>
      <c r="AV1" s="1454"/>
      <c r="AW1" s="1455"/>
      <c r="AY1" s="1453" t="s">
        <v>282</v>
      </c>
      <c r="AZ1" s="1454"/>
      <c r="BA1" s="1454"/>
      <c r="BB1" s="1454"/>
      <c r="BC1" s="1454"/>
      <c r="BD1" s="1454"/>
      <c r="BE1" s="1454"/>
      <c r="BF1" s="1454"/>
      <c r="BG1" s="1454"/>
      <c r="BH1" s="1454"/>
      <c r="BI1" s="1454"/>
      <c r="BJ1" s="1454"/>
      <c r="BK1" s="1454"/>
      <c r="BL1" s="1454"/>
      <c r="BM1" s="1454"/>
      <c r="BN1" s="1454"/>
      <c r="BO1" s="1454"/>
      <c r="BP1" s="1454"/>
      <c r="BQ1" s="1454"/>
      <c r="BR1" s="1454"/>
      <c r="BS1" s="1454"/>
      <c r="BT1" s="1454"/>
      <c r="BU1" s="1454"/>
      <c r="BV1" s="1454"/>
      <c r="BW1" s="1454"/>
      <c r="BX1" s="1454"/>
      <c r="BY1" s="1454"/>
      <c r="BZ1" s="1454"/>
      <c r="CA1" s="1454"/>
      <c r="CB1" s="1454"/>
      <c r="CC1" s="1454"/>
      <c r="CD1" s="1454"/>
      <c r="CE1" s="1454"/>
      <c r="CF1" s="1454"/>
      <c r="CG1" s="1454"/>
      <c r="CH1" s="1454"/>
      <c r="CI1" s="1454"/>
      <c r="CJ1" s="1454"/>
      <c r="CK1" s="1454"/>
      <c r="CL1" s="1454"/>
      <c r="CM1" s="1454"/>
      <c r="CN1" s="1454"/>
      <c r="CO1" s="1454"/>
      <c r="CP1" s="1454"/>
      <c r="CQ1" s="1454"/>
      <c r="CR1" s="1454"/>
      <c r="CS1" s="1454"/>
      <c r="CT1" s="1455"/>
    </row>
    <row r="2" spans="1:103" ht="18" customHeight="1">
      <c r="B2" s="1456" t="s">
        <v>314</v>
      </c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7"/>
      <c r="AC2" s="1457"/>
      <c r="AD2" s="1457"/>
      <c r="AE2" s="1457"/>
      <c r="AF2" s="1457"/>
      <c r="AG2" s="1457"/>
      <c r="AH2" s="1457"/>
      <c r="AI2" s="1457"/>
      <c r="AJ2" s="1457"/>
      <c r="AK2" s="1457"/>
      <c r="AL2" s="1457"/>
      <c r="AM2" s="1457"/>
      <c r="AN2" s="1457"/>
      <c r="AO2" s="1457"/>
      <c r="AP2" s="1457"/>
      <c r="AQ2" s="1457"/>
      <c r="AR2" s="1457"/>
      <c r="AS2" s="1457"/>
      <c r="AT2" s="1457"/>
      <c r="AU2" s="1457"/>
      <c r="AV2" s="1457"/>
      <c r="AW2" s="1458"/>
      <c r="AY2" s="1456" t="s">
        <v>2397</v>
      </c>
      <c r="AZ2" s="1457"/>
      <c r="BA2" s="1457"/>
      <c r="BB2" s="1457"/>
      <c r="BC2" s="1457"/>
      <c r="BD2" s="1457"/>
      <c r="BE2" s="1457"/>
      <c r="BF2" s="1457"/>
      <c r="BG2" s="1457"/>
      <c r="BH2" s="1457"/>
      <c r="BI2" s="1457"/>
      <c r="BJ2" s="1457"/>
      <c r="BK2" s="1457"/>
      <c r="BL2" s="1457"/>
      <c r="BM2" s="1457"/>
      <c r="BN2" s="1457"/>
      <c r="BO2" s="1457"/>
      <c r="BP2" s="1457"/>
      <c r="BQ2" s="1457"/>
      <c r="BR2" s="1457"/>
      <c r="BS2" s="1457"/>
      <c r="BT2" s="1457"/>
      <c r="BU2" s="1457"/>
      <c r="BV2" s="1457"/>
      <c r="BW2" s="1457"/>
      <c r="BX2" s="1457"/>
      <c r="BY2" s="1457"/>
      <c r="BZ2" s="1457"/>
      <c r="CA2" s="1457"/>
      <c r="CB2" s="1457"/>
      <c r="CC2" s="1457"/>
      <c r="CD2" s="1457"/>
      <c r="CE2" s="1457"/>
      <c r="CF2" s="1457"/>
      <c r="CG2" s="1457"/>
      <c r="CH2" s="1457"/>
      <c r="CI2" s="1457"/>
      <c r="CJ2" s="1457"/>
      <c r="CK2" s="1457"/>
      <c r="CL2" s="1457"/>
      <c r="CM2" s="1457"/>
      <c r="CN2" s="1457"/>
      <c r="CO2" s="1457"/>
      <c r="CP2" s="1457"/>
      <c r="CQ2" s="1457"/>
      <c r="CR2" s="1457"/>
      <c r="CS2" s="1457"/>
      <c r="CT2" s="1458"/>
      <c r="CV2" s="1203" t="s">
        <v>1369</v>
      </c>
      <c r="CW2" s="1203"/>
      <c r="CX2" s="1203"/>
    </row>
    <row r="3" spans="1:103" ht="18" customHeight="1">
      <c r="B3" s="14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4"/>
      <c r="AY3" s="145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4"/>
      <c r="CV3" s="333"/>
    </row>
    <row r="4" spans="1:103" s="70" customFormat="1" ht="18" customHeight="1">
      <c r="B4" s="1438" t="s">
        <v>183</v>
      </c>
      <c r="C4" s="1439"/>
      <c r="D4" s="1439"/>
      <c r="E4" s="1439"/>
      <c r="F4" s="1439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39" t="s">
        <v>2192</v>
      </c>
      <c r="V4" s="1439"/>
      <c r="W4" s="1439"/>
      <c r="X4" s="1439"/>
      <c r="Y4" s="1439"/>
      <c r="Z4" s="1439"/>
      <c r="AA4" s="1439"/>
      <c r="AB4" s="1439"/>
      <c r="AC4" s="1439"/>
      <c r="AD4" s="1439"/>
      <c r="AE4" s="1439"/>
      <c r="AF4" s="1439"/>
      <c r="AG4" s="1439"/>
      <c r="AH4" s="1439"/>
      <c r="AI4" s="1439"/>
      <c r="AJ4" s="1439"/>
      <c r="AK4" s="1439"/>
      <c r="AL4" s="1439"/>
      <c r="AM4" s="1439"/>
      <c r="AN4" s="1439"/>
      <c r="AO4" s="1441"/>
      <c r="AP4" s="1441"/>
      <c r="AQ4" s="1441"/>
      <c r="AR4" s="1441"/>
      <c r="AS4" s="1441"/>
      <c r="AT4" s="1441"/>
      <c r="AU4" s="1441"/>
      <c r="AV4" s="1441"/>
      <c r="AW4" s="1442"/>
      <c r="AX4" s="146"/>
      <c r="AY4" s="1438" t="s">
        <v>183</v>
      </c>
      <c r="AZ4" s="1439"/>
      <c r="BA4" s="1439"/>
      <c r="BB4" s="1439"/>
      <c r="BC4" s="1439"/>
      <c r="BD4" s="1440"/>
      <c r="BE4" s="1440"/>
      <c r="BF4" s="1440"/>
      <c r="BG4" s="1440"/>
      <c r="BH4" s="1440"/>
      <c r="BI4" s="1440"/>
      <c r="BJ4" s="1440"/>
      <c r="BK4" s="1440"/>
      <c r="BL4" s="1440"/>
      <c r="BM4" s="1440"/>
      <c r="BN4" s="1440"/>
      <c r="BO4" s="1440"/>
      <c r="BP4" s="1440"/>
      <c r="BQ4" s="1440"/>
      <c r="BR4" s="1459" t="s">
        <v>2193</v>
      </c>
      <c r="BS4" s="1459"/>
      <c r="BT4" s="1459"/>
      <c r="BU4" s="1459"/>
      <c r="BV4" s="1459"/>
      <c r="BW4" s="1459"/>
      <c r="BX4" s="1459"/>
      <c r="BY4" s="1459"/>
      <c r="BZ4" s="1459"/>
      <c r="CA4" s="1459"/>
      <c r="CB4" s="1459"/>
      <c r="CC4" s="1459"/>
      <c r="CD4" s="1459" t="s">
        <v>1192</v>
      </c>
      <c r="CE4" s="1459"/>
      <c r="CF4" s="1459"/>
      <c r="CG4" s="1459"/>
      <c r="CH4" s="1459"/>
      <c r="CI4" s="1446"/>
      <c r="CJ4" s="1446"/>
      <c r="CK4" s="1446"/>
      <c r="CL4" s="1446"/>
      <c r="CM4" s="1446"/>
      <c r="CN4" s="1446"/>
      <c r="CO4" s="1446"/>
      <c r="CP4" s="1446"/>
      <c r="CQ4" s="1446"/>
      <c r="CR4" s="1446"/>
      <c r="CS4" s="1446"/>
      <c r="CT4" s="1447"/>
      <c r="CV4" s="1433" t="s">
        <v>2052</v>
      </c>
      <c r="CW4" s="1434"/>
      <c r="CX4" s="1434"/>
      <c r="CY4" s="1434"/>
    </row>
    <row r="5" spans="1:103" s="70" customFormat="1" ht="18" customHeight="1">
      <c r="B5" s="605" t="s">
        <v>2194</v>
      </c>
      <c r="C5" s="601"/>
      <c r="D5" s="601"/>
      <c r="E5" s="601"/>
      <c r="F5" s="601"/>
      <c r="G5" s="606"/>
      <c r="H5" s="606"/>
      <c r="I5" s="606"/>
      <c r="J5" s="606"/>
      <c r="K5" s="606"/>
      <c r="L5" s="606"/>
      <c r="M5" s="1441"/>
      <c r="N5" s="1441"/>
      <c r="O5" s="1441"/>
      <c r="P5" s="1441"/>
      <c r="Q5" s="1441"/>
      <c r="R5" s="1441"/>
      <c r="S5" s="1441"/>
      <c r="T5" s="1441"/>
      <c r="U5" s="1441"/>
      <c r="V5" s="1439" t="s">
        <v>873</v>
      </c>
      <c r="W5" s="1439"/>
      <c r="X5" s="1439"/>
      <c r="Y5" s="1439"/>
      <c r="Z5" s="1439"/>
      <c r="AA5" s="1439"/>
      <c r="AB5" s="1439"/>
      <c r="AC5" s="1439"/>
      <c r="AD5" s="1439"/>
      <c r="AE5" s="1439"/>
      <c r="AF5" s="1439"/>
      <c r="AG5" s="1439"/>
      <c r="AH5" s="1439"/>
      <c r="AI5" s="1439"/>
      <c r="AJ5" s="1439"/>
      <c r="AK5" s="1439"/>
      <c r="AL5" s="1439"/>
      <c r="AM5" s="1439"/>
      <c r="AN5" s="1439"/>
      <c r="AO5" s="1439"/>
      <c r="AP5" s="1439"/>
      <c r="AQ5" s="1439"/>
      <c r="AR5" s="1439"/>
      <c r="AS5" s="1439"/>
      <c r="AT5" s="1439"/>
      <c r="AU5" s="1439"/>
      <c r="AV5" s="1439"/>
      <c r="AW5" s="1460"/>
      <c r="AX5" s="146"/>
      <c r="AY5" s="605" t="s">
        <v>1193</v>
      </c>
      <c r="AZ5" s="601"/>
      <c r="BA5" s="601"/>
      <c r="BB5" s="601"/>
      <c r="BC5" s="601"/>
      <c r="BD5" s="606"/>
      <c r="BE5" s="606"/>
      <c r="BF5" s="606"/>
      <c r="BG5" s="606"/>
      <c r="BH5" s="606"/>
      <c r="BI5" s="606"/>
      <c r="BJ5" s="600"/>
      <c r="BK5" s="600"/>
      <c r="BL5" s="600"/>
      <c r="BM5" s="600"/>
      <c r="BN5" s="600"/>
      <c r="BO5" s="600"/>
      <c r="BP5" s="600"/>
      <c r="BQ5" s="600"/>
      <c r="BR5" s="600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  <c r="CK5" s="599"/>
      <c r="CL5" s="599"/>
      <c r="CM5" s="599"/>
      <c r="CN5" s="599"/>
      <c r="CO5" s="599"/>
      <c r="CP5" s="599"/>
      <c r="CQ5" s="599"/>
      <c r="CR5" s="599"/>
      <c r="CS5" s="599"/>
      <c r="CT5" s="602"/>
      <c r="CV5" s="574" t="s">
        <v>1124</v>
      </c>
      <c r="CW5" s="574" t="s">
        <v>1125</v>
      </c>
      <c r="CX5" s="653" t="s">
        <v>1126</v>
      </c>
      <c r="CY5" s="574" t="s">
        <v>1127</v>
      </c>
    </row>
    <row r="6" spans="1:103" s="70" customFormat="1" ht="18" customHeight="1">
      <c r="B6" s="1461" t="s">
        <v>874</v>
      </c>
      <c r="C6" s="1459"/>
      <c r="D6" s="1459"/>
      <c r="E6" s="1459"/>
      <c r="F6" s="1459"/>
      <c r="G6" s="1459"/>
      <c r="H6" s="1459"/>
      <c r="I6" s="1459"/>
      <c r="J6" s="1459"/>
      <c r="K6" s="1459"/>
      <c r="L6" s="1459"/>
      <c r="M6" s="1459"/>
      <c r="N6" s="1459"/>
      <c r="O6" s="1459"/>
      <c r="P6" s="1459"/>
      <c r="Q6" s="1459"/>
      <c r="R6" s="1459"/>
      <c r="S6" s="1459"/>
      <c r="T6" s="1459"/>
      <c r="U6" s="1459"/>
      <c r="V6" s="1459"/>
      <c r="W6" s="1459"/>
      <c r="X6" s="1459"/>
      <c r="Y6" s="1459"/>
      <c r="Z6" s="1459"/>
      <c r="AA6" s="1459"/>
      <c r="AB6" s="1459"/>
      <c r="AC6" s="1459"/>
      <c r="AD6" s="1459"/>
      <c r="AE6" s="1459"/>
      <c r="AF6" s="1459"/>
      <c r="AG6" s="1459"/>
      <c r="AH6" s="1459"/>
      <c r="AI6" s="1459"/>
      <c r="AJ6" s="1459"/>
      <c r="AK6" s="1459"/>
      <c r="AL6" s="1459"/>
      <c r="AM6" s="1459"/>
      <c r="AN6" s="1459"/>
      <c r="AO6" s="1459"/>
      <c r="AP6" s="1459"/>
      <c r="AQ6" s="1459"/>
      <c r="AR6" s="1459"/>
      <c r="AS6" s="1459"/>
      <c r="AT6" s="1459"/>
      <c r="AU6" s="1459"/>
      <c r="AV6" s="1459"/>
      <c r="AW6" s="1462"/>
      <c r="AX6" s="146"/>
      <c r="AY6" s="1438" t="s">
        <v>1194</v>
      </c>
      <c r="AZ6" s="1439"/>
      <c r="BA6" s="1439"/>
      <c r="BB6" s="1439"/>
      <c r="BC6" s="1439"/>
      <c r="BD6" s="1439"/>
      <c r="BE6" s="1439"/>
      <c r="BF6" s="1439"/>
      <c r="BG6" s="1439"/>
      <c r="BH6" s="1439"/>
      <c r="BI6" s="1439"/>
      <c r="BJ6" s="1439"/>
      <c r="BK6" s="1439"/>
      <c r="BL6" s="1439"/>
      <c r="BM6" s="1439"/>
      <c r="BN6" s="1439"/>
      <c r="BO6" s="1439"/>
      <c r="BP6" s="1439"/>
      <c r="BQ6" s="1439"/>
      <c r="BR6" s="1439"/>
      <c r="BS6" s="1439"/>
      <c r="BT6" s="1439"/>
      <c r="BU6" s="1439"/>
      <c r="BV6" s="1439"/>
      <c r="BW6" s="1439"/>
      <c r="BX6" s="1439"/>
      <c r="BY6" s="1439"/>
      <c r="BZ6" s="1439"/>
      <c r="CA6" s="1439"/>
      <c r="CB6" s="1439"/>
      <c r="CC6" s="1439"/>
      <c r="CD6" s="1439"/>
      <c r="CE6" s="1439"/>
      <c r="CF6" s="1439"/>
      <c r="CG6" s="1439"/>
      <c r="CH6" s="1439"/>
      <c r="CI6" s="1439"/>
      <c r="CJ6" s="1439"/>
      <c r="CK6" s="1439"/>
      <c r="CL6" s="1439"/>
      <c r="CM6" s="1439"/>
      <c r="CN6" s="1439"/>
      <c r="CO6" s="1439"/>
      <c r="CP6" s="1439"/>
      <c r="CQ6" s="1439"/>
      <c r="CR6" s="1439"/>
      <c r="CS6" s="146"/>
      <c r="CT6" s="147"/>
      <c r="CV6" s="1445">
        <v>6470</v>
      </c>
      <c r="CW6" s="1445">
        <v>51760</v>
      </c>
      <c r="CX6" s="1444">
        <v>1352230</v>
      </c>
      <c r="CY6" s="1443" t="s">
        <v>2396</v>
      </c>
    </row>
    <row r="7" spans="1:103" ht="18" customHeight="1">
      <c r="A7" s="70"/>
      <c r="B7" s="148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9"/>
      <c r="U7" s="149"/>
      <c r="V7" s="149"/>
      <c r="W7" s="149"/>
      <c r="X7" s="150"/>
      <c r="Y7" s="150"/>
      <c r="Z7" s="150"/>
      <c r="AA7" s="150"/>
      <c r="AB7" s="150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7"/>
      <c r="AY7" s="148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9"/>
      <c r="BO7" s="149"/>
      <c r="BP7" s="149"/>
      <c r="BQ7" s="149"/>
      <c r="BR7" s="149"/>
      <c r="BS7" s="149"/>
      <c r="BT7" s="149"/>
      <c r="BU7" s="150"/>
      <c r="BV7" s="150"/>
      <c r="BW7" s="150"/>
      <c r="BX7" s="150"/>
      <c r="BY7" s="150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7"/>
      <c r="CV7" s="1445"/>
      <c r="CW7" s="1445"/>
      <c r="CX7" s="1444"/>
      <c r="CY7" s="1443"/>
    </row>
    <row r="8" spans="1:103" ht="18" customHeight="1"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398"/>
      <c r="R8" s="1398"/>
      <c r="S8" s="1398"/>
      <c r="T8" s="143"/>
      <c r="U8" s="1398"/>
      <c r="V8" s="1398"/>
      <c r="W8" s="1398"/>
      <c r="X8" s="143"/>
      <c r="Y8" s="1398"/>
      <c r="Z8" s="1398"/>
      <c r="AA8" s="1398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4"/>
      <c r="AY8" s="145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398"/>
      <c r="BO8" s="1398"/>
      <c r="BP8" s="1398"/>
      <c r="BQ8" s="143"/>
      <c r="BR8" s="1398"/>
      <c r="BS8" s="1398"/>
      <c r="BT8" s="1398"/>
      <c r="BU8" s="143"/>
      <c r="BV8" s="1398"/>
      <c r="BW8" s="1398"/>
      <c r="BX8" s="1398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4"/>
      <c r="CV8" s="1445"/>
      <c r="CW8" s="1445"/>
      <c r="CX8" s="1444"/>
      <c r="CY8" s="1443"/>
    </row>
    <row r="9" spans="1:103" ht="18" customHeight="1">
      <c r="B9" s="1404" t="s">
        <v>278</v>
      </c>
      <c r="C9" s="1402"/>
      <c r="D9" s="1402"/>
      <c r="E9" s="1402"/>
      <c r="F9" s="1402"/>
      <c r="G9" s="1402"/>
      <c r="H9" s="1402"/>
      <c r="I9" s="1402"/>
      <c r="J9" s="1402"/>
      <c r="K9" s="1402"/>
      <c r="L9" s="1402"/>
      <c r="M9" s="1402"/>
      <c r="N9" s="1402"/>
      <c r="O9" s="1402"/>
      <c r="P9" s="1402"/>
      <c r="Q9" s="1402"/>
      <c r="R9" s="1402"/>
      <c r="S9" s="1402"/>
      <c r="T9" s="1402"/>
      <c r="U9" s="1402"/>
      <c r="V9" s="1402"/>
      <c r="W9" s="1402"/>
      <c r="X9" s="1402"/>
      <c r="Y9" s="1402"/>
      <c r="Z9" s="1402"/>
      <c r="AA9" s="1402"/>
      <c r="AB9" s="1402"/>
      <c r="AC9" s="1402"/>
      <c r="AD9" s="1402"/>
      <c r="AE9" s="1402"/>
      <c r="AF9" s="1402"/>
      <c r="AG9" s="1402"/>
      <c r="AH9" s="1402"/>
      <c r="AI9" s="1402"/>
      <c r="AJ9" s="1402"/>
      <c r="AK9" s="1402"/>
      <c r="AL9" s="1402"/>
      <c r="AM9" s="1402"/>
      <c r="AN9" s="1402"/>
      <c r="AO9" s="1402"/>
      <c r="AP9" s="1402"/>
      <c r="AQ9" s="1402"/>
      <c r="AR9" s="1402"/>
      <c r="AS9" s="1402"/>
      <c r="AT9" s="1402"/>
      <c r="AU9" s="1402"/>
      <c r="AV9" s="143"/>
      <c r="AW9" s="144"/>
      <c r="AY9" s="1404" t="s">
        <v>278</v>
      </c>
      <c r="AZ9" s="1402"/>
      <c r="BA9" s="1402"/>
      <c r="BB9" s="1402"/>
      <c r="BC9" s="1402"/>
      <c r="BD9" s="1402"/>
      <c r="BE9" s="1402"/>
      <c r="BF9" s="1402"/>
      <c r="BG9" s="1402"/>
      <c r="BH9" s="1402"/>
      <c r="BI9" s="1402"/>
      <c r="BJ9" s="1402"/>
      <c r="BK9" s="1402"/>
      <c r="BL9" s="1402"/>
      <c r="BM9" s="1402"/>
      <c r="BN9" s="1402"/>
      <c r="BO9" s="1402"/>
      <c r="BP9" s="1402"/>
      <c r="BQ9" s="1402"/>
      <c r="BR9" s="1402"/>
      <c r="BS9" s="1402"/>
      <c r="BT9" s="1402"/>
      <c r="BU9" s="1402"/>
      <c r="BV9" s="1402"/>
      <c r="BW9" s="1402"/>
      <c r="BX9" s="1402"/>
      <c r="BY9" s="1402"/>
      <c r="BZ9" s="1402"/>
      <c r="CA9" s="1402"/>
      <c r="CB9" s="1402"/>
      <c r="CC9" s="1402"/>
      <c r="CD9" s="1402"/>
      <c r="CE9" s="1402"/>
      <c r="CF9" s="1402"/>
      <c r="CG9" s="1402"/>
      <c r="CH9" s="1402"/>
      <c r="CI9" s="1402"/>
      <c r="CJ9" s="1402"/>
      <c r="CK9" s="1402"/>
      <c r="CL9" s="1402"/>
      <c r="CM9" s="1402"/>
      <c r="CN9" s="1402"/>
      <c r="CO9" s="1402"/>
      <c r="CP9" s="1402"/>
      <c r="CQ9" s="1402"/>
      <c r="CR9" s="1402"/>
      <c r="CS9" s="143"/>
      <c r="CT9" s="144"/>
      <c r="CV9" s="1445"/>
      <c r="CW9" s="1445"/>
      <c r="CX9" s="1444"/>
      <c r="CY9" s="1443"/>
    </row>
    <row r="10" spans="1:103" ht="18" customHeight="1">
      <c r="B10" s="145"/>
      <c r="C10" s="1395" t="s">
        <v>189</v>
      </c>
      <c r="D10" s="1395"/>
      <c r="E10" s="1395"/>
      <c r="F10" s="1395" t="s">
        <v>183</v>
      </c>
      <c r="G10" s="1395"/>
      <c r="H10" s="1395"/>
      <c r="I10" s="1395"/>
      <c r="J10" s="139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398" t="s">
        <v>184</v>
      </c>
      <c r="Z10" s="1398"/>
      <c r="AA10" s="1398"/>
      <c r="AB10" s="1398"/>
      <c r="AC10" s="1398"/>
      <c r="AD10" s="143"/>
      <c r="AE10" s="596"/>
      <c r="AF10" s="596"/>
      <c r="AG10" s="1409" t="s">
        <v>111</v>
      </c>
      <c r="AH10" s="1409"/>
      <c r="AI10" s="1409"/>
      <c r="AJ10" s="1395"/>
      <c r="AK10" s="1395"/>
      <c r="AL10" s="1395"/>
      <c r="AM10" s="1395"/>
      <c r="AN10" s="1395"/>
      <c r="AO10" s="1395"/>
      <c r="AP10" s="1395"/>
      <c r="AQ10" s="1395"/>
      <c r="AR10" s="1395"/>
      <c r="AS10" s="1395"/>
      <c r="AT10" s="1395"/>
      <c r="AU10" s="1395"/>
      <c r="AV10" s="1395"/>
      <c r="AW10" s="1396"/>
      <c r="AY10" s="145"/>
      <c r="AZ10" s="1395" t="s">
        <v>189</v>
      </c>
      <c r="BA10" s="1395"/>
      <c r="BB10" s="1395"/>
      <c r="BC10" s="1395" t="s">
        <v>183</v>
      </c>
      <c r="BD10" s="1395"/>
      <c r="BE10" s="1395"/>
      <c r="BF10" s="1395"/>
      <c r="BG10" s="1395"/>
      <c r="BH10" s="1435"/>
      <c r="BI10" s="1435"/>
      <c r="BJ10" s="1435"/>
      <c r="BK10" s="1435"/>
      <c r="BL10" s="1435"/>
      <c r="BM10" s="1435"/>
      <c r="BN10" s="1435"/>
      <c r="BO10" s="1435"/>
      <c r="BP10" s="1435"/>
      <c r="BQ10" s="1435"/>
      <c r="BR10" s="1435"/>
      <c r="BS10" s="1435"/>
      <c r="BT10" s="1435"/>
      <c r="BU10" s="1435"/>
      <c r="BV10" s="1398" t="s">
        <v>184</v>
      </c>
      <c r="BW10" s="1398"/>
      <c r="BX10" s="1398"/>
      <c r="BY10" s="1398"/>
      <c r="BZ10" s="1398"/>
      <c r="CA10" s="143"/>
      <c r="CB10" s="596"/>
      <c r="CC10" s="596"/>
      <c r="CD10" s="1409" t="s">
        <v>111</v>
      </c>
      <c r="CE10" s="1409"/>
      <c r="CF10" s="1409"/>
      <c r="CG10" s="1395"/>
      <c r="CH10" s="1395"/>
      <c r="CI10" s="1395"/>
      <c r="CJ10" s="1395"/>
      <c r="CK10" s="1395"/>
      <c r="CL10" s="1395"/>
      <c r="CM10" s="1395"/>
      <c r="CN10" s="1395"/>
      <c r="CO10" s="1395"/>
      <c r="CP10" s="1395"/>
      <c r="CQ10" s="1395"/>
      <c r="CR10" s="1395"/>
      <c r="CS10" s="1395"/>
      <c r="CT10" s="1396"/>
      <c r="CV10" s="1445"/>
      <c r="CW10" s="1445"/>
      <c r="CX10" s="1444"/>
      <c r="CY10" s="1443"/>
    </row>
    <row r="11" spans="1:103" ht="18" customHeight="1">
      <c r="B11" s="145"/>
      <c r="C11" s="143"/>
      <c r="D11" s="143"/>
      <c r="E11" s="143"/>
      <c r="F11" s="1395" t="s">
        <v>185</v>
      </c>
      <c r="G11" s="1395"/>
      <c r="H11" s="1395"/>
      <c r="I11" s="1409"/>
      <c r="J11" s="1409"/>
      <c r="K11" s="1409"/>
      <c r="L11" s="1409"/>
      <c r="M11" s="1409"/>
      <c r="N11" s="1409"/>
      <c r="O11" s="1409"/>
      <c r="P11" s="1409"/>
      <c r="Q11" s="1409"/>
      <c r="R11" s="1409"/>
      <c r="S11" s="1409"/>
      <c r="T11" s="1409"/>
      <c r="U11" s="1409"/>
      <c r="V11" s="1409"/>
      <c r="W11" s="1409"/>
      <c r="X11" s="1409"/>
      <c r="Y11" s="1409"/>
      <c r="Z11" s="1409"/>
      <c r="AA11" s="1409"/>
      <c r="AB11" s="1409"/>
      <c r="AC11" s="1409"/>
      <c r="AD11" s="1409"/>
      <c r="AE11" s="1409"/>
      <c r="AF11" s="1409"/>
      <c r="AG11" s="1409"/>
      <c r="AH11" s="1409"/>
      <c r="AI11" s="1409"/>
      <c r="AJ11" s="1409"/>
      <c r="AK11" s="1409"/>
      <c r="AL11" s="1409"/>
      <c r="AM11" s="1409"/>
      <c r="AN11" s="1409"/>
      <c r="AO11" s="1409"/>
      <c r="AP11" s="1409"/>
      <c r="AQ11" s="1409"/>
      <c r="AR11" s="1409"/>
      <c r="AS11" s="1409"/>
      <c r="AT11" s="1409"/>
      <c r="AU11" s="1409"/>
      <c r="AV11" s="143"/>
      <c r="AW11" s="144"/>
      <c r="AY11" s="145"/>
      <c r="AZ11" s="143"/>
      <c r="BA11" s="143"/>
      <c r="BB11" s="143"/>
      <c r="BC11" s="1395" t="s">
        <v>185</v>
      </c>
      <c r="BD11" s="1395"/>
      <c r="BE11" s="1395"/>
      <c r="BF11" s="1409"/>
      <c r="BG11" s="1409"/>
      <c r="BH11" s="1409"/>
      <c r="BI11" s="1409"/>
      <c r="BJ11" s="1409"/>
      <c r="BK11" s="1409"/>
      <c r="BL11" s="1409"/>
      <c r="BM11" s="1409"/>
      <c r="BN11" s="1409"/>
      <c r="BO11" s="1409"/>
      <c r="BP11" s="1409"/>
      <c r="BQ11" s="1409"/>
      <c r="BR11" s="1409"/>
      <c r="BS11" s="1409"/>
      <c r="BT11" s="1409"/>
      <c r="BU11" s="1409"/>
      <c r="BV11" s="1409"/>
      <c r="BW11" s="1409"/>
      <c r="BX11" s="1409"/>
      <c r="BY11" s="1409"/>
      <c r="BZ11" s="1409"/>
      <c r="CA11" s="1409"/>
      <c r="CB11" s="1409"/>
      <c r="CC11" s="1409"/>
      <c r="CD11" s="1409"/>
      <c r="CE11" s="1409"/>
      <c r="CF11" s="1409"/>
      <c r="CG11" s="1409"/>
      <c r="CH11" s="1409"/>
      <c r="CI11" s="1409"/>
      <c r="CJ11" s="1409"/>
      <c r="CK11" s="1409"/>
      <c r="CL11" s="1409"/>
      <c r="CM11" s="1409"/>
      <c r="CN11" s="1409"/>
      <c r="CO11" s="1409"/>
      <c r="CP11" s="1409"/>
      <c r="CQ11" s="1409"/>
      <c r="CR11" s="1409"/>
      <c r="CS11" s="143"/>
      <c r="CT11" s="144"/>
      <c r="CV11" s="1445"/>
      <c r="CW11" s="1445"/>
      <c r="CX11" s="1444"/>
      <c r="CY11" s="1443"/>
    </row>
    <row r="12" spans="1:103" ht="18" customHeight="1">
      <c r="B12" s="145"/>
      <c r="C12" s="1395" t="s">
        <v>247</v>
      </c>
      <c r="D12" s="1395"/>
      <c r="E12" s="1395"/>
      <c r="F12" s="1395" t="s">
        <v>183</v>
      </c>
      <c r="G12" s="1395"/>
      <c r="H12" s="1395"/>
      <c r="I12" s="1395"/>
      <c r="J12" s="139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395" t="s">
        <v>273</v>
      </c>
      <c r="Z12" s="1395"/>
      <c r="AA12" s="1395"/>
      <c r="AB12" s="1395"/>
      <c r="AC12" s="1395"/>
      <c r="AD12" s="597"/>
      <c r="AE12" s="1395" t="s">
        <v>105</v>
      </c>
      <c r="AF12" s="1395"/>
      <c r="AG12" s="1395"/>
      <c r="AH12" s="1395"/>
      <c r="AI12" s="1395"/>
      <c r="AJ12" s="1409" t="s">
        <v>111</v>
      </c>
      <c r="AK12" s="1409"/>
      <c r="AL12" s="1409"/>
      <c r="AM12" s="1436">
        <f>'1'!$AJ$26</f>
        <v>0</v>
      </c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7"/>
      <c r="AY12" s="145"/>
      <c r="AZ12" s="1395" t="s">
        <v>247</v>
      </c>
      <c r="BA12" s="1395"/>
      <c r="BB12" s="1395"/>
      <c r="BC12" s="1395" t="s">
        <v>111</v>
      </c>
      <c r="BD12" s="1395"/>
      <c r="BE12" s="1395"/>
      <c r="BF12" s="1395"/>
      <c r="BG12" s="1395"/>
      <c r="BH12" s="1395"/>
      <c r="BI12" s="1395"/>
      <c r="BJ12" s="1395"/>
      <c r="BK12" s="1395"/>
      <c r="BL12" s="1395"/>
      <c r="BM12" s="1395"/>
      <c r="BN12" s="1395"/>
      <c r="BO12" s="1395"/>
      <c r="BP12" s="1395"/>
      <c r="BQ12" s="1395"/>
      <c r="BR12" s="1395"/>
      <c r="BS12" s="1409" t="s">
        <v>188</v>
      </c>
      <c r="BT12" s="1409"/>
      <c r="BU12" s="1409"/>
      <c r="BV12" s="1409"/>
      <c r="BW12" s="1409"/>
      <c r="BX12" s="1409"/>
      <c r="BY12" s="1398"/>
      <c r="BZ12" s="1398"/>
      <c r="CA12" s="1398"/>
      <c r="CB12" s="1398"/>
      <c r="CC12" s="1398"/>
      <c r="CD12" s="1398"/>
      <c r="CE12" s="1398"/>
      <c r="CF12" s="143" t="s">
        <v>12</v>
      </c>
      <c r="CG12" s="1398"/>
      <c r="CH12" s="1398"/>
      <c r="CI12" s="1398"/>
      <c r="CJ12" s="1398"/>
      <c r="CK12" s="1398"/>
      <c r="CL12" s="1398"/>
      <c r="CM12" s="1398"/>
      <c r="CN12" s="143"/>
      <c r="CO12" s="143"/>
      <c r="CP12" s="143"/>
      <c r="CQ12" s="143"/>
      <c r="CR12" s="143"/>
      <c r="CS12" s="143"/>
      <c r="CT12" s="144"/>
      <c r="CV12" s="1445"/>
      <c r="CW12" s="1445"/>
      <c r="CX12" s="1444"/>
      <c r="CY12" s="1443"/>
    </row>
    <row r="13" spans="1:103" ht="18" customHeight="1">
      <c r="B13" s="145"/>
      <c r="C13" s="143"/>
      <c r="D13" s="143"/>
      <c r="E13" s="143"/>
      <c r="F13" s="1395" t="s">
        <v>185</v>
      </c>
      <c r="G13" s="1395"/>
      <c r="H13" s="1395"/>
      <c r="I13" s="1409"/>
      <c r="J13" s="1409"/>
      <c r="K13" s="1409"/>
      <c r="L13" s="1409"/>
      <c r="M13" s="1409"/>
      <c r="N13" s="1409"/>
      <c r="O13" s="1409"/>
      <c r="P13" s="1409"/>
      <c r="Q13" s="1409"/>
      <c r="R13" s="1409"/>
      <c r="S13" s="1409"/>
      <c r="T13" s="1409"/>
      <c r="U13" s="1409"/>
      <c r="V13" s="1409"/>
      <c r="W13" s="1409"/>
      <c r="X13" s="1409"/>
      <c r="Y13" s="1409"/>
      <c r="Z13" s="1409"/>
      <c r="AA13" s="1409"/>
      <c r="AB13" s="1409"/>
      <c r="AC13" s="1409"/>
      <c r="AD13" s="1409"/>
      <c r="AE13" s="1409"/>
      <c r="AF13" s="1409"/>
      <c r="AG13" s="1409"/>
      <c r="AH13" s="1409"/>
      <c r="AI13" s="1409"/>
      <c r="AJ13" s="1409"/>
      <c r="AK13" s="1409"/>
      <c r="AL13" s="1409"/>
      <c r="AM13" s="1409"/>
      <c r="AN13" s="1409"/>
      <c r="AO13" s="1409"/>
      <c r="AP13" s="1409"/>
      <c r="AQ13" s="1409"/>
      <c r="AR13" s="1409"/>
      <c r="AS13" s="1409"/>
      <c r="AT13" s="1409"/>
      <c r="AU13" s="1409"/>
      <c r="AV13" s="143"/>
      <c r="AW13" s="144"/>
      <c r="AY13" s="145"/>
      <c r="AZ13" s="143"/>
      <c r="BA13" s="143"/>
      <c r="BB13" s="143"/>
      <c r="BC13" s="1395" t="s">
        <v>185</v>
      </c>
      <c r="BD13" s="1395"/>
      <c r="BE13" s="1395"/>
      <c r="BF13" s="1409"/>
      <c r="BG13" s="1409"/>
      <c r="BH13" s="1409"/>
      <c r="BI13" s="1409"/>
      <c r="BJ13" s="1409"/>
      <c r="BK13" s="1409"/>
      <c r="BL13" s="1409"/>
      <c r="BM13" s="1409"/>
      <c r="BN13" s="1409"/>
      <c r="BO13" s="1409"/>
      <c r="BP13" s="1409"/>
      <c r="BQ13" s="1409"/>
      <c r="BR13" s="1409"/>
      <c r="BS13" s="1409"/>
      <c r="BT13" s="1409"/>
      <c r="BU13" s="1409"/>
      <c r="BV13" s="1409"/>
      <c r="BW13" s="1409"/>
      <c r="BX13" s="1409"/>
      <c r="BY13" s="1409"/>
      <c r="BZ13" s="1409"/>
      <c r="CA13" s="1409"/>
      <c r="CB13" s="1409"/>
      <c r="CC13" s="1409"/>
      <c r="CD13" s="1409"/>
      <c r="CE13" s="1409"/>
      <c r="CF13" s="1409"/>
      <c r="CG13" s="1409"/>
      <c r="CH13" s="1409"/>
      <c r="CI13" s="1409"/>
      <c r="CJ13" s="1409"/>
      <c r="CK13" s="1409"/>
      <c r="CL13" s="1409"/>
      <c r="CM13" s="1409"/>
      <c r="CN13" s="1409"/>
      <c r="CO13" s="1409"/>
      <c r="CP13" s="1409"/>
      <c r="CQ13" s="1409"/>
      <c r="CR13" s="1409"/>
      <c r="CS13" s="143"/>
      <c r="CT13" s="144"/>
      <c r="CY13" s="361"/>
    </row>
    <row r="14" spans="1:103" ht="18" customHeight="1">
      <c r="B14" s="145"/>
      <c r="C14" s="143"/>
      <c r="D14" s="143"/>
      <c r="E14" s="143"/>
      <c r="F14" s="1395" t="s">
        <v>186</v>
      </c>
      <c r="G14" s="1395"/>
      <c r="H14" s="1395"/>
      <c r="I14" s="1395"/>
      <c r="J14" s="1395"/>
      <c r="K14" s="1395"/>
      <c r="L14" s="1398"/>
      <c r="M14" s="1398"/>
      <c r="N14" s="1398"/>
      <c r="O14" s="143" t="s">
        <v>12</v>
      </c>
      <c r="P14" s="1398"/>
      <c r="Q14" s="1398"/>
      <c r="R14" s="1398"/>
      <c r="S14" s="143" t="s">
        <v>12</v>
      </c>
      <c r="T14" s="1398"/>
      <c r="U14" s="1398"/>
      <c r="V14" s="1398"/>
      <c r="W14" s="596"/>
      <c r="X14" s="1395" t="s">
        <v>187</v>
      </c>
      <c r="Y14" s="1395"/>
      <c r="Z14" s="1395"/>
      <c r="AA14" s="1395"/>
      <c r="AB14" s="1395"/>
      <c r="AC14" s="1395"/>
      <c r="AD14" s="1398"/>
      <c r="AE14" s="1398"/>
      <c r="AF14" s="1398"/>
      <c r="AG14" s="143" t="s">
        <v>12</v>
      </c>
      <c r="AH14" s="1398"/>
      <c r="AI14" s="1398"/>
      <c r="AJ14" s="1398"/>
      <c r="AK14" s="143" t="s">
        <v>12</v>
      </c>
      <c r="AL14" s="1398"/>
      <c r="AM14" s="1398"/>
      <c r="AN14" s="1398"/>
      <c r="AO14" s="143"/>
      <c r="AP14" s="143"/>
      <c r="AQ14" s="143"/>
      <c r="AR14" s="143"/>
      <c r="AS14" s="143"/>
      <c r="AT14" s="143"/>
      <c r="AU14" s="143"/>
      <c r="AV14" s="143"/>
      <c r="AW14" s="144"/>
      <c r="AY14" s="145"/>
      <c r="AZ14" s="143"/>
      <c r="BA14" s="143"/>
      <c r="BB14" s="143"/>
      <c r="BC14" s="1395" t="s">
        <v>186</v>
      </c>
      <c r="BD14" s="1395"/>
      <c r="BE14" s="1395"/>
      <c r="BF14" s="1395"/>
      <c r="BG14" s="1395"/>
      <c r="BH14" s="1395"/>
      <c r="BI14" s="1398"/>
      <c r="BJ14" s="1398"/>
      <c r="BK14" s="1398"/>
      <c r="BL14" s="143" t="s">
        <v>12</v>
      </c>
      <c r="BM14" s="1398"/>
      <c r="BN14" s="1398"/>
      <c r="BO14" s="1398"/>
      <c r="BP14" s="143" t="s">
        <v>12</v>
      </c>
      <c r="BQ14" s="1398"/>
      <c r="BR14" s="1398"/>
      <c r="BS14" s="1398"/>
      <c r="BT14" s="596"/>
      <c r="BU14" s="1395" t="s">
        <v>187</v>
      </c>
      <c r="BV14" s="1395"/>
      <c r="BW14" s="1395"/>
      <c r="BX14" s="1395"/>
      <c r="BY14" s="1395"/>
      <c r="BZ14" s="1395"/>
      <c r="CA14" s="1398"/>
      <c r="CB14" s="1398"/>
      <c r="CC14" s="1398"/>
      <c r="CD14" s="143" t="s">
        <v>12</v>
      </c>
      <c r="CE14" s="1398"/>
      <c r="CF14" s="1398"/>
      <c r="CG14" s="1398"/>
      <c r="CH14" s="143" t="s">
        <v>12</v>
      </c>
      <c r="CI14" s="1398"/>
      <c r="CJ14" s="1398"/>
      <c r="CK14" s="1398"/>
      <c r="CL14" s="143"/>
      <c r="CM14" s="143"/>
      <c r="CN14" s="143"/>
      <c r="CO14" s="143"/>
      <c r="CP14" s="143"/>
      <c r="CQ14" s="143"/>
      <c r="CR14" s="143"/>
      <c r="CS14" s="143"/>
      <c r="CT14" s="144"/>
      <c r="CY14" s="764"/>
    </row>
    <row r="15" spans="1:103" ht="18" customHeight="1">
      <c r="B15" s="145"/>
      <c r="C15" s="1395" t="s">
        <v>310</v>
      </c>
      <c r="D15" s="1395"/>
      <c r="E15" s="1395"/>
      <c r="F15" s="1395" t="s">
        <v>111</v>
      </c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409" t="s">
        <v>188</v>
      </c>
      <c r="W15" s="1409"/>
      <c r="X15" s="1409"/>
      <c r="Y15" s="1409"/>
      <c r="Z15" s="1409"/>
      <c r="AA15" s="1409"/>
      <c r="AB15" s="1398"/>
      <c r="AC15" s="1398"/>
      <c r="AD15" s="1398"/>
      <c r="AE15" s="1398"/>
      <c r="AF15" s="1398"/>
      <c r="AG15" s="1398"/>
      <c r="AH15" s="1398"/>
      <c r="AI15" s="143" t="s">
        <v>12</v>
      </c>
      <c r="AJ15" s="1398"/>
      <c r="AK15" s="1398"/>
      <c r="AL15" s="1398"/>
      <c r="AM15" s="1398"/>
      <c r="AN15" s="1398"/>
      <c r="AO15" s="1398"/>
      <c r="AP15" s="1398"/>
      <c r="AQ15" s="143"/>
      <c r="AR15" s="143"/>
      <c r="AS15" s="143"/>
      <c r="AT15" s="143"/>
      <c r="AU15" s="143"/>
      <c r="AV15" s="143"/>
      <c r="AW15" s="144"/>
      <c r="AY15" s="145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4"/>
    </row>
    <row r="16" spans="1:103" ht="18" customHeight="1">
      <c r="B16" s="145"/>
      <c r="C16" s="143"/>
      <c r="D16" s="143"/>
      <c r="E16" s="143"/>
      <c r="F16" s="1395" t="s">
        <v>185</v>
      </c>
      <c r="G16" s="1395"/>
      <c r="H16" s="1395"/>
      <c r="I16" s="1409"/>
      <c r="J16" s="1409"/>
      <c r="K16" s="1409"/>
      <c r="L16" s="1409"/>
      <c r="M16" s="1409"/>
      <c r="N16" s="1409"/>
      <c r="O16" s="1409"/>
      <c r="P16" s="1409"/>
      <c r="Q16" s="1409"/>
      <c r="R16" s="1409"/>
      <c r="S16" s="1409"/>
      <c r="T16" s="1409"/>
      <c r="U16" s="1409"/>
      <c r="V16" s="1409"/>
      <c r="W16" s="1409"/>
      <c r="X16" s="1409"/>
      <c r="Y16" s="1409"/>
      <c r="Z16" s="1409"/>
      <c r="AA16" s="1409"/>
      <c r="AB16" s="1409"/>
      <c r="AC16" s="1409"/>
      <c r="AD16" s="1409"/>
      <c r="AE16" s="1409"/>
      <c r="AF16" s="1409"/>
      <c r="AG16" s="1409"/>
      <c r="AH16" s="1409"/>
      <c r="AI16" s="1409"/>
      <c r="AJ16" s="1409"/>
      <c r="AK16" s="1409"/>
      <c r="AL16" s="1409"/>
      <c r="AM16" s="1409"/>
      <c r="AN16" s="1409"/>
      <c r="AO16" s="1409"/>
      <c r="AP16" s="1409"/>
      <c r="AQ16" s="1409"/>
      <c r="AR16" s="1409"/>
      <c r="AS16" s="1409"/>
      <c r="AT16" s="1409"/>
      <c r="AU16" s="1409"/>
      <c r="AV16" s="143"/>
      <c r="AW16" s="144"/>
      <c r="AY16" s="1397" t="s">
        <v>2195</v>
      </c>
      <c r="AZ16" s="1395"/>
      <c r="BA16" s="1395"/>
      <c r="BB16" s="1395"/>
      <c r="BC16" s="1395"/>
      <c r="BD16" s="1395"/>
      <c r="BE16" s="1395"/>
      <c r="BF16" s="1395"/>
      <c r="BG16" s="1395"/>
      <c r="BH16" s="1395"/>
      <c r="BI16" s="1395"/>
      <c r="BJ16" s="1395"/>
      <c r="BK16" s="1395"/>
      <c r="BL16" s="1395"/>
      <c r="BM16" s="1395"/>
      <c r="BN16" s="1395"/>
      <c r="BO16" s="1395"/>
      <c r="BP16" s="1398"/>
      <c r="BQ16" s="1398"/>
      <c r="BR16" s="1398"/>
      <c r="BS16" s="1398"/>
      <c r="BT16" s="1398"/>
      <c r="BU16" s="1398"/>
      <c r="BV16" s="1398"/>
      <c r="BW16" s="1398"/>
      <c r="BX16" s="1398"/>
      <c r="BY16" s="1395" t="s">
        <v>321</v>
      </c>
      <c r="BZ16" s="1395"/>
      <c r="CA16" s="1395"/>
      <c r="CB16" s="1395"/>
      <c r="CC16" s="1395"/>
      <c r="CD16" s="1395"/>
      <c r="CE16" s="1395"/>
      <c r="CF16" s="1395"/>
      <c r="CG16" s="1395"/>
      <c r="CH16" s="1395"/>
      <c r="CI16" s="1395"/>
      <c r="CJ16" s="1395"/>
      <c r="CK16" s="1395"/>
      <c r="CL16" s="1395"/>
      <c r="CM16" s="1395"/>
      <c r="CN16" s="1395"/>
      <c r="CO16" s="1395"/>
      <c r="CP16" s="1395"/>
      <c r="CQ16" s="1395"/>
      <c r="CR16" s="1395"/>
      <c r="CS16" s="1395"/>
      <c r="CT16" s="1396"/>
    </row>
    <row r="17" spans="1:100" ht="18" customHeight="1">
      <c r="B17" s="145"/>
      <c r="C17" s="143"/>
      <c r="D17" s="143"/>
      <c r="E17" s="143"/>
      <c r="F17" s="1395" t="s">
        <v>186</v>
      </c>
      <c r="G17" s="1395"/>
      <c r="H17" s="1395"/>
      <c r="I17" s="1395"/>
      <c r="J17" s="1395"/>
      <c r="K17" s="1395"/>
      <c r="L17" s="1398"/>
      <c r="M17" s="1398"/>
      <c r="N17" s="1398"/>
      <c r="O17" s="143" t="s">
        <v>12</v>
      </c>
      <c r="P17" s="1398"/>
      <c r="Q17" s="1398"/>
      <c r="R17" s="1398"/>
      <c r="S17" s="143" t="s">
        <v>12</v>
      </c>
      <c r="T17" s="1398"/>
      <c r="U17" s="1398"/>
      <c r="V17" s="1398"/>
      <c r="W17" s="596"/>
      <c r="X17" s="1395" t="s">
        <v>187</v>
      </c>
      <c r="Y17" s="1395"/>
      <c r="Z17" s="1395"/>
      <c r="AA17" s="1395"/>
      <c r="AB17" s="1395"/>
      <c r="AC17" s="1395"/>
      <c r="AD17" s="1398"/>
      <c r="AE17" s="1398"/>
      <c r="AF17" s="1398"/>
      <c r="AG17" s="143" t="s">
        <v>12</v>
      </c>
      <c r="AH17" s="1398"/>
      <c r="AI17" s="1398"/>
      <c r="AJ17" s="1398"/>
      <c r="AK17" s="143" t="s">
        <v>12</v>
      </c>
      <c r="AL17" s="1398"/>
      <c r="AM17" s="1398"/>
      <c r="AN17" s="1398"/>
      <c r="AO17" s="143"/>
      <c r="AP17" s="143"/>
      <c r="AQ17" s="143"/>
      <c r="AR17" s="143"/>
      <c r="AS17" s="143"/>
      <c r="AT17" s="143"/>
      <c r="AU17" s="143"/>
      <c r="AV17" s="143"/>
      <c r="AW17" s="144"/>
      <c r="AY17" s="145"/>
      <c r="AZ17" s="1405" t="s">
        <v>274</v>
      </c>
      <c r="BA17" s="1406"/>
      <c r="BB17" s="1406"/>
      <c r="BC17" s="1406"/>
      <c r="BD17" s="1406"/>
      <c r="BE17" s="1406"/>
      <c r="BF17" s="1407"/>
      <c r="BG17" s="1425">
        <f>'1'!$H$4</f>
        <v>0</v>
      </c>
      <c r="BH17" s="1426"/>
      <c r="BI17" s="1426"/>
      <c r="BJ17" s="1426"/>
      <c r="BK17" s="1426"/>
      <c r="BL17" s="1426"/>
      <c r="BM17" s="1426"/>
      <c r="BN17" s="1426"/>
      <c r="BO17" s="1426"/>
      <c r="BP17" s="1427"/>
      <c r="BQ17" s="1405" t="s">
        <v>105</v>
      </c>
      <c r="BR17" s="1406"/>
      <c r="BS17" s="1406"/>
      <c r="BT17" s="1406"/>
      <c r="BU17" s="1406"/>
      <c r="BV17" s="1406"/>
      <c r="BW17" s="1407"/>
      <c r="BX17" s="1425">
        <f>'1'!$AJ$26</f>
        <v>0</v>
      </c>
      <c r="BY17" s="1426"/>
      <c r="BZ17" s="1426"/>
      <c r="CA17" s="1426"/>
      <c r="CB17" s="1426"/>
      <c r="CC17" s="1426"/>
      <c r="CD17" s="1427"/>
      <c r="CE17" s="1405" t="s">
        <v>2051</v>
      </c>
      <c r="CF17" s="1406"/>
      <c r="CG17" s="1406"/>
      <c r="CH17" s="1406"/>
      <c r="CI17" s="1406"/>
      <c r="CJ17" s="1406"/>
      <c r="CK17" s="1407"/>
      <c r="CL17" s="1428">
        <f>'1'!$H$3</f>
        <v>0</v>
      </c>
      <c r="CM17" s="1429"/>
      <c r="CN17" s="1429"/>
      <c r="CO17" s="1429"/>
      <c r="CP17" s="1429"/>
      <c r="CQ17" s="1429"/>
      <c r="CR17" s="1429"/>
      <c r="CS17" s="1429"/>
      <c r="CT17" s="243"/>
    </row>
    <row r="18" spans="1:100" ht="18" customHeight="1">
      <c r="B18" s="14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4"/>
      <c r="AY18" s="145"/>
      <c r="AZ18" s="1405" t="s">
        <v>275</v>
      </c>
      <c r="BA18" s="1406"/>
      <c r="BB18" s="1406"/>
      <c r="BC18" s="1406"/>
      <c r="BD18" s="1406"/>
      <c r="BE18" s="1406"/>
      <c r="BF18" s="1407"/>
      <c r="BG18" s="1410">
        <f>'1'!$H$5</f>
        <v>0</v>
      </c>
      <c r="BH18" s="1411"/>
      <c r="BI18" s="1411"/>
      <c r="BJ18" s="1411"/>
      <c r="BK18" s="1411"/>
      <c r="BL18" s="1411"/>
      <c r="BM18" s="1411"/>
      <c r="BN18" s="1411"/>
      <c r="BO18" s="1411"/>
      <c r="BP18" s="1411"/>
      <c r="BQ18" s="1411"/>
      <c r="BR18" s="1411"/>
      <c r="BS18" s="1411"/>
      <c r="BT18" s="1411"/>
      <c r="BU18" s="1411"/>
      <c r="BV18" s="1411"/>
      <c r="BW18" s="1411"/>
      <c r="BX18" s="1411"/>
      <c r="BY18" s="1411"/>
      <c r="BZ18" s="1411"/>
      <c r="CA18" s="1411"/>
      <c r="CB18" s="1411"/>
      <c r="CC18" s="1411"/>
      <c r="CD18" s="1411"/>
      <c r="CE18" s="1411"/>
      <c r="CF18" s="1411"/>
      <c r="CG18" s="1411"/>
      <c r="CH18" s="1411"/>
      <c r="CI18" s="1411"/>
      <c r="CJ18" s="1411"/>
      <c r="CK18" s="1411"/>
      <c r="CL18" s="1411"/>
      <c r="CM18" s="1411"/>
      <c r="CN18" s="1411"/>
      <c r="CO18" s="1411"/>
      <c r="CP18" s="1411"/>
      <c r="CQ18" s="1411"/>
      <c r="CR18" s="1411"/>
      <c r="CS18" s="1411"/>
      <c r="CT18" s="243"/>
    </row>
    <row r="19" spans="1:100" ht="18" customHeight="1">
      <c r="B19" s="1397" t="s">
        <v>2196</v>
      </c>
      <c r="C19" s="1395"/>
      <c r="D19" s="1395"/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8"/>
      <c r="T19" s="1398"/>
      <c r="U19" s="1398"/>
      <c r="V19" s="1398"/>
      <c r="W19" s="1398"/>
      <c r="X19" s="1398"/>
      <c r="Y19" s="1398"/>
      <c r="Z19" s="1398"/>
      <c r="AA19" s="1398"/>
      <c r="AB19" s="1395" t="s">
        <v>315</v>
      </c>
      <c r="AC19" s="1395"/>
      <c r="AD19" s="1395"/>
      <c r="AE19" s="1395"/>
      <c r="AF19" s="1395"/>
      <c r="AG19" s="1395"/>
      <c r="AH19" s="1395"/>
      <c r="AI19" s="1395"/>
      <c r="AJ19" s="1395"/>
      <c r="AK19" s="1395"/>
      <c r="AL19" s="1395"/>
      <c r="AM19" s="1395"/>
      <c r="AN19" s="1395"/>
      <c r="AO19" s="1395"/>
      <c r="AP19" s="1395"/>
      <c r="AQ19" s="1395"/>
      <c r="AR19" s="1395"/>
      <c r="AS19" s="1395"/>
      <c r="AT19" s="1395"/>
      <c r="AU19" s="1395"/>
      <c r="AV19" s="1395"/>
      <c r="AW19" s="1396"/>
      <c r="AY19" s="145"/>
      <c r="AZ19" s="1405" t="s">
        <v>276</v>
      </c>
      <c r="BA19" s="1406"/>
      <c r="BB19" s="1406"/>
      <c r="BC19" s="1406"/>
      <c r="BD19" s="1406"/>
      <c r="BE19" s="1406"/>
      <c r="BF19" s="1407"/>
      <c r="BG19" s="1425"/>
      <c r="BH19" s="1426"/>
      <c r="BI19" s="1426"/>
      <c r="BJ19" s="1426"/>
      <c r="BK19" s="1426"/>
      <c r="BL19" s="1426"/>
      <c r="BM19" s="1426"/>
      <c r="BN19" s="1426"/>
      <c r="BO19" s="1426"/>
      <c r="BP19" s="1426"/>
      <c r="BQ19" s="1426"/>
      <c r="BR19" s="1426"/>
      <c r="BS19" s="1426"/>
      <c r="BT19" s="1426"/>
      <c r="BU19" s="1426"/>
      <c r="BV19" s="1426"/>
      <c r="BW19" s="1427"/>
      <c r="BX19" s="1405" t="s">
        <v>280</v>
      </c>
      <c r="BY19" s="1406"/>
      <c r="BZ19" s="1406"/>
      <c r="CA19" s="1406"/>
      <c r="CB19" s="1406"/>
      <c r="CC19" s="1406"/>
      <c r="CD19" s="1407"/>
      <c r="CE19" s="1412">
        <f>'2'!$J$23</f>
        <v>0</v>
      </c>
      <c r="CF19" s="1413"/>
      <c r="CG19" s="1413"/>
      <c r="CH19" s="1413"/>
      <c r="CI19" s="1413"/>
      <c r="CJ19" s="1413"/>
      <c r="CK19" s="1413"/>
      <c r="CL19" s="1413"/>
      <c r="CM19" s="1413"/>
      <c r="CN19" s="1413"/>
      <c r="CO19" s="1413"/>
      <c r="CP19" s="1413"/>
      <c r="CQ19" s="1413"/>
      <c r="CR19" s="1413"/>
      <c r="CS19" s="1413"/>
      <c r="CT19" s="243"/>
      <c r="CV19" s="333"/>
    </row>
    <row r="20" spans="1:100" ht="18" customHeight="1">
      <c r="B20" s="604"/>
      <c r="C20" s="1435"/>
      <c r="D20" s="1435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48" t="s">
        <v>190</v>
      </c>
      <c r="R20" s="1448"/>
      <c r="S20" s="1448"/>
      <c r="T20" s="1448"/>
      <c r="U20" s="1448"/>
      <c r="V20" s="1448"/>
      <c r="W20" s="1448"/>
      <c r="X20" s="1448"/>
      <c r="Y20" s="1448"/>
      <c r="Z20" s="1448"/>
      <c r="AA20" s="1448"/>
      <c r="AB20" s="1448"/>
      <c r="AC20" s="1448"/>
      <c r="AD20" s="1448"/>
      <c r="AE20" s="1448"/>
      <c r="AF20" s="1448"/>
      <c r="AG20" s="1448"/>
      <c r="AH20" s="1448"/>
      <c r="AI20" s="1448"/>
      <c r="AJ20" s="1448"/>
      <c r="AK20" s="1448"/>
      <c r="AL20" s="1448"/>
      <c r="AM20" s="1448"/>
      <c r="AN20" s="1448"/>
      <c r="AO20" s="1448"/>
      <c r="AP20" s="1448"/>
      <c r="AQ20" s="1448"/>
      <c r="AR20" s="1448"/>
      <c r="AS20" s="1448"/>
      <c r="AT20" s="1448"/>
      <c r="AU20" s="1448"/>
      <c r="AV20" s="1448"/>
      <c r="AW20" s="1449"/>
      <c r="AY20" s="145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591"/>
      <c r="BS20" s="537"/>
      <c r="BT20" s="537"/>
      <c r="BU20" s="537"/>
      <c r="BV20" s="591"/>
      <c r="BW20" s="537"/>
      <c r="BX20" s="537"/>
      <c r="BY20" s="591"/>
      <c r="BZ20" s="537"/>
      <c r="CA20" s="537"/>
      <c r="CB20" s="591"/>
      <c r="CC20" s="537"/>
      <c r="CD20" s="537"/>
      <c r="CE20" s="591"/>
      <c r="CF20" s="537"/>
      <c r="CG20" s="537"/>
      <c r="CH20" s="537"/>
      <c r="CI20" s="591"/>
      <c r="CJ20" s="537"/>
      <c r="CK20" s="537"/>
      <c r="CL20" s="591"/>
      <c r="CM20" s="537"/>
      <c r="CN20" s="537"/>
      <c r="CO20" s="537"/>
      <c r="CP20" s="537"/>
      <c r="CQ20" s="537"/>
      <c r="CR20" s="537"/>
      <c r="CS20" s="537"/>
      <c r="CT20" s="592"/>
      <c r="CV20" s="333"/>
    </row>
    <row r="21" spans="1:100" ht="18" customHeight="1">
      <c r="B21" s="604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2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3"/>
      <c r="AY21" s="1408" t="s">
        <v>2197</v>
      </c>
      <c r="AZ21" s="1409"/>
      <c r="BA21" s="1409"/>
      <c r="BB21" s="1409"/>
      <c r="BC21" s="1409"/>
      <c r="BD21" s="1409"/>
      <c r="BE21" s="1409"/>
      <c r="BF21" s="1409"/>
      <c r="BG21" s="1409"/>
      <c r="BH21" s="1409"/>
      <c r="BI21" s="1409"/>
      <c r="BJ21" s="1409"/>
      <c r="BK21" s="1409"/>
      <c r="BL21" s="1409"/>
      <c r="BM21" s="1409"/>
      <c r="BN21" s="1409"/>
      <c r="BO21" s="1409"/>
      <c r="BP21" s="1409"/>
      <c r="BQ21" s="1409"/>
      <c r="BR21" s="1409"/>
      <c r="BS21" s="1398"/>
      <c r="BT21" s="1398"/>
      <c r="BU21" s="1398"/>
      <c r="BV21" s="143" t="s">
        <v>48</v>
      </c>
      <c r="BW21" s="1398"/>
      <c r="BX21" s="1398"/>
      <c r="BY21" s="143" t="s">
        <v>49</v>
      </c>
      <c r="BZ21" s="1398"/>
      <c r="CA21" s="1398"/>
      <c r="CB21" s="596" t="s">
        <v>2198</v>
      </c>
      <c r="CC21" s="591"/>
      <c r="CD21" s="591"/>
      <c r="CE21" s="143"/>
      <c r="CF21" s="1398"/>
      <c r="CG21" s="1398"/>
      <c r="CH21" s="1398"/>
      <c r="CI21" s="143" t="s">
        <v>48</v>
      </c>
      <c r="CJ21" s="1398"/>
      <c r="CK21" s="1398"/>
      <c r="CL21" s="143" t="s">
        <v>49</v>
      </c>
      <c r="CM21" s="1398"/>
      <c r="CN21" s="1398"/>
      <c r="CO21" s="1395" t="s">
        <v>2199</v>
      </c>
      <c r="CP21" s="1395"/>
      <c r="CQ21" s="1395"/>
      <c r="CR21" s="1395"/>
      <c r="CS21" s="1395"/>
      <c r="CT21" s="1396"/>
      <c r="CV21" s="333"/>
    </row>
    <row r="22" spans="1:100" ht="18" customHeight="1">
      <c r="B22" s="1397" t="s">
        <v>2200</v>
      </c>
      <c r="C22" s="1395"/>
      <c r="D22" s="1395"/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1395"/>
      <c r="R22" s="1395"/>
      <c r="S22" s="1395"/>
      <c r="T22" s="1395"/>
      <c r="U22" s="1395"/>
      <c r="V22" s="1395"/>
      <c r="W22" s="1395"/>
      <c r="X22" s="1395"/>
      <c r="Y22" s="1395"/>
      <c r="Z22" s="1395"/>
      <c r="AA22" s="1395"/>
      <c r="AB22" s="1395"/>
      <c r="AC22" s="1395"/>
      <c r="AD22" s="1395"/>
      <c r="AE22" s="1395"/>
      <c r="AF22" s="1395"/>
      <c r="AG22" s="1395"/>
      <c r="AH22" s="1395"/>
      <c r="AI22" s="1395"/>
      <c r="AJ22" s="1395"/>
      <c r="AK22" s="1395"/>
      <c r="AL22" s="1395"/>
      <c r="AM22" s="1395"/>
      <c r="AN22" s="1395"/>
      <c r="AO22" s="1395"/>
      <c r="AP22" s="1395"/>
      <c r="AQ22" s="1395"/>
      <c r="AR22" s="1395"/>
      <c r="AS22" s="1395"/>
      <c r="AT22" s="1395"/>
      <c r="AU22" s="1395"/>
      <c r="AV22" s="1395"/>
      <c r="AW22" s="1396"/>
      <c r="AY22" s="1397" t="s">
        <v>279</v>
      </c>
      <c r="AZ22" s="1395"/>
      <c r="BA22" s="1395"/>
      <c r="BB22" s="1395"/>
      <c r="BC22" s="1395"/>
      <c r="BD22" s="1395"/>
      <c r="BE22" s="1395"/>
      <c r="BF22" s="1395"/>
      <c r="BG22" s="1395"/>
      <c r="BH22" s="1395"/>
      <c r="BI22" s="1395"/>
      <c r="BJ22" s="1395"/>
      <c r="BK22" s="1395"/>
      <c r="BL22" s="1395"/>
      <c r="BM22" s="1395"/>
      <c r="BN22" s="1395"/>
      <c r="BO22" s="1395"/>
      <c r="BP22" s="1395"/>
      <c r="BQ22" s="1395"/>
      <c r="BR22" s="1395"/>
      <c r="BS22" s="1395"/>
      <c r="BT22" s="1395"/>
      <c r="BU22" s="1395"/>
      <c r="BV22" s="1395"/>
      <c r="BW22" s="1395"/>
      <c r="BX22" s="1395"/>
      <c r="BY22" s="1395"/>
      <c r="BZ22" s="1395"/>
      <c r="CA22" s="1395"/>
      <c r="CB22" s="1395"/>
      <c r="CC22" s="1395"/>
      <c r="CD22" s="1395"/>
      <c r="CE22" s="1395"/>
      <c r="CF22" s="1395"/>
      <c r="CG22" s="1395"/>
      <c r="CH22" s="1395"/>
      <c r="CI22" s="1395"/>
      <c r="CJ22" s="1395"/>
      <c r="CK22" s="1395"/>
      <c r="CL22" s="1395"/>
      <c r="CM22" s="1395"/>
      <c r="CN22" s="1395"/>
      <c r="CO22" s="1395"/>
      <c r="CP22" s="1395"/>
      <c r="CQ22" s="1395"/>
      <c r="CR22" s="1395"/>
      <c r="CS22" s="1395"/>
      <c r="CT22" s="1396"/>
      <c r="CV22" s="123"/>
    </row>
    <row r="23" spans="1:100" ht="18" customHeight="1">
      <c r="B23" s="145"/>
      <c r="C23" s="1405" t="s">
        <v>274</v>
      </c>
      <c r="D23" s="1406"/>
      <c r="E23" s="1406"/>
      <c r="F23" s="1406"/>
      <c r="G23" s="1406"/>
      <c r="H23" s="1406"/>
      <c r="I23" s="1407"/>
      <c r="J23" s="1425">
        <f>'1'!$H$4</f>
        <v>0</v>
      </c>
      <c r="K23" s="1426"/>
      <c r="L23" s="1426"/>
      <c r="M23" s="1426"/>
      <c r="N23" s="1426"/>
      <c r="O23" s="1426"/>
      <c r="P23" s="1426"/>
      <c r="Q23" s="1426"/>
      <c r="R23" s="1426"/>
      <c r="S23" s="1427"/>
      <c r="T23" s="1405" t="s">
        <v>105</v>
      </c>
      <c r="U23" s="1406"/>
      <c r="V23" s="1406"/>
      <c r="W23" s="1406"/>
      <c r="X23" s="1406"/>
      <c r="Y23" s="1406"/>
      <c r="Z23" s="1407"/>
      <c r="AA23" s="1425">
        <f>'1'!$AJ$26</f>
        <v>0</v>
      </c>
      <c r="AB23" s="1426"/>
      <c r="AC23" s="1426"/>
      <c r="AD23" s="1426"/>
      <c r="AE23" s="1426"/>
      <c r="AF23" s="1426"/>
      <c r="AG23" s="1427"/>
      <c r="AH23" s="1405" t="s">
        <v>2051</v>
      </c>
      <c r="AI23" s="1406"/>
      <c r="AJ23" s="1406"/>
      <c r="AK23" s="1406"/>
      <c r="AL23" s="1406"/>
      <c r="AM23" s="1406"/>
      <c r="AN23" s="1407"/>
      <c r="AO23" s="1428">
        <f>'1'!$H$3</f>
        <v>0</v>
      </c>
      <c r="AP23" s="1429"/>
      <c r="AQ23" s="1429"/>
      <c r="AR23" s="1429"/>
      <c r="AS23" s="1429"/>
      <c r="AT23" s="1429"/>
      <c r="AU23" s="1429"/>
      <c r="AV23" s="1429"/>
      <c r="AW23" s="243"/>
      <c r="AY23" s="604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  <c r="BT23" s="596"/>
      <c r="BU23" s="596"/>
      <c r="BV23" s="596"/>
      <c r="BW23" s="596"/>
      <c r="BX23" s="596"/>
      <c r="BY23" s="596"/>
      <c r="BZ23" s="596"/>
      <c r="CA23" s="596"/>
      <c r="CB23" s="596"/>
      <c r="CC23" s="596"/>
      <c r="CD23" s="596"/>
      <c r="CE23" s="596"/>
      <c r="CF23" s="596"/>
      <c r="CG23" s="596"/>
      <c r="CH23" s="596"/>
      <c r="CI23" s="596"/>
      <c r="CJ23" s="596"/>
      <c r="CK23" s="596"/>
      <c r="CL23" s="596"/>
      <c r="CM23" s="596"/>
      <c r="CN23" s="596"/>
      <c r="CO23" s="596"/>
      <c r="CP23" s="596"/>
      <c r="CQ23" s="596"/>
      <c r="CR23" s="596"/>
      <c r="CS23" s="596"/>
      <c r="CT23" s="603"/>
      <c r="CV23" s="123"/>
    </row>
    <row r="24" spans="1:100" ht="18" customHeight="1">
      <c r="B24" s="145"/>
      <c r="C24" s="1405" t="s">
        <v>275</v>
      </c>
      <c r="D24" s="1406"/>
      <c r="E24" s="1406"/>
      <c r="F24" s="1406"/>
      <c r="G24" s="1406"/>
      <c r="H24" s="1406"/>
      <c r="I24" s="1407"/>
      <c r="J24" s="1410">
        <f>'1'!$H$5</f>
        <v>0</v>
      </c>
      <c r="K24" s="1411"/>
      <c r="L24" s="1411"/>
      <c r="M24" s="1411"/>
      <c r="N24" s="1411"/>
      <c r="O24" s="1411"/>
      <c r="P24" s="1411"/>
      <c r="Q24" s="1411"/>
      <c r="R24" s="1411"/>
      <c r="S24" s="1411"/>
      <c r="T24" s="1411"/>
      <c r="U24" s="1411"/>
      <c r="V24" s="1411"/>
      <c r="W24" s="1411"/>
      <c r="X24" s="1411"/>
      <c r="Y24" s="1411"/>
      <c r="Z24" s="1411"/>
      <c r="AA24" s="1411"/>
      <c r="AB24" s="1411"/>
      <c r="AC24" s="1411"/>
      <c r="AD24" s="1411"/>
      <c r="AE24" s="1411"/>
      <c r="AF24" s="1411"/>
      <c r="AG24" s="1411"/>
      <c r="AH24" s="1411"/>
      <c r="AI24" s="1411"/>
      <c r="AJ24" s="1411"/>
      <c r="AK24" s="1411"/>
      <c r="AL24" s="1411"/>
      <c r="AM24" s="1411"/>
      <c r="AN24" s="1411"/>
      <c r="AO24" s="1411"/>
      <c r="AP24" s="1411"/>
      <c r="AQ24" s="1411"/>
      <c r="AR24" s="1411"/>
      <c r="AS24" s="1411"/>
      <c r="AT24" s="1411"/>
      <c r="AU24" s="1411"/>
      <c r="AV24" s="1411"/>
      <c r="AW24" s="243"/>
      <c r="AY24" s="1404" t="s">
        <v>330</v>
      </c>
      <c r="AZ24" s="1402"/>
      <c r="BA24" s="1402"/>
      <c r="BB24" s="1402"/>
      <c r="BC24" s="1402"/>
      <c r="BD24" s="1402"/>
      <c r="BE24" s="1402"/>
      <c r="BF24" s="1402"/>
      <c r="BG24" s="1402"/>
      <c r="BH24" s="1402"/>
      <c r="BI24" s="1402"/>
      <c r="BJ24" s="1402"/>
      <c r="BK24" s="1402"/>
      <c r="BL24" s="1402"/>
      <c r="BM24" s="1402"/>
      <c r="BN24" s="1402"/>
      <c r="BO24" s="1402"/>
      <c r="BP24" s="1402"/>
      <c r="BQ24" s="1402"/>
      <c r="BR24" s="1402"/>
      <c r="BS24" s="1402"/>
      <c r="BT24" s="1402"/>
      <c r="BU24" s="1402"/>
      <c r="BV24" s="1402"/>
      <c r="BW24" s="1402"/>
      <c r="BX24" s="1402"/>
      <c r="BY24" s="1402"/>
      <c r="BZ24" s="1402"/>
      <c r="CA24" s="1402"/>
      <c r="CB24" s="1402"/>
      <c r="CC24" s="1402"/>
      <c r="CD24" s="1402"/>
      <c r="CE24" s="1402"/>
      <c r="CF24" s="1402"/>
      <c r="CG24" s="1402"/>
      <c r="CH24" s="1402"/>
      <c r="CI24" s="1402"/>
      <c r="CJ24" s="1402"/>
      <c r="CK24" s="1402"/>
      <c r="CL24" s="1402"/>
      <c r="CM24" s="1402"/>
      <c r="CN24" s="1402"/>
      <c r="CO24" s="1402"/>
      <c r="CP24" s="1402"/>
      <c r="CQ24" s="1402"/>
      <c r="CR24" s="1402"/>
      <c r="CS24" s="1402"/>
      <c r="CT24" s="1403"/>
      <c r="CV24" s="123"/>
    </row>
    <row r="25" spans="1:100" s="143" customFormat="1" ht="18" customHeight="1">
      <c r="A25" s="123"/>
      <c r="B25" s="145"/>
      <c r="C25" s="1405" t="s">
        <v>276</v>
      </c>
      <c r="D25" s="1406"/>
      <c r="E25" s="1406"/>
      <c r="F25" s="1406"/>
      <c r="G25" s="1406"/>
      <c r="H25" s="1406"/>
      <c r="I25" s="1407"/>
      <c r="J25" s="1425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1426"/>
      <c r="Y25" s="1426"/>
      <c r="Z25" s="1427"/>
      <c r="AA25" s="1405" t="s">
        <v>280</v>
      </c>
      <c r="AB25" s="1406"/>
      <c r="AC25" s="1406"/>
      <c r="AD25" s="1406"/>
      <c r="AE25" s="1406"/>
      <c r="AF25" s="1406"/>
      <c r="AG25" s="1407"/>
      <c r="AH25" s="1412">
        <f>'2'!$J$23</f>
        <v>0</v>
      </c>
      <c r="AI25" s="1413"/>
      <c r="AJ25" s="1413"/>
      <c r="AK25" s="1413"/>
      <c r="AL25" s="1413"/>
      <c r="AM25" s="1413"/>
      <c r="AN25" s="1413"/>
      <c r="AO25" s="1413"/>
      <c r="AP25" s="1413"/>
      <c r="AQ25" s="1413"/>
      <c r="AR25" s="1413"/>
      <c r="AS25" s="1413"/>
      <c r="AT25" s="1413"/>
      <c r="AU25" s="1413"/>
      <c r="AV25" s="1413"/>
      <c r="AW25" s="243"/>
      <c r="AY25" s="594"/>
      <c r="AZ25" s="1395" t="s">
        <v>327</v>
      </c>
      <c r="BA25" s="1395"/>
      <c r="BB25" s="1395"/>
      <c r="BC25" s="1395"/>
      <c r="BD25" s="1395"/>
      <c r="BE25" s="1395"/>
      <c r="BF25" s="1395"/>
      <c r="BG25" s="1395"/>
      <c r="BH25" s="1395"/>
      <c r="BI25" s="1395"/>
      <c r="BJ25" s="1395"/>
      <c r="BK25" s="1395"/>
      <c r="BL25" s="1395"/>
      <c r="BM25" s="1395"/>
      <c r="BN25" s="1395"/>
      <c r="BO25" s="1395"/>
      <c r="BP25" s="1395"/>
      <c r="BQ25" s="1395"/>
      <c r="BR25" s="1395"/>
      <c r="BS25" s="1395"/>
      <c r="BT25" s="1395"/>
      <c r="BU25" s="455" t="s">
        <v>191</v>
      </c>
      <c r="BV25" s="595"/>
      <c r="BW25" s="1431"/>
      <c r="BX25" s="1431"/>
      <c r="BY25" s="1431"/>
      <c r="BZ25" s="1431"/>
      <c r="CA25" s="1431"/>
      <c r="CB25" s="1431"/>
      <c r="CC25" s="1431"/>
      <c r="CD25" s="455" t="s">
        <v>96</v>
      </c>
      <c r="CE25" s="151"/>
      <c r="CF25" s="1402" t="s">
        <v>277</v>
      </c>
      <c r="CG25" s="1402"/>
      <c r="CH25" s="1431"/>
      <c r="CI25" s="1431"/>
      <c r="CJ25" s="1431"/>
      <c r="CK25" s="1431"/>
      <c r="CL25" s="1431"/>
      <c r="CM25" s="1431"/>
      <c r="CN25" s="1431"/>
      <c r="CO25" s="1431"/>
      <c r="CP25" s="1431"/>
      <c r="CQ25" s="1432" t="s">
        <v>324</v>
      </c>
      <c r="CR25" s="1432"/>
      <c r="CT25" s="144"/>
    </row>
    <row r="26" spans="1:100" ht="18" customHeight="1">
      <c r="A26" s="143"/>
      <c r="B26" s="145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37"/>
      <c r="W26" s="537"/>
      <c r="X26" s="537"/>
      <c r="Y26" s="591"/>
      <c r="Z26" s="537"/>
      <c r="AA26" s="537"/>
      <c r="AB26" s="591"/>
      <c r="AC26" s="537"/>
      <c r="AD26" s="537"/>
      <c r="AE26" s="591"/>
      <c r="AF26" s="537"/>
      <c r="AG26" s="537"/>
      <c r="AH26" s="591"/>
      <c r="AI26" s="537"/>
      <c r="AJ26" s="537"/>
      <c r="AK26" s="537"/>
      <c r="AL26" s="591"/>
      <c r="AM26" s="537"/>
      <c r="AN26" s="537"/>
      <c r="AO26" s="591"/>
      <c r="AP26" s="537"/>
      <c r="AQ26" s="537"/>
      <c r="AR26" s="537"/>
      <c r="AS26" s="537"/>
      <c r="AT26" s="537"/>
      <c r="AU26" s="537"/>
      <c r="AV26" s="537"/>
      <c r="AW26" s="592"/>
      <c r="AY26" s="145"/>
      <c r="AZ26" s="1409" t="s">
        <v>328</v>
      </c>
      <c r="BA26" s="1409"/>
      <c r="BB26" s="1409"/>
      <c r="BC26" s="1409"/>
      <c r="BD26" s="1409"/>
      <c r="BE26" s="1409"/>
      <c r="BF26" s="1409"/>
      <c r="BG26" s="1409"/>
      <c r="BH26" s="1409"/>
      <c r="BI26" s="1409"/>
      <c r="BJ26" s="1409"/>
      <c r="BK26" s="1409"/>
      <c r="BL26" s="1409"/>
      <c r="BM26" s="1409"/>
      <c r="BN26" s="1409"/>
      <c r="BO26" s="1409"/>
      <c r="BP26" s="1409"/>
      <c r="BQ26" s="1409"/>
      <c r="BR26" s="1409"/>
      <c r="BS26" s="1409"/>
      <c r="BT26" s="1409"/>
      <c r="BU26" s="1409"/>
      <c r="BV26" s="1409"/>
      <c r="BW26" s="1409"/>
      <c r="BX26" s="1409"/>
      <c r="BY26" s="1409"/>
      <c r="BZ26" s="1409"/>
      <c r="CA26" s="1409"/>
      <c r="CB26" s="1409"/>
      <c r="CC26" s="1409"/>
      <c r="CD26" s="1409"/>
      <c r="CE26" s="1409"/>
      <c r="CF26" s="1409"/>
      <c r="CG26" s="1409"/>
      <c r="CH26" s="1409"/>
      <c r="CI26" s="1409"/>
      <c r="CJ26" s="1409"/>
      <c r="CK26" s="1409"/>
      <c r="CL26" s="1409"/>
      <c r="CM26" s="1409"/>
      <c r="CN26" s="1409"/>
      <c r="CO26" s="1409"/>
      <c r="CP26" s="1409"/>
      <c r="CQ26" s="1409"/>
      <c r="CR26" s="1409"/>
      <c r="CS26" s="1409"/>
      <c r="CT26" s="1422"/>
      <c r="CV26" s="123"/>
    </row>
    <row r="27" spans="1:100" ht="18" customHeight="1">
      <c r="B27" s="1408" t="s">
        <v>2201</v>
      </c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398"/>
      <c r="W27" s="1398"/>
      <c r="X27" s="1398"/>
      <c r="Y27" s="143" t="s">
        <v>48</v>
      </c>
      <c r="Z27" s="1398"/>
      <c r="AA27" s="1398"/>
      <c r="AB27" s="143" t="s">
        <v>49</v>
      </c>
      <c r="AC27" s="1398"/>
      <c r="AD27" s="1398"/>
      <c r="AE27" s="596" t="s">
        <v>2202</v>
      </c>
      <c r="AF27" s="591"/>
      <c r="AG27" s="591"/>
      <c r="AH27" s="143"/>
      <c r="AI27" s="1398"/>
      <c r="AJ27" s="1398"/>
      <c r="AK27" s="1398"/>
      <c r="AL27" s="143" t="s">
        <v>48</v>
      </c>
      <c r="AM27" s="1398"/>
      <c r="AN27" s="1398"/>
      <c r="AO27" s="143" t="s">
        <v>49</v>
      </c>
      <c r="AP27" s="1398"/>
      <c r="AQ27" s="1398"/>
      <c r="AR27" s="1395" t="s">
        <v>2203</v>
      </c>
      <c r="AS27" s="1395"/>
      <c r="AT27" s="1395"/>
      <c r="AU27" s="1395"/>
      <c r="AV27" s="1395"/>
      <c r="AW27" s="1396"/>
      <c r="AY27" s="594"/>
      <c r="AZ27" s="1395" t="s">
        <v>329</v>
      </c>
      <c r="BA27" s="1395"/>
      <c r="BB27" s="1395"/>
      <c r="BC27" s="1395"/>
      <c r="BD27" s="1395"/>
      <c r="BE27" s="1395"/>
      <c r="BF27" s="1395"/>
      <c r="BG27" s="1395"/>
      <c r="BH27" s="1395"/>
      <c r="BI27" s="1395"/>
      <c r="BJ27" s="1395"/>
      <c r="BK27" s="1395"/>
      <c r="BL27" s="1395"/>
      <c r="BM27" s="1395"/>
      <c r="BN27" s="1395"/>
      <c r="BO27" s="1395"/>
      <c r="BP27" s="1395"/>
      <c r="BQ27" s="1395"/>
      <c r="BR27" s="1395"/>
      <c r="BS27" s="1395"/>
      <c r="BT27" s="1395"/>
      <c r="BU27" s="1395"/>
      <c r="BV27" s="1395"/>
      <c r="BW27" s="1395"/>
      <c r="BX27" s="1395"/>
      <c r="BY27" s="1395"/>
      <c r="BZ27" s="1395"/>
      <c r="CA27" s="1395"/>
      <c r="CB27" s="1395"/>
      <c r="CC27" s="1395"/>
      <c r="CD27" s="1395"/>
      <c r="CE27" s="1395"/>
      <c r="CF27" s="1395"/>
      <c r="CG27" s="1395"/>
      <c r="CH27" s="1395"/>
      <c r="CI27" s="1395"/>
      <c r="CJ27" s="1395"/>
      <c r="CK27" s="1395"/>
      <c r="CL27" s="1395"/>
      <c r="CM27" s="1395"/>
      <c r="CN27" s="1395"/>
      <c r="CO27" s="1395"/>
      <c r="CP27" s="1395"/>
      <c r="CQ27" s="1395"/>
      <c r="CR27" s="1395"/>
      <c r="CS27" s="1395"/>
      <c r="CT27" s="1396"/>
      <c r="CV27" s="123"/>
    </row>
    <row r="28" spans="1:100" ht="18" customHeight="1">
      <c r="B28" s="1397" t="s">
        <v>279</v>
      </c>
      <c r="C28" s="1395"/>
      <c r="D28" s="1395"/>
      <c r="E28" s="1395"/>
      <c r="F28" s="1395"/>
      <c r="G28" s="1395"/>
      <c r="H28" s="1395"/>
      <c r="I28" s="1395"/>
      <c r="J28" s="1395"/>
      <c r="K28" s="1395"/>
      <c r="L28" s="1395"/>
      <c r="M28" s="1395"/>
      <c r="N28" s="1395"/>
      <c r="O28" s="1395"/>
      <c r="P28" s="1395"/>
      <c r="Q28" s="1395"/>
      <c r="R28" s="1395"/>
      <c r="S28" s="1395"/>
      <c r="T28" s="1395"/>
      <c r="U28" s="1395"/>
      <c r="V28" s="1395"/>
      <c r="W28" s="1395"/>
      <c r="X28" s="1395"/>
      <c r="Y28" s="1395"/>
      <c r="Z28" s="1395"/>
      <c r="AA28" s="1395"/>
      <c r="AB28" s="1395"/>
      <c r="AC28" s="1395"/>
      <c r="AD28" s="1395"/>
      <c r="AE28" s="1395"/>
      <c r="AF28" s="1395"/>
      <c r="AG28" s="1395"/>
      <c r="AH28" s="1395"/>
      <c r="AI28" s="1395"/>
      <c r="AJ28" s="1395"/>
      <c r="AK28" s="1395"/>
      <c r="AL28" s="1395"/>
      <c r="AM28" s="1395"/>
      <c r="AN28" s="1395"/>
      <c r="AO28" s="1395"/>
      <c r="AP28" s="1395"/>
      <c r="AQ28" s="1395"/>
      <c r="AR28" s="1395"/>
      <c r="AS28" s="1395"/>
      <c r="AT28" s="1395"/>
      <c r="AU28" s="1395"/>
      <c r="AV28" s="1395"/>
      <c r="AW28" s="1396"/>
      <c r="AY28" s="145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4"/>
      <c r="CV28" s="123"/>
    </row>
    <row r="29" spans="1:100" ht="18" customHeight="1">
      <c r="B29" s="604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6"/>
      <c r="AK29" s="596"/>
      <c r="AL29" s="596"/>
      <c r="AM29" s="596"/>
      <c r="AN29" s="596"/>
      <c r="AO29" s="596"/>
      <c r="AP29" s="596"/>
      <c r="AQ29" s="596"/>
      <c r="AR29" s="596"/>
      <c r="AS29" s="596"/>
      <c r="AT29" s="596"/>
      <c r="AU29" s="596"/>
      <c r="AV29" s="596"/>
      <c r="AW29" s="603"/>
      <c r="AY29" s="1404" t="s">
        <v>331</v>
      </c>
      <c r="AZ29" s="1402"/>
      <c r="BA29" s="1402"/>
      <c r="BB29" s="1402"/>
      <c r="BC29" s="1402"/>
      <c r="BD29" s="1402"/>
      <c r="BE29" s="1402"/>
      <c r="BF29" s="1402"/>
      <c r="BG29" s="1402"/>
      <c r="BH29" s="1402"/>
      <c r="BI29" s="1402"/>
      <c r="BJ29" s="1402"/>
      <c r="BK29" s="1402"/>
      <c r="BL29" s="1402"/>
      <c r="BM29" s="1402"/>
      <c r="BN29" s="1402"/>
      <c r="BO29" s="1402"/>
      <c r="BP29" s="1402"/>
      <c r="BQ29" s="1402"/>
      <c r="BR29" s="1402"/>
      <c r="BS29" s="1402"/>
      <c r="BT29" s="1402"/>
      <c r="BU29" s="1402"/>
      <c r="BV29" s="1402"/>
      <c r="BW29" s="1402"/>
      <c r="BX29" s="1402"/>
      <c r="BY29" s="1402"/>
      <c r="BZ29" s="1402"/>
      <c r="CA29" s="1402"/>
      <c r="CB29" s="1402"/>
      <c r="CC29" s="1402"/>
      <c r="CD29" s="1402"/>
      <c r="CE29" s="1402"/>
      <c r="CF29" s="1402"/>
      <c r="CG29" s="1402"/>
      <c r="CH29" s="1402"/>
      <c r="CI29" s="1402"/>
      <c r="CJ29" s="1402"/>
      <c r="CK29" s="1402"/>
      <c r="CL29" s="1402"/>
      <c r="CM29" s="1402"/>
      <c r="CN29" s="1402"/>
      <c r="CO29" s="1402"/>
      <c r="CP29" s="1402"/>
      <c r="CQ29" s="1402"/>
      <c r="CR29" s="1402"/>
      <c r="CS29" s="1402"/>
      <c r="CT29" s="1403"/>
      <c r="CV29" s="123"/>
    </row>
    <row r="30" spans="1:100" ht="18" customHeight="1">
      <c r="B30" s="1404" t="s">
        <v>322</v>
      </c>
      <c r="C30" s="1402"/>
      <c r="D30" s="1402"/>
      <c r="E30" s="1402"/>
      <c r="F30" s="1402"/>
      <c r="G30" s="1402"/>
      <c r="H30" s="1402"/>
      <c r="I30" s="1402"/>
      <c r="J30" s="1402"/>
      <c r="K30" s="1402"/>
      <c r="L30" s="1402"/>
      <c r="M30" s="1402"/>
      <c r="N30" s="1402"/>
      <c r="O30" s="1402"/>
      <c r="P30" s="1402"/>
      <c r="Q30" s="1402"/>
      <c r="R30" s="1402"/>
      <c r="S30" s="1402"/>
      <c r="T30" s="1402"/>
      <c r="U30" s="1402"/>
      <c r="V30" s="1402"/>
      <c r="W30" s="1402"/>
      <c r="X30" s="1402"/>
      <c r="Y30" s="1402"/>
      <c r="Z30" s="1402"/>
      <c r="AA30" s="1402"/>
      <c r="AB30" s="1402"/>
      <c r="AC30" s="1402"/>
      <c r="AD30" s="1402"/>
      <c r="AE30" s="143"/>
      <c r="AF30" s="1430"/>
      <c r="AG30" s="1430"/>
      <c r="AH30" s="1430"/>
      <c r="AI30" s="1430"/>
      <c r="AJ30" s="1430"/>
      <c r="AK30" s="1430"/>
      <c r="AL30" s="1430"/>
      <c r="AM30" s="1430"/>
      <c r="AN30" s="1430"/>
      <c r="AO30" s="1430"/>
      <c r="AP30" s="1430"/>
      <c r="AQ30" s="1430"/>
      <c r="AR30" s="1430"/>
      <c r="AS30" s="1430"/>
      <c r="AT30" s="1430"/>
      <c r="AU30" s="143"/>
      <c r="AV30" s="143"/>
      <c r="AW30" s="144"/>
      <c r="AY30" s="145"/>
      <c r="AZ30" s="1423" t="s">
        <v>332</v>
      </c>
      <c r="BA30" s="1423"/>
      <c r="BB30" s="1423"/>
      <c r="BC30" s="1423"/>
      <c r="BD30" s="1423"/>
      <c r="BE30" s="1423"/>
      <c r="BF30" s="1423"/>
      <c r="BG30" s="1423"/>
      <c r="BH30" s="1423"/>
      <c r="BI30" s="1423"/>
      <c r="BJ30" s="1423"/>
      <c r="BK30" s="1423"/>
      <c r="BL30" s="1423"/>
      <c r="BM30" s="1423"/>
      <c r="BN30" s="1423"/>
      <c r="BO30" s="1423"/>
      <c r="BP30" s="1423"/>
      <c r="BQ30" s="1423"/>
      <c r="BR30" s="1423"/>
      <c r="BS30" s="1423"/>
      <c r="BT30" s="1423"/>
      <c r="BU30" s="1423"/>
      <c r="BV30" s="1423"/>
      <c r="BW30" s="1423"/>
      <c r="BX30" s="1423"/>
      <c r="BY30" s="1423"/>
      <c r="BZ30" s="1423"/>
      <c r="CA30" s="1423"/>
      <c r="CB30" s="1423"/>
      <c r="CC30" s="1423"/>
      <c r="CD30" s="1423"/>
      <c r="CE30" s="1423"/>
      <c r="CF30" s="1423"/>
      <c r="CG30" s="1423"/>
      <c r="CH30" s="1423"/>
      <c r="CI30" s="1423"/>
      <c r="CJ30" s="1423"/>
      <c r="CK30" s="1423"/>
      <c r="CL30" s="1423"/>
      <c r="CM30" s="1423"/>
      <c r="CN30" s="1423"/>
      <c r="CO30" s="1423"/>
      <c r="CP30" s="1423"/>
      <c r="CQ30" s="1423"/>
      <c r="CR30" s="1423"/>
      <c r="CS30" s="1423"/>
      <c r="CT30" s="1424"/>
      <c r="CV30" s="333"/>
    </row>
    <row r="31" spans="1:100" ht="18" customHeight="1">
      <c r="B31" s="594"/>
      <c r="C31" s="1395" t="s">
        <v>323</v>
      </c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5"/>
      <c r="X31" s="455" t="s">
        <v>191</v>
      </c>
      <c r="Y31" s="595"/>
      <c r="Z31" s="1431"/>
      <c r="AA31" s="1431"/>
      <c r="AB31" s="1431"/>
      <c r="AC31" s="1431"/>
      <c r="AD31" s="1431"/>
      <c r="AE31" s="1431"/>
      <c r="AF31" s="1431"/>
      <c r="AG31" s="455" t="s">
        <v>96</v>
      </c>
      <c r="AH31" s="151"/>
      <c r="AI31" s="1402" t="s">
        <v>277</v>
      </c>
      <c r="AJ31" s="1402"/>
      <c r="AK31" s="1431"/>
      <c r="AL31" s="1431"/>
      <c r="AM31" s="1431"/>
      <c r="AN31" s="1431"/>
      <c r="AO31" s="1431"/>
      <c r="AP31" s="1431"/>
      <c r="AQ31" s="1431"/>
      <c r="AR31" s="1431"/>
      <c r="AS31" s="1431"/>
      <c r="AT31" s="1432" t="s">
        <v>324</v>
      </c>
      <c r="AU31" s="1432"/>
      <c r="AV31" s="143"/>
      <c r="AW31" s="144"/>
      <c r="AY31" s="145"/>
      <c r="AZ31" s="1423" t="s">
        <v>333</v>
      </c>
      <c r="BA31" s="1423"/>
      <c r="BB31" s="1423"/>
      <c r="BC31" s="1423"/>
      <c r="BD31" s="1423"/>
      <c r="BE31" s="1423"/>
      <c r="BF31" s="1423"/>
      <c r="BG31" s="1423"/>
      <c r="BH31" s="1423"/>
      <c r="BI31" s="1423"/>
      <c r="BJ31" s="1423"/>
      <c r="BK31" s="1423"/>
      <c r="BL31" s="1423"/>
      <c r="BM31" s="1423"/>
      <c r="BN31" s="1423"/>
      <c r="BO31" s="1423"/>
      <c r="BP31" s="1423"/>
      <c r="BQ31" s="1423"/>
      <c r="BR31" s="1423"/>
      <c r="BS31" s="1423"/>
      <c r="BT31" s="1423"/>
      <c r="BU31" s="1423"/>
      <c r="BV31" s="1423"/>
      <c r="BW31" s="1423"/>
      <c r="BX31" s="1423"/>
      <c r="BY31" s="1423"/>
      <c r="BZ31" s="1423"/>
      <c r="CA31" s="1423"/>
      <c r="CB31" s="1423"/>
      <c r="CC31" s="1423"/>
      <c r="CD31" s="1423"/>
      <c r="CE31" s="1423"/>
      <c r="CF31" s="1423"/>
      <c r="CG31" s="1423"/>
      <c r="CH31" s="1423"/>
      <c r="CI31" s="1423"/>
      <c r="CJ31" s="1423"/>
      <c r="CK31" s="1423"/>
      <c r="CL31" s="1423"/>
      <c r="CM31" s="1423"/>
      <c r="CN31" s="1423"/>
      <c r="CO31" s="1423"/>
      <c r="CP31" s="1423"/>
      <c r="CQ31" s="1423"/>
      <c r="CR31" s="1423"/>
      <c r="CS31" s="1423"/>
      <c r="CT31" s="1424"/>
      <c r="CV31" s="333"/>
    </row>
    <row r="32" spans="1:100" ht="18" customHeight="1">
      <c r="B32" s="145"/>
      <c r="C32" s="1409" t="s">
        <v>653</v>
      </c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09"/>
      <c r="AI32" s="1409"/>
      <c r="AJ32" s="1409"/>
      <c r="AK32" s="1409"/>
      <c r="AL32" s="1409"/>
      <c r="AM32" s="1409"/>
      <c r="AN32" s="1409"/>
      <c r="AO32" s="1409"/>
      <c r="AP32" s="1409"/>
      <c r="AQ32" s="1409"/>
      <c r="AR32" s="1409"/>
      <c r="AS32" s="1409"/>
      <c r="AT32" s="1409"/>
      <c r="AU32" s="1409"/>
      <c r="AV32" s="1409"/>
      <c r="AW32" s="1422"/>
      <c r="AY32" s="145"/>
      <c r="AZ32" s="1423"/>
      <c r="BA32" s="1423"/>
      <c r="BB32" s="1423"/>
      <c r="BC32" s="1423"/>
      <c r="BD32" s="1423"/>
      <c r="BE32" s="1423"/>
      <c r="BF32" s="1423"/>
      <c r="BG32" s="1423"/>
      <c r="BH32" s="1423"/>
      <c r="BI32" s="1423"/>
      <c r="BJ32" s="1423"/>
      <c r="BK32" s="1423"/>
      <c r="BL32" s="1423"/>
      <c r="BM32" s="1423"/>
      <c r="BN32" s="1423"/>
      <c r="BO32" s="1423"/>
      <c r="BP32" s="1423"/>
      <c r="BQ32" s="1423"/>
      <c r="BR32" s="1423"/>
      <c r="BS32" s="1423"/>
      <c r="BT32" s="1423"/>
      <c r="BU32" s="1423"/>
      <c r="BV32" s="1423"/>
      <c r="BW32" s="1423"/>
      <c r="BX32" s="1423"/>
      <c r="BY32" s="1423"/>
      <c r="BZ32" s="1423"/>
      <c r="CA32" s="1423"/>
      <c r="CB32" s="1423"/>
      <c r="CC32" s="1423"/>
      <c r="CD32" s="1423"/>
      <c r="CE32" s="1423"/>
      <c r="CF32" s="1423"/>
      <c r="CG32" s="1423"/>
      <c r="CH32" s="1423"/>
      <c r="CI32" s="1423"/>
      <c r="CJ32" s="1423"/>
      <c r="CK32" s="1423"/>
      <c r="CL32" s="1423"/>
      <c r="CM32" s="1423"/>
      <c r="CN32" s="1423"/>
      <c r="CO32" s="1423"/>
      <c r="CP32" s="1423"/>
      <c r="CQ32" s="1423"/>
      <c r="CR32" s="1423"/>
      <c r="CS32" s="1423"/>
      <c r="CT32" s="1424"/>
    </row>
    <row r="33" spans="2:98" ht="18" customHeight="1">
      <c r="B33" s="145"/>
      <c r="C33" s="1423" t="s">
        <v>869</v>
      </c>
      <c r="D33" s="1423"/>
      <c r="E33" s="1423"/>
      <c r="F33" s="1423"/>
      <c r="G33" s="1423"/>
      <c r="H33" s="1423"/>
      <c r="I33" s="1423"/>
      <c r="J33" s="1423"/>
      <c r="K33" s="1423"/>
      <c r="L33" s="1423"/>
      <c r="M33" s="1423"/>
      <c r="N33" s="1423"/>
      <c r="O33" s="1423"/>
      <c r="P33" s="1423"/>
      <c r="Q33" s="1423"/>
      <c r="R33" s="1423"/>
      <c r="S33" s="1423"/>
      <c r="T33" s="1423"/>
      <c r="U33" s="1423"/>
      <c r="V33" s="1423"/>
      <c r="W33" s="1423"/>
      <c r="X33" s="1423"/>
      <c r="Y33" s="1423"/>
      <c r="Z33" s="1423"/>
      <c r="AA33" s="1423"/>
      <c r="AB33" s="1423"/>
      <c r="AC33" s="1423"/>
      <c r="AD33" s="1423"/>
      <c r="AE33" s="1423"/>
      <c r="AF33" s="1423"/>
      <c r="AG33" s="1423"/>
      <c r="AH33" s="1423"/>
      <c r="AI33" s="1423"/>
      <c r="AJ33" s="1423"/>
      <c r="AK33" s="1423"/>
      <c r="AL33" s="1423"/>
      <c r="AM33" s="1423"/>
      <c r="AN33" s="1423"/>
      <c r="AO33" s="1423"/>
      <c r="AP33" s="1423"/>
      <c r="AQ33" s="1423"/>
      <c r="AR33" s="1423"/>
      <c r="AS33" s="1423"/>
      <c r="AT33" s="1423"/>
      <c r="AU33" s="1423"/>
      <c r="AV33" s="1423"/>
      <c r="AW33" s="1424"/>
      <c r="AY33" s="145"/>
      <c r="AZ33" s="1423" t="s">
        <v>334</v>
      </c>
      <c r="BA33" s="1423"/>
      <c r="BB33" s="1423"/>
      <c r="BC33" s="1423"/>
      <c r="BD33" s="1423"/>
      <c r="BE33" s="1423"/>
      <c r="BF33" s="1423"/>
      <c r="BG33" s="1423"/>
      <c r="BH33" s="1423"/>
      <c r="BI33" s="1423"/>
      <c r="BJ33" s="1423"/>
      <c r="BK33" s="1423"/>
      <c r="BL33" s="1423"/>
      <c r="BM33" s="1423"/>
      <c r="BN33" s="1423"/>
      <c r="BO33" s="1423"/>
      <c r="BP33" s="1423"/>
      <c r="BQ33" s="1423"/>
      <c r="BR33" s="1423"/>
      <c r="BS33" s="1423"/>
      <c r="BT33" s="1423"/>
      <c r="BU33" s="1423"/>
      <c r="BV33" s="1423"/>
      <c r="BW33" s="1423"/>
      <c r="BX33" s="1423"/>
      <c r="BY33" s="1423"/>
      <c r="BZ33" s="1423"/>
      <c r="CA33" s="1423"/>
      <c r="CB33" s="1423"/>
      <c r="CC33" s="1423"/>
      <c r="CD33" s="1423"/>
      <c r="CE33" s="1423"/>
      <c r="CF33" s="1423"/>
      <c r="CG33" s="1423"/>
      <c r="CH33" s="1423"/>
      <c r="CI33" s="1423"/>
      <c r="CJ33" s="1423"/>
      <c r="CK33" s="1423"/>
      <c r="CL33" s="1423"/>
      <c r="CM33" s="1423"/>
      <c r="CN33" s="1423"/>
      <c r="CO33" s="1423"/>
      <c r="CP33" s="1423"/>
      <c r="CQ33" s="1423"/>
      <c r="CR33" s="1423"/>
      <c r="CS33" s="1423"/>
      <c r="CT33" s="1424"/>
    </row>
    <row r="34" spans="2:98" ht="18" customHeight="1">
      <c r="B34" s="145"/>
      <c r="C34" s="1423"/>
      <c r="D34" s="1423"/>
      <c r="E34" s="1423"/>
      <c r="F34" s="1423"/>
      <c r="G34" s="1423"/>
      <c r="H34" s="1423"/>
      <c r="I34" s="1423"/>
      <c r="J34" s="1423"/>
      <c r="K34" s="1423"/>
      <c r="L34" s="1423"/>
      <c r="M34" s="1423"/>
      <c r="N34" s="1423"/>
      <c r="O34" s="1423"/>
      <c r="P34" s="1423"/>
      <c r="Q34" s="1423"/>
      <c r="R34" s="1423"/>
      <c r="S34" s="1423"/>
      <c r="T34" s="1423"/>
      <c r="U34" s="1423"/>
      <c r="V34" s="1423"/>
      <c r="W34" s="1423"/>
      <c r="X34" s="1423"/>
      <c r="Y34" s="1423"/>
      <c r="Z34" s="1423"/>
      <c r="AA34" s="1423"/>
      <c r="AB34" s="1423"/>
      <c r="AC34" s="1423"/>
      <c r="AD34" s="1423"/>
      <c r="AE34" s="1423"/>
      <c r="AF34" s="1423"/>
      <c r="AG34" s="1423"/>
      <c r="AH34" s="1423"/>
      <c r="AI34" s="1423"/>
      <c r="AJ34" s="1423"/>
      <c r="AK34" s="1423"/>
      <c r="AL34" s="1423"/>
      <c r="AM34" s="1423"/>
      <c r="AN34" s="1423"/>
      <c r="AO34" s="1423"/>
      <c r="AP34" s="1423"/>
      <c r="AQ34" s="1423"/>
      <c r="AR34" s="1423"/>
      <c r="AS34" s="1423"/>
      <c r="AT34" s="1423"/>
      <c r="AU34" s="1423"/>
      <c r="AV34" s="1423"/>
      <c r="AW34" s="1424"/>
      <c r="AY34" s="145"/>
      <c r="AZ34" s="1423"/>
      <c r="BA34" s="1423"/>
      <c r="BB34" s="1423"/>
      <c r="BC34" s="1423"/>
      <c r="BD34" s="1423"/>
      <c r="BE34" s="1423"/>
      <c r="BF34" s="1423"/>
      <c r="BG34" s="1423"/>
      <c r="BH34" s="1423"/>
      <c r="BI34" s="1423"/>
      <c r="BJ34" s="1423"/>
      <c r="BK34" s="1423"/>
      <c r="BL34" s="1423"/>
      <c r="BM34" s="1423"/>
      <c r="BN34" s="1423"/>
      <c r="BO34" s="1423"/>
      <c r="BP34" s="1423"/>
      <c r="BQ34" s="1423"/>
      <c r="BR34" s="1423"/>
      <c r="BS34" s="1423"/>
      <c r="BT34" s="1423"/>
      <c r="BU34" s="1423"/>
      <c r="BV34" s="1423"/>
      <c r="BW34" s="1423"/>
      <c r="BX34" s="1423"/>
      <c r="BY34" s="1423"/>
      <c r="BZ34" s="1423"/>
      <c r="CA34" s="1423"/>
      <c r="CB34" s="1423"/>
      <c r="CC34" s="1423"/>
      <c r="CD34" s="1423"/>
      <c r="CE34" s="1423"/>
      <c r="CF34" s="1423"/>
      <c r="CG34" s="1423"/>
      <c r="CH34" s="1423"/>
      <c r="CI34" s="1423"/>
      <c r="CJ34" s="1423"/>
      <c r="CK34" s="1423"/>
      <c r="CL34" s="1423"/>
      <c r="CM34" s="1423"/>
      <c r="CN34" s="1423"/>
      <c r="CO34" s="1423"/>
      <c r="CP34" s="1423"/>
      <c r="CQ34" s="1423"/>
      <c r="CR34" s="1423"/>
      <c r="CS34" s="1423"/>
      <c r="CT34" s="1424"/>
    </row>
    <row r="35" spans="2:98" ht="18" customHeight="1">
      <c r="B35" s="145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4"/>
      <c r="AY35" s="145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4"/>
    </row>
    <row r="36" spans="2:98" ht="18" customHeight="1">
      <c r="B36" s="1404" t="s">
        <v>316</v>
      </c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1402"/>
      <c r="AI36" s="1402"/>
      <c r="AJ36" s="1402"/>
      <c r="AK36" s="1402"/>
      <c r="AL36" s="1402"/>
      <c r="AM36" s="1402"/>
      <c r="AN36" s="1402"/>
      <c r="AO36" s="1402"/>
      <c r="AP36" s="1402"/>
      <c r="AQ36" s="1402"/>
      <c r="AR36" s="1402"/>
      <c r="AS36" s="1402"/>
      <c r="AT36" s="1402"/>
      <c r="AU36" s="1402"/>
      <c r="AV36" s="1402"/>
      <c r="AW36" s="1403"/>
      <c r="AY36" s="1404" t="s">
        <v>2204</v>
      </c>
      <c r="AZ36" s="1402"/>
      <c r="BA36" s="1402"/>
      <c r="BB36" s="1402"/>
      <c r="BC36" s="1402"/>
      <c r="BD36" s="1402"/>
      <c r="BE36" s="1402"/>
      <c r="BF36" s="1402"/>
      <c r="BG36" s="1402"/>
      <c r="BH36" s="1402"/>
      <c r="BI36" s="1402"/>
      <c r="BJ36" s="1402"/>
      <c r="BK36" s="1402"/>
      <c r="BL36" s="1402"/>
      <c r="BM36" s="1402"/>
      <c r="BN36" s="1402"/>
      <c r="BO36" s="1402"/>
      <c r="BP36" s="1402"/>
      <c r="BQ36" s="1402"/>
      <c r="BR36" s="1402"/>
      <c r="BS36" s="1402"/>
      <c r="BT36" s="1402"/>
      <c r="BU36" s="1402"/>
      <c r="BV36" s="1402"/>
      <c r="BW36" s="1402"/>
      <c r="BX36" s="1402"/>
      <c r="BY36" s="1402"/>
      <c r="BZ36" s="1402"/>
      <c r="CA36" s="1402"/>
      <c r="CB36" s="1402"/>
      <c r="CC36" s="1402"/>
      <c r="CD36" s="1402"/>
      <c r="CE36" s="1402"/>
      <c r="CF36" s="1402"/>
      <c r="CG36" s="1402"/>
      <c r="CH36" s="1402"/>
      <c r="CI36" s="1402"/>
      <c r="CJ36" s="1402"/>
      <c r="CK36" s="1402"/>
      <c r="CL36" s="1402"/>
      <c r="CM36" s="1402"/>
      <c r="CN36" s="1402"/>
      <c r="CO36" s="1402"/>
      <c r="CP36" s="1402"/>
      <c r="CQ36" s="1402"/>
      <c r="CR36" s="1402"/>
      <c r="CS36" s="1402"/>
      <c r="CT36" s="1403"/>
    </row>
    <row r="37" spans="2:98" ht="18" customHeight="1">
      <c r="B37" s="145"/>
      <c r="C37" s="1423" t="s">
        <v>317</v>
      </c>
      <c r="D37" s="1423"/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3"/>
      <c r="Z37" s="1423"/>
      <c r="AA37" s="1423"/>
      <c r="AB37" s="1423"/>
      <c r="AC37" s="1423"/>
      <c r="AD37" s="1423"/>
      <c r="AE37" s="1423"/>
      <c r="AF37" s="1423"/>
      <c r="AG37" s="1423"/>
      <c r="AH37" s="1423"/>
      <c r="AI37" s="1423"/>
      <c r="AJ37" s="1423"/>
      <c r="AK37" s="1423"/>
      <c r="AL37" s="1423"/>
      <c r="AM37" s="1423"/>
      <c r="AN37" s="1423"/>
      <c r="AO37" s="1423"/>
      <c r="AP37" s="1423"/>
      <c r="AQ37" s="1423"/>
      <c r="AR37" s="1423"/>
      <c r="AS37" s="1423"/>
      <c r="AT37" s="1423"/>
      <c r="AU37" s="1423"/>
      <c r="AV37" s="1423"/>
      <c r="AW37" s="1424"/>
      <c r="AY37" s="145"/>
      <c r="AZ37" s="1395" t="s">
        <v>248</v>
      </c>
      <c r="BA37" s="1395"/>
      <c r="BB37" s="1395"/>
      <c r="BC37" s="1395"/>
      <c r="BD37" s="1395"/>
      <c r="BE37" s="1395"/>
      <c r="BF37" s="1395"/>
      <c r="BG37" s="1395"/>
      <c r="BH37" s="1395"/>
      <c r="BI37" s="1395"/>
      <c r="BJ37" s="1395"/>
      <c r="BK37" s="1395"/>
      <c r="BL37" s="1395"/>
      <c r="BM37" s="1395"/>
      <c r="BN37" s="1395"/>
      <c r="BO37" s="1395"/>
      <c r="BP37" s="1395"/>
      <c r="BQ37" s="1395"/>
      <c r="BR37" s="1395"/>
      <c r="BS37" s="1395"/>
      <c r="BT37" s="1395"/>
      <c r="BU37" s="1395"/>
      <c r="BV37" s="1395"/>
      <c r="BW37" s="1395"/>
      <c r="BX37" s="1395"/>
      <c r="BY37" s="1395"/>
      <c r="BZ37" s="1395"/>
      <c r="CA37" s="1395"/>
      <c r="CB37" s="1395"/>
      <c r="CC37" s="1395"/>
      <c r="CD37" s="1395"/>
      <c r="CE37" s="1395"/>
      <c r="CF37" s="1395"/>
      <c r="CG37" s="1395"/>
      <c r="CH37" s="1395"/>
      <c r="CI37" s="1395"/>
      <c r="CJ37" s="1395"/>
      <c r="CK37" s="1395"/>
      <c r="CL37" s="1395"/>
      <c r="CM37" s="1395"/>
      <c r="CN37" s="1395"/>
      <c r="CO37" s="1395"/>
      <c r="CP37" s="1395"/>
      <c r="CQ37" s="1395"/>
      <c r="CR37" s="1395"/>
      <c r="CS37" s="1395"/>
      <c r="CT37" s="1396"/>
    </row>
    <row r="38" spans="2:98" ht="18" customHeight="1">
      <c r="B38" s="145"/>
      <c r="C38" s="1423" t="s">
        <v>318</v>
      </c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1423"/>
      <c r="AI38" s="1423"/>
      <c r="AJ38" s="1423"/>
      <c r="AK38" s="1423"/>
      <c r="AL38" s="1423"/>
      <c r="AM38" s="1423"/>
      <c r="AN38" s="1423"/>
      <c r="AO38" s="1423"/>
      <c r="AP38" s="1423"/>
      <c r="AQ38" s="1423"/>
      <c r="AR38" s="1423"/>
      <c r="AS38" s="1423"/>
      <c r="AT38" s="1423"/>
      <c r="AU38" s="1423"/>
      <c r="AV38" s="1423"/>
      <c r="AW38" s="1424"/>
      <c r="AY38" s="145"/>
      <c r="AZ38" s="1395" t="s">
        <v>192</v>
      </c>
      <c r="BA38" s="1395"/>
      <c r="BB38" s="1395"/>
      <c r="BC38" s="1395"/>
      <c r="BD38" s="1395"/>
      <c r="BE38" s="1395"/>
      <c r="BF38" s="1395"/>
      <c r="BG38" s="1395"/>
      <c r="BH38" s="1395"/>
      <c r="BI38" s="1395"/>
      <c r="BJ38" s="1395"/>
      <c r="BK38" s="1395"/>
      <c r="BL38" s="1395"/>
      <c r="BM38" s="1395"/>
      <c r="BN38" s="1395"/>
      <c r="BO38" s="1395"/>
      <c r="BP38" s="1395"/>
      <c r="BQ38" s="1395"/>
      <c r="BR38" s="1395"/>
      <c r="BS38" s="1395"/>
      <c r="BT38" s="1395"/>
      <c r="BU38" s="1395"/>
      <c r="BV38" s="1395"/>
      <c r="BW38" s="1395"/>
      <c r="BX38" s="1395"/>
      <c r="BY38" s="1395"/>
      <c r="BZ38" s="1395"/>
      <c r="CA38" s="1395"/>
      <c r="CB38" s="1395"/>
      <c r="CC38" s="1395"/>
      <c r="CD38" s="1395"/>
      <c r="CE38" s="1395"/>
      <c r="CF38" s="1395"/>
      <c r="CG38" s="1395"/>
      <c r="CH38" s="1395"/>
      <c r="CI38" s="1395"/>
      <c r="CJ38" s="1395"/>
      <c r="CK38" s="1395"/>
      <c r="CL38" s="1395"/>
      <c r="CM38" s="1395"/>
      <c r="CN38" s="1395"/>
      <c r="CO38" s="1395"/>
      <c r="CP38" s="1395"/>
      <c r="CQ38" s="1395"/>
      <c r="CR38" s="1395"/>
      <c r="CS38" s="1395"/>
      <c r="CT38" s="1396"/>
    </row>
    <row r="39" spans="2:98" ht="18" customHeight="1">
      <c r="B39" s="145"/>
      <c r="C39" s="1423" t="s">
        <v>325</v>
      </c>
      <c r="D39" s="1423"/>
      <c r="E39" s="1423"/>
      <c r="F39" s="1423"/>
      <c r="G39" s="1423"/>
      <c r="H39" s="1423"/>
      <c r="I39" s="1423"/>
      <c r="J39" s="1423"/>
      <c r="K39" s="1423"/>
      <c r="L39" s="1423"/>
      <c r="M39" s="1423"/>
      <c r="N39" s="1423"/>
      <c r="O39" s="1423"/>
      <c r="P39" s="1423"/>
      <c r="Q39" s="1423"/>
      <c r="R39" s="1423"/>
      <c r="S39" s="1423"/>
      <c r="T39" s="1423"/>
      <c r="U39" s="1423"/>
      <c r="V39" s="1423"/>
      <c r="W39" s="1423"/>
      <c r="X39" s="1423"/>
      <c r="Y39" s="1423"/>
      <c r="Z39" s="1423"/>
      <c r="AA39" s="1423"/>
      <c r="AB39" s="1423"/>
      <c r="AC39" s="1423"/>
      <c r="AD39" s="1423"/>
      <c r="AE39" s="1423"/>
      <c r="AF39" s="1423"/>
      <c r="AG39" s="1423"/>
      <c r="AH39" s="1423"/>
      <c r="AI39" s="1423"/>
      <c r="AJ39" s="1423"/>
      <c r="AK39" s="1423"/>
      <c r="AL39" s="1423"/>
      <c r="AM39" s="1423"/>
      <c r="AN39" s="1423"/>
      <c r="AO39" s="1423"/>
      <c r="AP39" s="1423"/>
      <c r="AQ39" s="1423"/>
      <c r="AR39" s="1423"/>
      <c r="AS39" s="1423"/>
      <c r="AT39" s="1423"/>
      <c r="AU39" s="1423"/>
      <c r="AV39" s="1423"/>
      <c r="AW39" s="1424"/>
      <c r="AY39" s="145"/>
      <c r="AZ39" s="1395" t="s">
        <v>193</v>
      </c>
      <c r="BA39" s="1395"/>
      <c r="BB39" s="1395"/>
      <c r="BC39" s="1395"/>
      <c r="BD39" s="1395"/>
      <c r="BE39" s="1395"/>
      <c r="BF39" s="1395"/>
      <c r="BG39" s="1395"/>
      <c r="BH39" s="1395"/>
      <c r="BI39" s="1395"/>
      <c r="BJ39" s="1395"/>
      <c r="BK39" s="1395"/>
      <c r="BL39" s="1395"/>
      <c r="BM39" s="1395"/>
      <c r="BN39" s="1395"/>
      <c r="BO39" s="1395"/>
      <c r="BP39" s="1395"/>
      <c r="BQ39" s="1395"/>
      <c r="BR39" s="1395"/>
      <c r="BS39" s="1395"/>
      <c r="BT39" s="1395"/>
      <c r="BU39" s="1395"/>
      <c r="BV39" s="1395"/>
      <c r="BW39" s="1395"/>
      <c r="BX39" s="1395"/>
      <c r="BY39" s="1395"/>
      <c r="BZ39" s="1395"/>
      <c r="CA39" s="1395"/>
      <c r="CB39" s="1395"/>
      <c r="CC39" s="1395"/>
      <c r="CD39" s="1395"/>
      <c r="CE39" s="1395"/>
      <c r="CF39" s="1395"/>
      <c r="CG39" s="1395"/>
      <c r="CH39" s="1395"/>
      <c r="CI39" s="1395"/>
      <c r="CJ39" s="1395"/>
      <c r="CK39" s="1395"/>
      <c r="CL39" s="1395"/>
      <c r="CM39" s="1395"/>
      <c r="CN39" s="1395"/>
      <c r="CO39" s="1395"/>
      <c r="CP39" s="1395"/>
      <c r="CQ39" s="1395"/>
      <c r="CR39" s="1395"/>
      <c r="CS39" s="1395"/>
      <c r="CT39" s="1396"/>
    </row>
    <row r="40" spans="2:98" ht="18" customHeight="1">
      <c r="B40" s="145"/>
      <c r="C40" s="1423"/>
      <c r="D40" s="1423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3"/>
      <c r="Q40" s="1423"/>
      <c r="R40" s="1423"/>
      <c r="S40" s="1423"/>
      <c r="T40" s="1423"/>
      <c r="U40" s="1423"/>
      <c r="V40" s="1423"/>
      <c r="W40" s="1423"/>
      <c r="X40" s="1423"/>
      <c r="Y40" s="1423"/>
      <c r="Z40" s="1423"/>
      <c r="AA40" s="1423"/>
      <c r="AB40" s="1423"/>
      <c r="AC40" s="1423"/>
      <c r="AD40" s="1423"/>
      <c r="AE40" s="1423"/>
      <c r="AF40" s="1423"/>
      <c r="AG40" s="1423"/>
      <c r="AH40" s="1423"/>
      <c r="AI40" s="1423"/>
      <c r="AJ40" s="1423"/>
      <c r="AK40" s="1423"/>
      <c r="AL40" s="1423"/>
      <c r="AM40" s="1423"/>
      <c r="AN40" s="1423"/>
      <c r="AO40" s="1423"/>
      <c r="AP40" s="1423"/>
      <c r="AQ40" s="1423"/>
      <c r="AR40" s="1423"/>
      <c r="AS40" s="1423"/>
      <c r="AT40" s="1423"/>
      <c r="AU40" s="1423"/>
      <c r="AV40" s="1423"/>
      <c r="AW40" s="1424"/>
      <c r="AY40" s="145"/>
      <c r="AZ40" s="1395" t="s">
        <v>207</v>
      </c>
      <c r="BA40" s="1395"/>
      <c r="BB40" s="1395"/>
      <c r="BC40" s="1395"/>
      <c r="BD40" s="1395"/>
      <c r="BE40" s="1395"/>
      <c r="BF40" s="1395"/>
      <c r="BG40" s="1395"/>
      <c r="BH40" s="1395"/>
      <c r="BI40" s="1395"/>
      <c r="BJ40" s="1395"/>
      <c r="BK40" s="1395"/>
      <c r="BL40" s="1395"/>
      <c r="BM40" s="1395"/>
      <c r="BN40" s="1395"/>
      <c r="BO40" s="1395"/>
      <c r="BP40" s="1395"/>
      <c r="BQ40" s="1395"/>
      <c r="BR40" s="1395"/>
      <c r="BS40" s="1395"/>
      <c r="BT40" s="1395"/>
      <c r="BU40" s="1395"/>
      <c r="BV40" s="1395"/>
      <c r="BW40" s="1395"/>
      <c r="BX40" s="1395"/>
      <c r="BY40" s="1395"/>
      <c r="BZ40" s="1395"/>
      <c r="CA40" s="1395"/>
      <c r="CB40" s="1395"/>
      <c r="CC40" s="1395"/>
      <c r="CD40" s="1395"/>
      <c r="CE40" s="1395"/>
      <c r="CF40" s="1395"/>
      <c r="CG40" s="1395"/>
      <c r="CH40" s="1395"/>
      <c r="CI40" s="1395"/>
      <c r="CJ40" s="1395"/>
      <c r="CK40" s="1395"/>
      <c r="CL40" s="1395"/>
      <c r="CM40" s="1395"/>
      <c r="CN40" s="1395"/>
      <c r="CO40" s="1395"/>
      <c r="CP40" s="1395"/>
      <c r="CQ40" s="1395"/>
      <c r="CR40" s="1395"/>
      <c r="CS40" s="1395"/>
      <c r="CT40" s="1396"/>
    </row>
    <row r="41" spans="2:98" ht="18" customHeight="1">
      <c r="B41" s="145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603"/>
      <c r="AY41" s="145"/>
      <c r="AZ41" s="1399" t="s">
        <v>281</v>
      </c>
      <c r="BA41" s="1399"/>
      <c r="BB41" s="1399"/>
      <c r="BC41" s="1399"/>
      <c r="BD41" s="1399"/>
      <c r="BE41" s="1399"/>
      <c r="BF41" s="1399"/>
      <c r="BG41" s="1399"/>
      <c r="BH41" s="1399"/>
      <c r="BI41" s="1399"/>
      <c r="BJ41" s="1399"/>
      <c r="BK41" s="1399"/>
      <c r="BL41" s="1399"/>
      <c r="BM41" s="1399"/>
      <c r="BN41" s="1399"/>
      <c r="BO41" s="1399"/>
      <c r="BP41" s="1399"/>
      <c r="BQ41" s="1399"/>
      <c r="BR41" s="1399"/>
      <c r="BS41" s="1399"/>
      <c r="BT41" s="1399"/>
      <c r="BU41" s="1399"/>
      <c r="BV41" s="1399"/>
      <c r="BW41" s="1399"/>
      <c r="BX41" s="1399"/>
      <c r="BY41" s="1399"/>
      <c r="BZ41" s="1399"/>
      <c r="CA41" s="1399"/>
      <c r="CB41" s="1399"/>
      <c r="CC41" s="1399"/>
      <c r="CD41" s="1399"/>
      <c r="CE41" s="1399"/>
      <c r="CF41" s="1399"/>
      <c r="CG41" s="1399"/>
      <c r="CH41" s="1399"/>
      <c r="CI41" s="1399"/>
      <c r="CJ41" s="1399"/>
      <c r="CK41" s="1399"/>
      <c r="CL41" s="1399"/>
      <c r="CM41" s="1399"/>
      <c r="CN41" s="1399"/>
      <c r="CO41" s="1399"/>
      <c r="CP41" s="1399"/>
      <c r="CQ41" s="1399"/>
      <c r="CR41" s="1399"/>
      <c r="CS41" s="1399"/>
      <c r="CT41" s="1400"/>
    </row>
    <row r="42" spans="2:98" ht="18" customHeight="1">
      <c r="B42" s="1404" t="s">
        <v>2205</v>
      </c>
      <c r="C42" s="1402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2"/>
      <c r="O42" s="1402"/>
      <c r="P42" s="1402"/>
      <c r="Q42" s="1402"/>
      <c r="R42" s="1402"/>
      <c r="S42" s="1402"/>
      <c r="T42" s="1402"/>
      <c r="U42" s="1402"/>
      <c r="V42" s="1402"/>
      <c r="W42" s="1402"/>
      <c r="X42" s="1402"/>
      <c r="Y42" s="1402"/>
      <c r="Z42" s="1402"/>
      <c r="AA42" s="1402"/>
      <c r="AB42" s="1402"/>
      <c r="AC42" s="1402"/>
      <c r="AD42" s="1402"/>
      <c r="AE42" s="1402"/>
      <c r="AF42" s="1402"/>
      <c r="AG42" s="1402"/>
      <c r="AH42" s="1402"/>
      <c r="AI42" s="1402"/>
      <c r="AJ42" s="1402"/>
      <c r="AK42" s="1402"/>
      <c r="AL42" s="1402"/>
      <c r="AM42" s="1402"/>
      <c r="AN42" s="1402"/>
      <c r="AO42" s="1402"/>
      <c r="AP42" s="1402"/>
      <c r="AQ42" s="1402"/>
      <c r="AR42" s="1402"/>
      <c r="AS42" s="1402"/>
      <c r="AT42" s="1402"/>
      <c r="AU42" s="1402"/>
      <c r="AV42" s="1402"/>
      <c r="AW42" s="1403"/>
      <c r="AY42" s="145"/>
      <c r="AZ42" s="1399"/>
      <c r="BA42" s="1399"/>
      <c r="BB42" s="1399"/>
      <c r="BC42" s="1399"/>
      <c r="BD42" s="1399"/>
      <c r="BE42" s="1399"/>
      <c r="BF42" s="1399"/>
      <c r="BG42" s="1399"/>
      <c r="BH42" s="1399"/>
      <c r="BI42" s="1399"/>
      <c r="BJ42" s="1399"/>
      <c r="BK42" s="1399"/>
      <c r="BL42" s="1399"/>
      <c r="BM42" s="1399"/>
      <c r="BN42" s="1399"/>
      <c r="BO42" s="1399"/>
      <c r="BP42" s="1399"/>
      <c r="BQ42" s="1399"/>
      <c r="BR42" s="1399"/>
      <c r="BS42" s="1399"/>
      <c r="BT42" s="1399"/>
      <c r="BU42" s="1399"/>
      <c r="BV42" s="1399"/>
      <c r="BW42" s="1399"/>
      <c r="BX42" s="1399"/>
      <c r="BY42" s="1399"/>
      <c r="BZ42" s="1399"/>
      <c r="CA42" s="1399"/>
      <c r="CB42" s="1399"/>
      <c r="CC42" s="1399"/>
      <c r="CD42" s="1399"/>
      <c r="CE42" s="1399"/>
      <c r="CF42" s="1399"/>
      <c r="CG42" s="1399"/>
      <c r="CH42" s="1399"/>
      <c r="CI42" s="1399"/>
      <c r="CJ42" s="1399"/>
      <c r="CK42" s="1399"/>
      <c r="CL42" s="1399"/>
      <c r="CM42" s="1399"/>
      <c r="CN42" s="1399"/>
      <c r="CO42" s="1399"/>
      <c r="CP42" s="1399"/>
      <c r="CQ42" s="1399"/>
      <c r="CR42" s="1399"/>
      <c r="CS42" s="1399"/>
      <c r="CT42" s="1400"/>
    </row>
    <row r="43" spans="2:98" ht="18" customHeight="1">
      <c r="B43" s="145"/>
      <c r="C43" s="1395" t="s">
        <v>248</v>
      </c>
      <c r="D43" s="1395"/>
      <c r="E43" s="1395"/>
      <c r="F43" s="1395"/>
      <c r="G43" s="1395"/>
      <c r="H43" s="1395"/>
      <c r="I43" s="1395"/>
      <c r="J43" s="1395"/>
      <c r="K43" s="1395"/>
      <c r="L43" s="1395"/>
      <c r="M43" s="1395"/>
      <c r="N43" s="1395"/>
      <c r="O43" s="1395"/>
      <c r="P43" s="1395"/>
      <c r="Q43" s="1395"/>
      <c r="R43" s="1395"/>
      <c r="S43" s="1395"/>
      <c r="T43" s="1395"/>
      <c r="U43" s="1395"/>
      <c r="V43" s="1395"/>
      <c r="W43" s="1395"/>
      <c r="X43" s="1395"/>
      <c r="Y43" s="1395"/>
      <c r="Z43" s="1395"/>
      <c r="AA43" s="1395"/>
      <c r="AB43" s="1395"/>
      <c r="AC43" s="1395"/>
      <c r="AD43" s="1395"/>
      <c r="AE43" s="1395"/>
      <c r="AF43" s="1395"/>
      <c r="AG43" s="1395"/>
      <c r="AH43" s="1395"/>
      <c r="AI43" s="1395"/>
      <c r="AJ43" s="1395"/>
      <c r="AK43" s="1395"/>
      <c r="AL43" s="1395"/>
      <c r="AM43" s="1395"/>
      <c r="AN43" s="1395"/>
      <c r="AO43" s="1395"/>
      <c r="AP43" s="1395"/>
      <c r="AQ43" s="1395"/>
      <c r="AR43" s="1395"/>
      <c r="AS43" s="1395"/>
      <c r="AT43" s="1395"/>
      <c r="AU43" s="1395"/>
      <c r="AV43" s="1395"/>
      <c r="AW43" s="1396"/>
      <c r="AY43" s="145"/>
      <c r="AZ43" s="1395" t="s">
        <v>335</v>
      </c>
      <c r="BA43" s="1395"/>
      <c r="BB43" s="1395"/>
      <c r="BC43" s="1395"/>
      <c r="BD43" s="1395"/>
      <c r="BE43" s="1395"/>
      <c r="BF43" s="1395"/>
      <c r="BG43" s="1395"/>
      <c r="BH43" s="1395"/>
      <c r="BI43" s="1395"/>
      <c r="BJ43" s="1395"/>
      <c r="BK43" s="1395"/>
      <c r="BL43" s="1395"/>
      <c r="BM43" s="1395"/>
      <c r="BN43" s="1395"/>
      <c r="BO43" s="1395"/>
      <c r="BP43" s="1395"/>
      <c r="BQ43" s="1395"/>
      <c r="BR43" s="1395"/>
      <c r="BS43" s="1395"/>
      <c r="BT43" s="1395"/>
      <c r="BU43" s="1395"/>
      <c r="BV43" s="1395"/>
      <c r="BW43" s="1395"/>
      <c r="BX43" s="1395"/>
      <c r="BY43" s="1395"/>
      <c r="BZ43" s="1395"/>
      <c r="CA43" s="1395"/>
      <c r="CB43" s="1395"/>
      <c r="CC43" s="1395"/>
      <c r="CD43" s="1395"/>
      <c r="CE43" s="1395"/>
      <c r="CF43" s="1395"/>
      <c r="CG43" s="1395"/>
      <c r="CH43" s="1395"/>
      <c r="CI43" s="1395"/>
      <c r="CJ43" s="1395"/>
      <c r="CK43" s="1395"/>
      <c r="CL43" s="1395"/>
      <c r="CM43" s="1395"/>
      <c r="CN43" s="1395"/>
      <c r="CO43" s="1395"/>
      <c r="CP43" s="1395"/>
      <c r="CQ43" s="1395"/>
      <c r="CR43" s="1395"/>
      <c r="CS43" s="1395"/>
      <c r="CT43" s="1396"/>
    </row>
    <row r="44" spans="2:98" ht="18" customHeight="1">
      <c r="B44" s="145"/>
      <c r="C44" s="1395" t="s">
        <v>192</v>
      </c>
      <c r="D44" s="1395"/>
      <c r="E44" s="1395"/>
      <c r="F44" s="1395"/>
      <c r="G44" s="1395"/>
      <c r="H44" s="1395"/>
      <c r="I44" s="1395"/>
      <c r="J44" s="1395"/>
      <c r="K44" s="1395"/>
      <c r="L44" s="1395"/>
      <c r="M44" s="1395"/>
      <c r="N44" s="1395"/>
      <c r="O44" s="1395"/>
      <c r="P44" s="1395"/>
      <c r="Q44" s="1395"/>
      <c r="R44" s="1395"/>
      <c r="S44" s="1395"/>
      <c r="T44" s="1395"/>
      <c r="U44" s="1395"/>
      <c r="V44" s="1395"/>
      <c r="W44" s="1395"/>
      <c r="X44" s="1395"/>
      <c r="Y44" s="1395"/>
      <c r="Z44" s="1395"/>
      <c r="AA44" s="1395"/>
      <c r="AB44" s="1395"/>
      <c r="AC44" s="1395"/>
      <c r="AD44" s="1395"/>
      <c r="AE44" s="1395"/>
      <c r="AF44" s="1395"/>
      <c r="AG44" s="1395"/>
      <c r="AH44" s="1395"/>
      <c r="AI44" s="1395"/>
      <c r="AJ44" s="1395"/>
      <c r="AK44" s="1395"/>
      <c r="AL44" s="1395"/>
      <c r="AM44" s="1395"/>
      <c r="AN44" s="1395"/>
      <c r="AO44" s="1395"/>
      <c r="AP44" s="1395"/>
      <c r="AQ44" s="1395"/>
      <c r="AR44" s="1395"/>
      <c r="AS44" s="1395"/>
      <c r="AT44" s="1395"/>
      <c r="AU44" s="1395"/>
      <c r="AV44" s="1395"/>
      <c r="AW44" s="1396"/>
      <c r="AY44" s="145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4"/>
    </row>
    <row r="45" spans="2:98" ht="18" customHeight="1">
      <c r="B45" s="145"/>
      <c r="C45" s="1395" t="s">
        <v>193</v>
      </c>
      <c r="D45" s="1395"/>
      <c r="E45" s="1395"/>
      <c r="F45" s="1395"/>
      <c r="G45" s="1395"/>
      <c r="H45" s="1395"/>
      <c r="I45" s="1395"/>
      <c r="J45" s="1395"/>
      <c r="K45" s="1395"/>
      <c r="L45" s="1395"/>
      <c r="M45" s="1395"/>
      <c r="N45" s="1395"/>
      <c r="O45" s="1395"/>
      <c r="P45" s="1395"/>
      <c r="Q45" s="1395"/>
      <c r="R45" s="1395"/>
      <c r="S45" s="1395"/>
      <c r="T45" s="1395"/>
      <c r="U45" s="1395"/>
      <c r="V45" s="1395"/>
      <c r="W45" s="1395"/>
      <c r="X45" s="1395"/>
      <c r="Y45" s="1395"/>
      <c r="Z45" s="1395"/>
      <c r="AA45" s="1395"/>
      <c r="AB45" s="1395"/>
      <c r="AC45" s="1395"/>
      <c r="AD45" s="1395"/>
      <c r="AE45" s="1395"/>
      <c r="AF45" s="1395"/>
      <c r="AG45" s="1395"/>
      <c r="AH45" s="1395"/>
      <c r="AI45" s="1395"/>
      <c r="AJ45" s="1395"/>
      <c r="AK45" s="1395"/>
      <c r="AL45" s="1395"/>
      <c r="AM45" s="1395"/>
      <c r="AN45" s="1395"/>
      <c r="AO45" s="1395"/>
      <c r="AP45" s="1395"/>
      <c r="AQ45" s="1395"/>
      <c r="AR45" s="1395"/>
      <c r="AS45" s="1395"/>
      <c r="AT45" s="1395"/>
      <c r="AU45" s="1395"/>
      <c r="AV45" s="1395"/>
      <c r="AW45" s="1396"/>
      <c r="AY45" s="1401" t="s">
        <v>2206</v>
      </c>
      <c r="AZ45" s="1402"/>
      <c r="BA45" s="1402"/>
      <c r="BB45" s="1402"/>
      <c r="BC45" s="1402"/>
      <c r="BD45" s="1402"/>
      <c r="BE45" s="1402"/>
      <c r="BF45" s="1402"/>
      <c r="BG45" s="1402"/>
      <c r="BH45" s="1402"/>
      <c r="BI45" s="1402"/>
      <c r="BJ45" s="1402"/>
      <c r="BK45" s="1402"/>
      <c r="BL45" s="1402"/>
      <c r="BM45" s="1402"/>
      <c r="BN45" s="1402"/>
      <c r="BO45" s="1402"/>
      <c r="BP45" s="1402"/>
      <c r="BQ45" s="1402"/>
      <c r="BR45" s="1402"/>
      <c r="BS45" s="1402"/>
      <c r="BT45" s="1402"/>
      <c r="BU45" s="1402"/>
      <c r="BV45" s="1402"/>
      <c r="BW45" s="1402"/>
      <c r="BX45" s="1402"/>
      <c r="BY45" s="1402"/>
      <c r="BZ45" s="1402"/>
      <c r="CA45" s="1402"/>
      <c r="CB45" s="1402"/>
      <c r="CC45" s="1402"/>
      <c r="CD45" s="1402"/>
      <c r="CE45" s="1402"/>
      <c r="CF45" s="1402"/>
      <c r="CG45" s="1402"/>
      <c r="CH45" s="1402"/>
      <c r="CI45" s="1402"/>
      <c r="CJ45" s="1402"/>
      <c r="CK45" s="1402"/>
      <c r="CL45" s="1402"/>
      <c r="CM45" s="1402"/>
      <c r="CN45" s="1402"/>
      <c r="CO45" s="1402"/>
      <c r="CP45" s="1402"/>
      <c r="CQ45" s="1402"/>
      <c r="CR45" s="1402"/>
      <c r="CS45" s="1402"/>
      <c r="CT45" s="1403"/>
    </row>
    <row r="46" spans="2:98" ht="18" customHeight="1">
      <c r="B46" s="145"/>
      <c r="C46" s="1395" t="s">
        <v>207</v>
      </c>
      <c r="D46" s="1395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5"/>
      <c r="AB46" s="1395"/>
      <c r="AC46" s="1395"/>
      <c r="AD46" s="1395"/>
      <c r="AE46" s="1395"/>
      <c r="AF46" s="1395"/>
      <c r="AG46" s="1395"/>
      <c r="AH46" s="1395"/>
      <c r="AI46" s="1395"/>
      <c r="AJ46" s="1395"/>
      <c r="AK46" s="1395"/>
      <c r="AL46" s="1395"/>
      <c r="AM46" s="1395"/>
      <c r="AN46" s="1395"/>
      <c r="AO46" s="1395"/>
      <c r="AP46" s="1395"/>
      <c r="AQ46" s="1395"/>
      <c r="AR46" s="1395"/>
      <c r="AS46" s="1395"/>
      <c r="AT46" s="1395"/>
      <c r="AU46" s="1395"/>
      <c r="AV46" s="1395"/>
      <c r="AW46" s="1396"/>
      <c r="AY46" s="1404"/>
      <c r="AZ46" s="1402"/>
      <c r="BA46" s="1402"/>
      <c r="BB46" s="1402"/>
      <c r="BC46" s="1402"/>
      <c r="BD46" s="1402"/>
      <c r="BE46" s="1402"/>
      <c r="BF46" s="1402"/>
      <c r="BG46" s="1402"/>
      <c r="BH46" s="1402"/>
      <c r="BI46" s="1402"/>
      <c r="BJ46" s="1402"/>
      <c r="BK46" s="1402"/>
      <c r="BL46" s="1402"/>
      <c r="BM46" s="1402"/>
      <c r="BN46" s="1402"/>
      <c r="BO46" s="1402"/>
      <c r="BP46" s="1402"/>
      <c r="BQ46" s="1402"/>
      <c r="BR46" s="1402"/>
      <c r="BS46" s="1402"/>
      <c r="BT46" s="1402"/>
      <c r="BU46" s="1402"/>
      <c r="BV46" s="1402"/>
      <c r="BW46" s="1402"/>
      <c r="BX46" s="1402"/>
      <c r="BY46" s="1402"/>
      <c r="BZ46" s="1402"/>
      <c r="CA46" s="1402"/>
      <c r="CB46" s="1402"/>
      <c r="CC46" s="1402"/>
      <c r="CD46" s="1402"/>
      <c r="CE46" s="1402"/>
      <c r="CF46" s="1402"/>
      <c r="CG46" s="1402"/>
      <c r="CH46" s="1402"/>
      <c r="CI46" s="1402"/>
      <c r="CJ46" s="1402"/>
      <c r="CK46" s="1402"/>
      <c r="CL46" s="1402"/>
      <c r="CM46" s="1402"/>
      <c r="CN46" s="1402"/>
      <c r="CO46" s="1402"/>
      <c r="CP46" s="1402"/>
      <c r="CQ46" s="1402"/>
      <c r="CR46" s="1402"/>
      <c r="CS46" s="1402"/>
      <c r="CT46" s="1403"/>
    </row>
    <row r="47" spans="2:98" ht="18" customHeight="1">
      <c r="B47" s="145"/>
      <c r="C47" s="1399" t="s">
        <v>281</v>
      </c>
      <c r="D47" s="1399"/>
      <c r="E47" s="1399"/>
      <c r="F47" s="1399"/>
      <c r="G47" s="1399"/>
      <c r="H47" s="1399"/>
      <c r="I47" s="1399"/>
      <c r="J47" s="1399"/>
      <c r="K47" s="1399"/>
      <c r="L47" s="1399"/>
      <c r="M47" s="1399"/>
      <c r="N47" s="1399"/>
      <c r="O47" s="1399"/>
      <c r="P47" s="1399"/>
      <c r="Q47" s="1399"/>
      <c r="R47" s="1399"/>
      <c r="S47" s="1399"/>
      <c r="T47" s="1399"/>
      <c r="U47" s="1399"/>
      <c r="V47" s="1399"/>
      <c r="W47" s="1399"/>
      <c r="X47" s="1399"/>
      <c r="Y47" s="1399"/>
      <c r="Z47" s="1399"/>
      <c r="AA47" s="1399"/>
      <c r="AB47" s="1399"/>
      <c r="AC47" s="1399"/>
      <c r="AD47" s="1399"/>
      <c r="AE47" s="1399"/>
      <c r="AF47" s="1399"/>
      <c r="AG47" s="1399"/>
      <c r="AH47" s="1399"/>
      <c r="AI47" s="1399"/>
      <c r="AJ47" s="1399"/>
      <c r="AK47" s="1399"/>
      <c r="AL47" s="1399"/>
      <c r="AM47" s="1399"/>
      <c r="AN47" s="1399"/>
      <c r="AO47" s="1399"/>
      <c r="AP47" s="1399"/>
      <c r="AQ47" s="1399"/>
      <c r="AR47" s="1399"/>
      <c r="AS47" s="1399"/>
      <c r="AT47" s="1399"/>
      <c r="AU47" s="1399"/>
      <c r="AV47" s="1399"/>
      <c r="AW47" s="1400"/>
      <c r="AY47" s="145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4"/>
    </row>
    <row r="48" spans="2:98" ht="18" customHeight="1">
      <c r="B48" s="145"/>
      <c r="C48" s="1399"/>
      <c r="D48" s="1399"/>
      <c r="E48" s="1399"/>
      <c r="F48" s="1399"/>
      <c r="G48" s="1399"/>
      <c r="H48" s="1399"/>
      <c r="I48" s="1399"/>
      <c r="J48" s="1399"/>
      <c r="K48" s="1399"/>
      <c r="L48" s="1399"/>
      <c r="M48" s="1399"/>
      <c r="N48" s="1399"/>
      <c r="O48" s="1399"/>
      <c r="P48" s="1399"/>
      <c r="Q48" s="1399"/>
      <c r="R48" s="1399"/>
      <c r="S48" s="1399"/>
      <c r="T48" s="1399"/>
      <c r="U48" s="1399"/>
      <c r="V48" s="1399"/>
      <c r="W48" s="1399"/>
      <c r="X48" s="1399"/>
      <c r="Y48" s="1399"/>
      <c r="Z48" s="1399"/>
      <c r="AA48" s="1399"/>
      <c r="AB48" s="1399"/>
      <c r="AC48" s="1399"/>
      <c r="AD48" s="1399"/>
      <c r="AE48" s="1399"/>
      <c r="AF48" s="1399"/>
      <c r="AG48" s="1399"/>
      <c r="AH48" s="1399"/>
      <c r="AI48" s="1399"/>
      <c r="AJ48" s="1399"/>
      <c r="AK48" s="1399"/>
      <c r="AL48" s="1399"/>
      <c r="AM48" s="1399"/>
      <c r="AN48" s="1399"/>
      <c r="AO48" s="1399"/>
      <c r="AP48" s="1399"/>
      <c r="AQ48" s="1399"/>
      <c r="AR48" s="1399"/>
      <c r="AS48" s="1399"/>
      <c r="AT48" s="1399"/>
      <c r="AU48" s="1399"/>
      <c r="AV48" s="1399"/>
      <c r="AW48" s="1400"/>
      <c r="AY48" s="1404" t="s">
        <v>319</v>
      </c>
      <c r="AZ48" s="1402"/>
      <c r="BA48" s="1402"/>
      <c r="BB48" s="1402"/>
      <c r="BC48" s="1402"/>
      <c r="BD48" s="1402"/>
      <c r="BE48" s="1402"/>
      <c r="BF48" s="1402"/>
      <c r="BG48" s="1402"/>
      <c r="BH48" s="1402"/>
      <c r="BI48" s="1402"/>
      <c r="BJ48" s="1402"/>
      <c r="BK48" s="1402"/>
      <c r="BL48" s="1402"/>
      <c r="BM48" s="1402"/>
      <c r="BN48" s="1402"/>
      <c r="BO48" s="1402"/>
      <c r="BP48" s="1402"/>
      <c r="BQ48" s="1402"/>
      <c r="BR48" s="1402"/>
      <c r="BS48" s="1402"/>
      <c r="BT48" s="1402"/>
      <c r="BU48" s="1402"/>
      <c r="BV48" s="1402"/>
      <c r="BW48" s="1402"/>
      <c r="BX48" s="1402"/>
      <c r="BY48" s="1402"/>
      <c r="BZ48" s="1402"/>
      <c r="CA48" s="1402"/>
      <c r="CB48" s="1402"/>
      <c r="CC48" s="1402"/>
      <c r="CD48" s="1402"/>
      <c r="CE48" s="1402"/>
      <c r="CF48" s="1402"/>
      <c r="CG48" s="1402"/>
      <c r="CH48" s="1402"/>
      <c r="CI48" s="1402"/>
      <c r="CJ48" s="1402"/>
      <c r="CK48" s="1402"/>
      <c r="CL48" s="1402"/>
      <c r="CM48" s="1402"/>
      <c r="CN48" s="1402"/>
      <c r="CO48" s="1402"/>
      <c r="CP48" s="1402"/>
      <c r="CQ48" s="1402"/>
      <c r="CR48" s="1402"/>
      <c r="CS48" s="1402"/>
      <c r="CT48" s="1403"/>
    </row>
    <row r="49" spans="1:100" ht="18" customHeight="1">
      <c r="B49" s="145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6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596"/>
      <c r="AU49" s="596"/>
      <c r="AV49" s="596"/>
      <c r="AW49" s="603"/>
      <c r="AY49" s="145"/>
      <c r="AZ49" s="1395" t="s">
        <v>336</v>
      </c>
      <c r="BA49" s="1395"/>
      <c r="BB49" s="1395"/>
      <c r="BC49" s="1395"/>
      <c r="BD49" s="1395"/>
      <c r="BE49" s="1395"/>
      <c r="BF49" s="1395"/>
      <c r="BG49" s="1395"/>
      <c r="BH49" s="1395"/>
      <c r="BI49" s="1395"/>
      <c r="BJ49" s="1395"/>
      <c r="BK49" s="1395"/>
      <c r="BL49" s="1395"/>
      <c r="BM49" s="1395"/>
      <c r="BN49" s="1395"/>
      <c r="BO49" s="1395"/>
      <c r="BP49" s="1395"/>
      <c r="BQ49" s="1395"/>
      <c r="BR49" s="1395"/>
      <c r="BS49" s="1395"/>
      <c r="BT49" s="1395"/>
      <c r="BU49" s="1395"/>
      <c r="BV49" s="1395"/>
      <c r="BW49" s="1395"/>
      <c r="BX49" s="1395"/>
      <c r="BY49" s="1395"/>
      <c r="BZ49" s="1395"/>
      <c r="CA49" s="1395"/>
      <c r="CB49" s="1395"/>
      <c r="CC49" s="1395"/>
      <c r="CD49" s="1395"/>
      <c r="CE49" s="1395"/>
      <c r="CF49" s="1395"/>
      <c r="CG49" s="1395"/>
      <c r="CH49" s="1395"/>
      <c r="CI49" s="1395"/>
      <c r="CJ49" s="1395"/>
      <c r="CK49" s="1395"/>
      <c r="CL49" s="1395"/>
      <c r="CM49" s="1395"/>
      <c r="CN49" s="1395"/>
      <c r="CO49" s="1395"/>
      <c r="CP49" s="1395"/>
      <c r="CQ49" s="1395"/>
      <c r="CR49" s="1395"/>
      <c r="CS49" s="1395"/>
      <c r="CT49" s="1396"/>
    </row>
    <row r="50" spans="1:100" ht="18" customHeight="1">
      <c r="B50" s="1404" t="s">
        <v>319</v>
      </c>
      <c r="C50" s="1402"/>
      <c r="D50" s="1402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  <c r="Y50" s="1402"/>
      <c r="Z50" s="1402"/>
      <c r="AA50" s="1402"/>
      <c r="AB50" s="1402"/>
      <c r="AC50" s="1402"/>
      <c r="AD50" s="1402"/>
      <c r="AE50" s="1402"/>
      <c r="AF50" s="1402"/>
      <c r="AG50" s="1402"/>
      <c r="AH50" s="1402"/>
      <c r="AI50" s="1402"/>
      <c r="AJ50" s="1402"/>
      <c r="AK50" s="1402"/>
      <c r="AL50" s="1402"/>
      <c r="AM50" s="1402"/>
      <c r="AN50" s="1402"/>
      <c r="AO50" s="1402"/>
      <c r="AP50" s="1402"/>
      <c r="AQ50" s="1402"/>
      <c r="AR50" s="1402"/>
      <c r="AS50" s="1402"/>
      <c r="AT50" s="1402"/>
      <c r="AU50" s="1402"/>
      <c r="AV50" s="1402"/>
      <c r="AW50" s="1403"/>
      <c r="AY50" s="145"/>
      <c r="AZ50" s="1423" t="s">
        <v>337</v>
      </c>
      <c r="BA50" s="1423"/>
      <c r="BB50" s="1423"/>
      <c r="BC50" s="1423"/>
      <c r="BD50" s="1423"/>
      <c r="BE50" s="1423"/>
      <c r="BF50" s="1423"/>
      <c r="BG50" s="1423"/>
      <c r="BH50" s="1423"/>
      <c r="BI50" s="1423"/>
      <c r="BJ50" s="1423"/>
      <c r="BK50" s="1423"/>
      <c r="BL50" s="1423"/>
      <c r="BM50" s="1423"/>
      <c r="BN50" s="1423"/>
      <c r="BO50" s="1423"/>
      <c r="BP50" s="1423"/>
      <c r="BQ50" s="1423"/>
      <c r="BR50" s="1423"/>
      <c r="BS50" s="1423"/>
      <c r="BT50" s="1423"/>
      <c r="BU50" s="1423"/>
      <c r="BV50" s="1423"/>
      <c r="BW50" s="1423"/>
      <c r="BX50" s="1423"/>
      <c r="BY50" s="1423"/>
      <c r="BZ50" s="1423"/>
      <c r="CA50" s="1423"/>
      <c r="CB50" s="1423"/>
      <c r="CC50" s="1423"/>
      <c r="CD50" s="1423"/>
      <c r="CE50" s="1423"/>
      <c r="CF50" s="1423"/>
      <c r="CG50" s="1423"/>
      <c r="CH50" s="1423"/>
      <c r="CI50" s="1423"/>
      <c r="CJ50" s="1423"/>
      <c r="CK50" s="1423"/>
      <c r="CL50" s="1423"/>
      <c r="CM50" s="1423"/>
      <c r="CN50" s="1423"/>
      <c r="CO50" s="1423"/>
      <c r="CP50" s="1423"/>
      <c r="CQ50" s="1423"/>
      <c r="CR50" s="1423"/>
      <c r="CS50" s="1423"/>
      <c r="CT50" s="1424"/>
    </row>
    <row r="51" spans="1:100" ht="18" customHeight="1">
      <c r="B51" s="145"/>
      <c r="C51" s="1395" t="s">
        <v>311</v>
      </c>
      <c r="D51" s="1395"/>
      <c r="E51" s="1395"/>
      <c r="F51" s="1395"/>
      <c r="G51" s="1395"/>
      <c r="H51" s="1395"/>
      <c r="I51" s="1395"/>
      <c r="J51" s="1395"/>
      <c r="K51" s="1395"/>
      <c r="L51" s="1395"/>
      <c r="M51" s="1395"/>
      <c r="N51" s="1395"/>
      <c r="O51" s="1395"/>
      <c r="P51" s="1395"/>
      <c r="Q51" s="1395"/>
      <c r="R51" s="1395"/>
      <c r="S51" s="1395"/>
      <c r="T51" s="1395"/>
      <c r="U51" s="1395"/>
      <c r="V51" s="1395"/>
      <c r="W51" s="1395"/>
      <c r="X51" s="1395"/>
      <c r="Y51" s="1395"/>
      <c r="Z51" s="1395"/>
      <c r="AA51" s="1395"/>
      <c r="AB51" s="1395"/>
      <c r="AC51" s="1395"/>
      <c r="AD51" s="1395"/>
      <c r="AE51" s="1395"/>
      <c r="AF51" s="1395"/>
      <c r="AG51" s="1395"/>
      <c r="AH51" s="1395"/>
      <c r="AI51" s="1395"/>
      <c r="AJ51" s="1395"/>
      <c r="AK51" s="1395"/>
      <c r="AL51" s="1395"/>
      <c r="AM51" s="1395"/>
      <c r="AN51" s="1395"/>
      <c r="AO51" s="1395"/>
      <c r="AP51" s="1395"/>
      <c r="AQ51" s="1395"/>
      <c r="AR51" s="1395"/>
      <c r="AS51" s="1395"/>
      <c r="AT51" s="1395"/>
      <c r="AU51" s="1395"/>
      <c r="AV51" s="1395"/>
      <c r="AW51" s="1396"/>
      <c r="AY51" s="145"/>
      <c r="AZ51" s="1423"/>
      <c r="BA51" s="1423"/>
      <c r="BB51" s="1423"/>
      <c r="BC51" s="1423"/>
      <c r="BD51" s="1423"/>
      <c r="BE51" s="1423"/>
      <c r="BF51" s="1423"/>
      <c r="BG51" s="1423"/>
      <c r="BH51" s="1423"/>
      <c r="BI51" s="1423"/>
      <c r="BJ51" s="1423"/>
      <c r="BK51" s="1423"/>
      <c r="BL51" s="1423"/>
      <c r="BM51" s="1423"/>
      <c r="BN51" s="1423"/>
      <c r="BO51" s="1423"/>
      <c r="BP51" s="1423"/>
      <c r="BQ51" s="1423"/>
      <c r="BR51" s="1423"/>
      <c r="BS51" s="1423"/>
      <c r="BT51" s="1423"/>
      <c r="BU51" s="1423"/>
      <c r="BV51" s="1423"/>
      <c r="BW51" s="1423"/>
      <c r="BX51" s="1423"/>
      <c r="BY51" s="1423"/>
      <c r="BZ51" s="1423"/>
      <c r="CA51" s="1423"/>
      <c r="CB51" s="1423"/>
      <c r="CC51" s="1423"/>
      <c r="CD51" s="1423"/>
      <c r="CE51" s="1423"/>
      <c r="CF51" s="1423"/>
      <c r="CG51" s="1423"/>
      <c r="CH51" s="1423"/>
      <c r="CI51" s="1423"/>
      <c r="CJ51" s="1423"/>
      <c r="CK51" s="1423"/>
      <c r="CL51" s="1423"/>
      <c r="CM51" s="1423"/>
      <c r="CN51" s="1423"/>
      <c r="CO51" s="1423"/>
      <c r="CP51" s="1423"/>
      <c r="CQ51" s="1423"/>
      <c r="CR51" s="1423"/>
      <c r="CS51" s="1423"/>
      <c r="CT51" s="1424"/>
    </row>
    <row r="52" spans="1:100" ht="18" customHeight="1">
      <c r="B52" s="145"/>
      <c r="C52" s="1423" t="s">
        <v>320</v>
      </c>
      <c r="D52" s="1423"/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1423"/>
      <c r="Y52" s="1423"/>
      <c r="Z52" s="1423"/>
      <c r="AA52" s="1423"/>
      <c r="AB52" s="1423"/>
      <c r="AC52" s="1423"/>
      <c r="AD52" s="1423"/>
      <c r="AE52" s="1423"/>
      <c r="AF52" s="1423"/>
      <c r="AG52" s="1423"/>
      <c r="AH52" s="1423"/>
      <c r="AI52" s="1423"/>
      <c r="AJ52" s="1423"/>
      <c r="AK52" s="1423"/>
      <c r="AL52" s="1423"/>
      <c r="AM52" s="1423"/>
      <c r="AN52" s="1423"/>
      <c r="AO52" s="1423"/>
      <c r="AP52" s="1423"/>
      <c r="AQ52" s="1423"/>
      <c r="AR52" s="1423"/>
      <c r="AS52" s="1423"/>
      <c r="AT52" s="1423"/>
      <c r="AU52" s="1423"/>
      <c r="AV52" s="1423"/>
      <c r="AW52" s="1424"/>
      <c r="AY52" s="145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4"/>
    </row>
    <row r="53" spans="1:100" ht="18" customHeight="1">
      <c r="B53" s="145"/>
      <c r="C53" s="1423"/>
      <c r="D53" s="1423"/>
      <c r="E53" s="1423"/>
      <c r="F53" s="1423"/>
      <c r="G53" s="1423"/>
      <c r="H53" s="1423"/>
      <c r="I53" s="1423"/>
      <c r="J53" s="1423"/>
      <c r="K53" s="1423"/>
      <c r="L53" s="1423"/>
      <c r="M53" s="1423"/>
      <c r="N53" s="1423"/>
      <c r="O53" s="1423"/>
      <c r="P53" s="1423"/>
      <c r="Q53" s="1423"/>
      <c r="R53" s="1423"/>
      <c r="S53" s="1423"/>
      <c r="T53" s="1423"/>
      <c r="U53" s="1423"/>
      <c r="V53" s="1423"/>
      <c r="W53" s="1423"/>
      <c r="X53" s="1423"/>
      <c r="Y53" s="1423"/>
      <c r="Z53" s="1423"/>
      <c r="AA53" s="1423"/>
      <c r="AB53" s="1423"/>
      <c r="AC53" s="1423"/>
      <c r="AD53" s="1423"/>
      <c r="AE53" s="1423"/>
      <c r="AF53" s="1423"/>
      <c r="AG53" s="1423"/>
      <c r="AH53" s="1423"/>
      <c r="AI53" s="1423"/>
      <c r="AJ53" s="1423"/>
      <c r="AK53" s="1423"/>
      <c r="AL53" s="1423"/>
      <c r="AM53" s="1423"/>
      <c r="AN53" s="1423"/>
      <c r="AO53" s="1423"/>
      <c r="AP53" s="1423"/>
      <c r="AQ53" s="1423"/>
      <c r="AR53" s="1423"/>
      <c r="AS53" s="1423"/>
      <c r="AT53" s="1423"/>
      <c r="AU53" s="1423"/>
      <c r="AV53" s="1423"/>
      <c r="AW53" s="1424"/>
      <c r="AY53" s="1450" t="s">
        <v>326</v>
      </c>
      <c r="AZ53" s="1398"/>
      <c r="BA53" s="1398"/>
      <c r="BB53" s="1398"/>
      <c r="BC53" s="1398"/>
      <c r="BD53" s="1398"/>
      <c r="BE53" s="1398"/>
      <c r="BF53" s="1398"/>
      <c r="BG53" s="1398"/>
      <c r="BH53" s="1398"/>
      <c r="BI53" s="1398"/>
      <c r="BJ53" s="1398"/>
      <c r="BK53" s="1398"/>
      <c r="BL53" s="1398"/>
      <c r="BM53" s="1398"/>
      <c r="BN53" s="1398"/>
      <c r="BO53" s="1398"/>
      <c r="BP53" s="1398"/>
      <c r="BQ53" s="1398"/>
      <c r="BR53" s="1398"/>
      <c r="BS53" s="1398"/>
      <c r="BT53" s="1398"/>
      <c r="BU53" s="1398"/>
      <c r="BV53" s="1398"/>
      <c r="BW53" s="1398"/>
      <c r="BX53" s="1398"/>
      <c r="BY53" s="1398"/>
      <c r="BZ53" s="1398"/>
      <c r="CA53" s="1398"/>
      <c r="CB53" s="1398"/>
      <c r="CC53" s="1398"/>
      <c r="CD53" s="1398"/>
      <c r="CE53" s="1398"/>
      <c r="CF53" s="1398"/>
      <c r="CG53" s="1398"/>
      <c r="CH53" s="1398"/>
      <c r="CI53" s="1398"/>
      <c r="CJ53" s="1398"/>
      <c r="CK53" s="1398"/>
      <c r="CL53" s="1398"/>
      <c r="CM53" s="1398"/>
      <c r="CN53" s="1398"/>
      <c r="CO53" s="1398"/>
      <c r="CP53" s="1398"/>
      <c r="CQ53" s="1398"/>
      <c r="CR53" s="1398"/>
      <c r="CS53" s="1398"/>
      <c r="CT53" s="1451"/>
    </row>
    <row r="54" spans="1:100" s="124" customFormat="1" ht="30" customHeight="1">
      <c r="A54" s="123"/>
      <c r="B54" s="145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4"/>
      <c r="AX54" s="153"/>
      <c r="AY54" s="145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4"/>
      <c r="CV54" s="314"/>
    </row>
    <row r="55" spans="1:100" s="125" customFormat="1" ht="18" customHeight="1">
      <c r="A55" s="124"/>
      <c r="B55" s="1450" t="s">
        <v>326</v>
      </c>
      <c r="C55" s="1398"/>
      <c r="D55" s="1398"/>
      <c r="E55" s="1398"/>
      <c r="F55" s="1398"/>
      <c r="G55" s="1398"/>
      <c r="H55" s="1398"/>
      <c r="I55" s="1398"/>
      <c r="J55" s="1398"/>
      <c r="K55" s="1398"/>
      <c r="L55" s="1398"/>
      <c r="M55" s="1398"/>
      <c r="N55" s="1398"/>
      <c r="O55" s="1398"/>
      <c r="P55" s="1398"/>
      <c r="Q55" s="1398"/>
      <c r="R55" s="1398"/>
      <c r="S55" s="1398"/>
      <c r="T55" s="1398"/>
      <c r="U55" s="1398"/>
      <c r="V55" s="1398"/>
      <c r="W55" s="1398"/>
      <c r="X55" s="1398"/>
      <c r="Y55" s="1398"/>
      <c r="Z55" s="1398"/>
      <c r="AA55" s="1398"/>
      <c r="AB55" s="1398"/>
      <c r="AC55" s="1398"/>
      <c r="AD55" s="1398"/>
      <c r="AE55" s="1398"/>
      <c r="AF55" s="1398"/>
      <c r="AG55" s="1398"/>
      <c r="AH55" s="1398"/>
      <c r="AI55" s="1398"/>
      <c r="AJ55" s="1398"/>
      <c r="AK55" s="1398"/>
      <c r="AL55" s="1398"/>
      <c r="AM55" s="1398"/>
      <c r="AN55" s="1398"/>
      <c r="AO55" s="1398"/>
      <c r="AP55" s="1398"/>
      <c r="AQ55" s="1398"/>
      <c r="AR55" s="1398"/>
      <c r="AS55" s="1398"/>
      <c r="AT55" s="1398"/>
      <c r="AU55" s="1398"/>
      <c r="AV55" s="1398"/>
      <c r="AW55" s="1451"/>
      <c r="AX55" s="156"/>
      <c r="AY55" s="152"/>
      <c r="AZ55" s="156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421"/>
      <c r="BN55" s="1421"/>
      <c r="BO55" s="1421"/>
      <c r="BP55" s="1421"/>
      <c r="BQ55" s="1421"/>
      <c r="BR55" s="1421" t="s">
        <v>48</v>
      </c>
      <c r="BS55" s="1421"/>
      <c r="BT55" s="1421"/>
      <c r="BU55" s="1421"/>
      <c r="BV55" s="1421"/>
      <c r="BW55" s="1421"/>
      <c r="BX55" s="1421" t="s">
        <v>49</v>
      </c>
      <c r="BY55" s="1421"/>
      <c r="BZ55" s="1421"/>
      <c r="CA55" s="1421"/>
      <c r="CB55" s="1421"/>
      <c r="CC55" s="1421"/>
      <c r="CD55" s="1421" t="s">
        <v>50</v>
      </c>
      <c r="CE55" s="1421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4"/>
      <c r="CV55" s="314"/>
    </row>
    <row r="56" spans="1:100" s="125" customFormat="1" ht="18" customHeight="1">
      <c r="B56" s="145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4"/>
      <c r="AX56" s="156"/>
      <c r="AY56" s="155"/>
      <c r="AZ56" s="156"/>
      <c r="BA56" s="156"/>
      <c r="BB56" s="156"/>
      <c r="BC56" s="156"/>
      <c r="BD56" s="156"/>
      <c r="BE56" s="589"/>
      <c r="BF56" s="589"/>
      <c r="BG56" s="589"/>
      <c r="BH56" s="589"/>
      <c r="BI56" s="589"/>
      <c r="BJ56" s="589"/>
      <c r="BK56" s="589"/>
      <c r="BL56" s="589"/>
      <c r="BM56" s="589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7"/>
      <c r="CV56" s="314"/>
    </row>
    <row r="57" spans="1:100" s="125" customFormat="1" ht="18" customHeight="1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684"/>
      <c r="P57" s="684"/>
      <c r="Q57" s="684"/>
      <c r="R57" s="68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4"/>
      <c r="AX57" s="156"/>
      <c r="AY57" s="152"/>
      <c r="AZ57" s="153"/>
      <c r="BA57" s="153"/>
      <c r="BB57" s="1414" t="s">
        <v>338</v>
      </c>
      <c r="BC57" s="1414"/>
      <c r="BD57" s="1414"/>
      <c r="BE57" s="1414"/>
      <c r="BF57" s="1414"/>
      <c r="BG57" s="1414"/>
      <c r="BH57" s="1414"/>
      <c r="BI57" s="1414"/>
      <c r="BJ57" s="1414"/>
      <c r="BK57" s="1414"/>
      <c r="BL57" s="1414"/>
      <c r="BM57" s="1414"/>
      <c r="BN57" s="1414"/>
      <c r="BO57" s="1414"/>
      <c r="BP57" s="1414"/>
      <c r="BQ57" s="1414"/>
      <c r="BR57" s="1414"/>
      <c r="BS57" s="1414"/>
      <c r="BT57" s="1414"/>
      <c r="BU57" s="1414"/>
      <c r="BV57" s="1414"/>
      <c r="BW57" s="1414"/>
      <c r="BX57" s="1414"/>
      <c r="BY57" s="1414"/>
      <c r="BZ57" s="1414"/>
      <c r="CA57" s="1414"/>
      <c r="CB57" s="1414"/>
      <c r="CC57" s="1414"/>
      <c r="CD57" s="1414"/>
      <c r="CE57" s="1414"/>
      <c r="CF57" s="1414"/>
      <c r="CG57" s="1414"/>
      <c r="CH57" s="1414"/>
      <c r="CI57" s="1414"/>
      <c r="CJ57" s="1414"/>
      <c r="CK57" s="1414"/>
      <c r="CL57" s="1414"/>
      <c r="CM57" s="1414"/>
      <c r="CN57" s="1414"/>
      <c r="CO57" s="1414"/>
      <c r="CP57" s="1414"/>
      <c r="CQ57" s="1414"/>
      <c r="CR57" s="1414"/>
      <c r="CS57" s="1414"/>
      <c r="CT57" s="1415"/>
      <c r="CV57" s="314"/>
    </row>
    <row r="58" spans="1:100" s="125" customFormat="1" ht="18" customHeight="1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421"/>
      <c r="P58" s="1421"/>
      <c r="Q58" s="1421"/>
      <c r="R58" s="1421"/>
      <c r="S58" s="1421"/>
      <c r="T58" s="1421" t="s">
        <v>48</v>
      </c>
      <c r="U58" s="1421"/>
      <c r="V58" s="1421"/>
      <c r="W58" s="1421"/>
      <c r="X58" s="1421"/>
      <c r="Y58" s="1421"/>
      <c r="Z58" s="1421" t="s">
        <v>49</v>
      </c>
      <c r="AA58" s="1421"/>
      <c r="AB58" s="1421"/>
      <c r="AC58" s="1421"/>
      <c r="AD58" s="1421"/>
      <c r="AE58" s="1421"/>
      <c r="AF58" s="1421" t="s">
        <v>50</v>
      </c>
      <c r="AG58" s="1421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4"/>
      <c r="AX58" s="156"/>
      <c r="AY58" s="152"/>
      <c r="AZ58" s="153"/>
      <c r="BA58" s="153"/>
      <c r="BB58" s="1414"/>
      <c r="BC58" s="1414"/>
      <c r="BD58" s="1414"/>
      <c r="BE58" s="1414"/>
      <c r="BF58" s="1414"/>
      <c r="BG58" s="1414"/>
      <c r="BH58" s="1414"/>
      <c r="BI58" s="1414"/>
      <c r="BJ58" s="1414"/>
      <c r="BK58" s="1414"/>
      <c r="BL58" s="1414"/>
      <c r="BM58" s="1414"/>
      <c r="BN58" s="1414"/>
      <c r="BO58" s="1414"/>
      <c r="BP58" s="1414"/>
      <c r="BQ58" s="1414"/>
      <c r="BR58" s="1414"/>
      <c r="BS58" s="1414"/>
      <c r="BT58" s="1414"/>
      <c r="BU58" s="1414"/>
      <c r="BV58" s="1414"/>
      <c r="BW58" s="1414"/>
      <c r="BX58" s="1414"/>
      <c r="BY58" s="1414"/>
      <c r="BZ58" s="1414"/>
      <c r="CA58" s="1414"/>
      <c r="CB58" s="1414"/>
      <c r="CC58" s="1414"/>
      <c r="CD58" s="1414"/>
      <c r="CE58" s="1414"/>
      <c r="CF58" s="1414"/>
      <c r="CG58" s="1414"/>
      <c r="CH58" s="1414"/>
      <c r="CI58" s="1414"/>
      <c r="CJ58" s="1414"/>
      <c r="CK58" s="1414"/>
      <c r="CL58" s="1414"/>
      <c r="CM58" s="1414"/>
      <c r="CN58" s="1414"/>
      <c r="CO58" s="1414"/>
      <c r="CP58" s="1414"/>
      <c r="CQ58" s="1414"/>
      <c r="CR58" s="1414"/>
      <c r="CS58" s="1414"/>
      <c r="CT58" s="1415"/>
      <c r="CV58" s="314"/>
    </row>
    <row r="59" spans="1:100" s="125" customFormat="1" ht="18" customHeight="1">
      <c r="B59" s="155"/>
      <c r="C59" s="156"/>
      <c r="D59" s="156"/>
      <c r="E59" s="156"/>
      <c r="F59" s="156"/>
      <c r="G59" s="589"/>
      <c r="H59" s="589"/>
      <c r="I59" s="589"/>
      <c r="J59" s="589"/>
      <c r="K59" s="589"/>
      <c r="L59" s="589"/>
      <c r="M59" s="589"/>
      <c r="N59" s="589"/>
      <c r="O59" s="589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6"/>
      <c r="AY59" s="155"/>
      <c r="AZ59" s="153"/>
      <c r="BA59" s="156"/>
      <c r="BB59" s="1416" t="s">
        <v>339</v>
      </c>
      <c r="BC59" s="1416"/>
      <c r="BD59" s="1416"/>
      <c r="BE59" s="1421" t="s">
        <v>176</v>
      </c>
      <c r="BF59" s="1421" t="s">
        <v>183</v>
      </c>
      <c r="BG59" s="1421"/>
      <c r="BH59" s="1421"/>
      <c r="BI59" s="1421"/>
      <c r="BJ59" s="1421"/>
      <c r="BK59" s="1421"/>
      <c r="BL59" s="1419"/>
      <c r="BM59" s="1419"/>
      <c r="BN59" s="1419"/>
      <c r="BO59" s="1419"/>
      <c r="BP59" s="1419"/>
      <c r="BQ59" s="1419"/>
      <c r="BR59" s="1419"/>
      <c r="BS59" s="1419"/>
      <c r="BT59" s="1419"/>
      <c r="BU59" s="1419"/>
      <c r="BV59" s="1419"/>
      <c r="BW59" s="1418" t="s">
        <v>209</v>
      </c>
      <c r="BX59" s="1418"/>
      <c r="BY59" s="1418"/>
      <c r="BZ59" s="1418"/>
      <c r="CA59" s="1418"/>
      <c r="CB59" s="158"/>
      <c r="CC59" s="156"/>
      <c r="CD59" s="156"/>
      <c r="CE59" s="1421"/>
      <c r="CF59" s="1421"/>
      <c r="CG59" s="1421"/>
      <c r="CH59" s="1421"/>
      <c r="CI59" s="1421"/>
      <c r="CJ59" s="1421"/>
      <c r="CK59" s="1421"/>
      <c r="CL59" s="1421"/>
      <c r="CM59" s="1421" t="s">
        <v>26</v>
      </c>
      <c r="CN59" s="1421"/>
      <c r="CO59" s="1421"/>
      <c r="CP59" s="156"/>
      <c r="CQ59" s="156"/>
      <c r="CR59" s="156"/>
      <c r="CS59" s="156"/>
      <c r="CT59" s="157"/>
      <c r="CV59" s="314"/>
    </row>
    <row r="60" spans="1:100" s="125" customFormat="1" ht="18" customHeight="1">
      <c r="B60" s="152"/>
      <c r="C60" s="153"/>
      <c r="D60" s="153"/>
      <c r="E60" s="1421" t="s">
        <v>208</v>
      </c>
      <c r="F60" s="1421"/>
      <c r="G60" s="1421"/>
      <c r="H60" s="1421"/>
      <c r="I60" s="1421"/>
      <c r="J60" s="1421"/>
      <c r="K60" s="1421"/>
      <c r="L60" s="1421"/>
      <c r="M60" s="1421"/>
      <c r="N60" s="1421" t="s">
        <v>183</v>
      </c>
      <c r="O60" s="1421"/>
      <c r="P60" s="1421"/>
      <c r="Q60" s="1421"/>
      <c r="R60" s="1421"/>
      <c r="S60" s="1421"/>
      <c r="T60" s="1419"/>
      <c r="U60" s="1419"/>
      <c r="V60" s="1419"/>
      <c r="W60" s="1419"/>
      <c r="X60" s="1419"/>
      <c r="Y60" s="1419"/>
      <c r="Z60" s="1419"/>
      <c r="AA60" s="1419"/>
      <c r="AB60" s="1419"/>
      <c r="AC60" s="1419"/>
      <c r="AD60" s="1419"/>
      <c r="AE60" s="1418" t="s">
        <v>209</v>
      </c>
      <c r="AF60" s="1418"/>
      <c r="AG60" s="1418"/>
      <c r="AH60" s="1418"/>
      <c r="AI60" s="1418"/>
      <c r="AJ60" s="158"/>
      <c r="AK60" s="156"/>
      <c r="AL60" s="156"/>
      <c r="AM60" s="1421"/>
      <c r="AN60" s="1421"/>
      <c r="AO60" s="1421"/>
      <c r="AP60" s="1421"/>
      <c r="AQ60" s="1421"/>
      <c r="AR60" s="1421"/>
      <c r="AS60" s="1421"/>
      <c r="AT60" s="1421"/>
      <c r="AU60" s="1421" t="s">
        <v>26</v>
      </c>
      <c r="AV60" s="1421"/>
      <c r="AW60" s="1452"/>
      <c r="AX60" s="156"/>
      <c r="AY60" s="155"/>
      <c r="AZ60" s="153"/>
      <c r="BA60" s="156"/>
      <c r="BB60" s="1416"/>
      <c r="BC60" s="1416"/>
      <c r="BD60" s="1416"/>
      <c r="BE60" s="1421"/>
      <c r="BF60" s="1421"/>
      <c r="BG60" s="1421"/>
      <c r="BH60" s="1421"/>
      <c r="BI60" s="1421"/>
      <c r="BJ60" s="1421"/>
      <c r="BK60" s="1421"/>
      <c r="BL60" s="1419"/>
      <c r="BM60" s="1419"/>
      <c r="BN60" s="1419"/>
      <c r="BO60" s="1419"/>
      <c r="BP60" s="1419"/>
      <c r="BQ60" s="1419"/>
      <c r="BR60" s="1419"/>
      <c r="BS60" s="1419"/>
      <c r="BT60" s="1419"/>
      <c r="BU60" s="1419"/>
      <c r="BV60" s="1419"/>
      <c r="BW60" s="1418"/>
      <c r="BX60" s="1418"/>
      <c r="BY60" s="1418"/>
      <c r="BZ60" s="1418"/>
      <c r="CA60" s="1418"/>
      <c r="CB60" s="589"/>
      <c r="CC60" s="685"/>
      <c r="CD60" s="685"/>
      <c r="CE60" s="1421"/>
      <c r="CF60" s="1421"/>
      <c r="CG60" s="1421"/>
      <c r="CH60" s="1421"/>
      <c r="CI60" s="1421"/>
      <c r="CJ60" s="1421"/>
      <c r="CK60" s="1421"/>
      <c r="CL60" s="1421"/>
      <c r="CM60" s="1421"/>
      <c r="CN60" s="1421"/>
      <c r="CO60" s="1421"/>
      <c r="CP60" s="156"/>
      <c r="CQ60" s="156"/>
      <c r="CR60" s="156"/>
      <c r="CS60" s="156"/>
      <c r="CT60" s="157"/>
      <c r="CV60" s="314"/>
    </row>
    <row r="61" spans="1:100" s="125" customFormat="1" ht="18" customHeight="1">
      <c r="B61" s="152"/>
      <c r="C61" s="153"/>
      <c r="D61" s="153"/>
      <c r="E61" s="1421"/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19"/>
      <c r="U61" s="1419"/>
      <c r="V61" s="1419"/>
      <c r="W61" s="1419"/>
      <c r="X61" s="1419"/>
      <c r="Y61" s="1419"/>
      <c r="Z61" s="1419"/>
      <c r="AA61" s="1419"/>
      <c r="AB61" s="1419"/>
      <c r="AC61" s="1419"/>
      <c r="AD61" s="1419"/>
      <c r="AE61" s="1418"/>
      <c r="AF61" s="1418"/>
      <c r="AG61" s="1418"/>
      <c r="AH61" s="1418"/>
      <c r="AI61" s="1418"/>
      <c r="AJ61" s="589"/>
      <c r="AK61" s="685"/>
      <c r="AL61" s="685"/>
      <c r="AM61" s="1421"/>
      <c r="AN61" s="1421"/>
      <c r="AO61" s="1421"/>
      <c r="AP61" s="1421"/>
      <c r="AQ61" s="1421"/>
      <c r="AR61" s="1421"/>
      <c r="AS61" s="1421"/>
      <c r="AT61" s="1421"/>
      <c r="AU61" s="1421"/>
      <c r="AV61" s="1421"/>
      <c r="AW61" s="1452"/>
      <c r="AX61" s="156"/>
      <c r="AY61" s="155"/>
      <c r="AZ61" s="153"/>
      <c r="BA61" s="156"/>
      <c r="BB61" s="1416" t="s">
        <v>341</v>
      </c>
      <c r="BC61" s="1416"/>
      <c r="BD61" s="1416"/>
      <c r="BE61" s="1421" t="s">
        <v>176</v>
      </c>
      <c r="BF61" s="1421"/>
      <c r="BG61" s="1421"/>
      <c r="BH61" s="1421"/>
      <c r="BI61" s="1421"/>
      <c r="BJ61" s="1421"/>
      <c r="BK61" s="1421"/>
      <c r="BL61" s="1421"/>
      <c r="BM61" s="1421"/>
      <c r="BN61" s="1421"/>
      <c r="BO61" s="1421"/>
      <c r="BP61" s="1421"/>
      <c r="BQ61" s="1421"/>
      <c r="BR61" s="1421"/>
      <c r="BS61" s="1421"/>
      <c r="BT61" s="1421"/>
      <c r="BU61" s="1421"/>
      <c r="BV61" s="1421"/>
      <c r="BW61" s="1421"/>
      <c r="BX61" s="1421"/>
      <c r="BY61" s="1421"/>
      <c r="BZ61" s="1421"/>
      <c r="CA61" s="1421"/>
      <c r="CB61" s="1421"/>
      <c r="CC61" s="1421"/>
      <c r="CD61" s="1421"/>
      <c r="CE61" s="1421"/>
      <c r="CF61" s="1421"/>
      <c r="CG61" s="1421"/>
      <c r="CH61" s="1421"/>
      <c r="CI61" s="1421"/>
      <c r="CJ61" s="1421"/>
      <c r="CK61" s="1421"/>
      <c r="CL61" s="1421"/>
      <c r="CM61" s="1421" t="s">
        <v>26</v>
      </c>
      <c r="CN61" s="1421"/>
      <c r="CO61" s="1421"/>
      <c r="CP61" s="156"/>
      <c r="CQ61" s="156"/>
      <c r="CR61" s="156"/>
      <c r="CS61" s="156"/>
      <c r="CT61" s="157"/>
      <c r="CV61" s="314"/>
    </row>
    <row r="62" spans="1:100" s="125" customFormat="1" ht="18" customHeight="1">
      <c r="B62" s="152"/>
      <c r="C62" s="153"/>
      <c r="D62" s="153"/>
      <c r="E62" s="589"/>
      <c r="F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153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685"/>
      <c r="AL62" s="685"/>
      <c r="AM62" s="685"/>
      <c r="AN62" s="685"/>
      <c r="AO62" s="685"/>
      <c r="AP62" s="685"/>
      <c r="AQ62" s="156"/>
      <c r="AR62" s="153"/>
      <c r="AS62" s="153"/>
      <c r="AT62" s="153"/>
      <c r="AU62" s="153"/>
      <c r="AV62" s="156"/>
      <c r="AW62" s="157"/>
      <c r="AX62" s="156"/>
      <c r="AY62" s="155"/>
      <c r="AZ62" s="153"/>
      <c r="BA62" s="156"/>
      <c r="BB62" s="1416"/>
      <c r="BC62" s="1416"/>
      <c r="BD62" s="1416"/>
      <c r="BE62" s="1421"/>
      <c r="BF62" s="1421"/>
      <c r="BG62" s="1421"/>
      <c r="BH62" s="1421"/>
      <c r="BI62" s="1421"/>
      <c r="BJ62" s="1421"/>
      <c r="BK62" s="1421"/>
      <c r="BL62" s="1421"/>
      <c r="BM62" s="1421"/>
      <c r="BN62" s="1421"/>
      <c r="BO62" s="1421"/>
      <c r="BP62" s="1421"/>
      <c r="BQ62" s="1421"/>
      <c r="BR62" s="1421"/>
      <c r="BS62" s="1421"/>
      <c r="BT62" s="1421"/>
      <c r="BU62" s="1421"/>
      <c r="BV62" s="1421"/>
      <c r="BW62" s="1421"/>
      <c r="BX62" s="1421"/>
      <c r="BY62" s="1421"/>
      <c r="BZ62" s="1421"/>
      <c r="CA62" s="1421"/>
      <c r="CB62" s="1421"/>
      <c r="CC62" s="1421"/>
      <c r="CD62" s="1421"/>
      <c r="CE62" s="1421"/>
      <c r="CF62" s="1421"/>
      <c r="CG62" s="1421"/>
      <c r="CH62" s="1421"/>
      <c r="CI62" s="1421"/>
      <c r="CJ62" s="1421"/>
      <c r="CK62" s="1421"/>
      <c r="CL62" s="1421"/>
      <c r="CM62" s="1421"/>
      <c r="CN62" s="1421"/>
      <c r="CO62" s="1421"/>
      <c r="CP62" s="156"/>
      <c r="CQ62" s="156"/>
      <c r="CR62" s="156"/>
      <c r="CS62" s="156"/>
      <c r="CT62" s="157"/>
      <c r="CV62" s="314"/>
    </row>
    <row r="63" spans="1:100" s="125" customFormat="1" ht="18" customHeight="1">
      <c r="B63" s="152"/>
      <c r="C63" s="153"/>
      <c r="D63" s="153"/>
      <c r="E63" s="1421" t="s">
        <v>312</v>
      </c>
      <c r="F63" s="1421"/>
      <c r="G63" s="1421"/>
      <c r="H63" s="1421"/>
      <c r="I63" s="1421"/>
      <c r="J63" s="1421"/>
      <c r="K63" s="1421"/>
      <c r="L63" s="1421"/>
      <c r="M63" s="1421"/>
      <c r="N63" s="1421" t="s">
        <v>183</v>
      </c>
      <c r="O63" s="1421"/>
      <c r="P63" s="1421"/>
      <c r="Q63" s="1421"/>
      <c r="R63" s="1421"/>
      <c r="S63" s="1421"/>
      <c r="T63" s="1417" t="e">
        <f>INDEX(소속,MATCH(AM63,성명,0))</f>
        <v>#N/A</v>
      </c>
      <c r="U63" s="1417"/>
      <c r="V63" s="1417"/>
      <c r="W63" s="1417"/>
      <c r="X63" s="1417"/>
      <c r="Y63" s="1417"/>
      <c r="Z63" s="1417"/>
      <c r="AA63" s="1417"/>
      <c r="AB63" s="1417"/>
      <c r="AC63" s="1417"/>
      <c r="AD63" s="1417"/>
      <c r="AE63" s="1418" t="s">
        <v>273</v>
      </c>
      <c r="AF63" s="1418"/>
      <c r="AG63" s="1418"/>
      <c r="AH63" s="1418"/>
      <c r="AI63" s="1418"/>
      <c r="AJ63" s="1419" t="s">
        <v>95</v>
      </c>
      <c r="AK63" s="1419"/>
      <c r="AL63" s="1419"/>
      <c r="AM63" s="1420">
        <f>'1'!$AJ$26</f>
        <v>0</v>
      </c>
      <c r="AN63" s="1420"/>
      <c r="AO63" s="1420"/>
      <c r="AP63" s="1420"/>
      <c r="AQ63" s="1420"/>
      <c r="AR63" s="1420"/>
      <c r="AS63" s="1420"/>
      <c r="AT63" s="1420"/>
      <c r="AU63" s="1421" t="s">
        <v>26</v>
      </c>
      <c r="AV63" s="1421"/>
      <c r="AW63" s="1452"/>
      <c r="AX63" s="156"/>
      <c r="AY63" s="155"/>
      <c r="AZ63" s="153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7"/>
      <c r="CV63" s="314"/>
    </row>
    <row r="64" spans="1:100" ht="18" customHeight="1">
      <c r="A64" s="125"/>
      <c r="B64" s="152"/>
      <c r="C64" s="153"/>
      <c r="D64" s="153"/>
      <c r="E64" s="1421"/>
      <c r="F64" s="1421"/>
      <c r="G64" s="1421"/>
      <c r="H64" s="1421"/>
      <c r="I64" s="1421"/>
      <c r="J64" s="1421"/>
      <c r="K64" s="1421"/>
      <c r="L64" s="1421"/>
      <c r="M64" s="1421"/>
      <c r="N64" s="1421"/>
      <c r="O64" s="1421"/>
      <c r="P64" s="1421"/>
      <c r="Q64" s="1421"/>
      <c r="R64" s="1421"/>
      <c r="S64" s="1421"/>
      <c r="T64" s="1417"/>
      <c r="U64" s="1417"/>
      <c r="V64" s="1417"/>
      <c r="W64" s="1417"/>
      <c r="X64" s="1417"/>
      <c r="Y64" s="1417"/>
      <c r="Z64" s="1417"/>
      <c r="AA64" s="1417"/>
      <c r="AB64" s="1417"/>
      <c r="AC64" s="1417"/>
      <c r="AD64" s="1417"/>
      <c r="AE64" s="1418"/>
      <c r="AF64" s="1418"/>
      <c r="AG64" s="1418"/>
      <c r="AH64" s="1418"/>
      <c r="AI64" s="1418"/>
      <c r="AJ64" s="1419"/>
      <c r="AK64" s="1419"/>
      <c r="AL64" s="1419"/>
      <c r="AM64" s="1420"/>
      <c r="AN64" s="1420"/>
      <c r="AO64" s="1420"/>
      <c r="AP64" s="1420"/>
      <c r="AQ64" s="1420"/>
      <c r="AR64" s="1420"/>
      <c r="AS64" s="1420"/>
      <c r="AT64" s="1420"/>
      <c r="AU64" s="1421"/>
      <c r="AV64" s="1421"/>
      <c r="AW64" s="1452"/>
      <c r="AY64" s="155"/>
      <c r="AZ64" s="153"/>
      <c r="BA64" s="156"/>
      <c r="BB64" s="1414" t="s">
        <v>340</v>
      </c>
      <c r="BC64" s="1414"/>
      <c r="BD64" s="1414"/>
      <c r="BE64" s="1414"/>
      <c r="BF64" s="1414"/>
      <c r="BG64" s="1414"/>
      <c r="BH64" s="1414"/>
      <c r="BI64" s="1414"/>
      <c r="BJ64" s="1414"/>
      <c r="BK64" s="1414"/>
      <c r="BL64" s="1414"/>
      <c r="BM64" s="1414"/>
      <c r="BN64" s="1414"/>
      <c r="BO64" s="1414"/>
      <c r="BP64" s="1414"/>
      <c r="BQ64" s="1414"/>
      <c r="BR64" s="1414"/>
      <c r="BS64" s="1414"/>
      <c r="BT64" s="1414"/>
      <c r="BU64" s="1414"/>
      <c r="BV64" s="1414"/>
      <c r="BW64" s="1414"/>
      <c r="BX64" s="1414"/>
      <c r="BY64" s="1414"/>
      <c r="BZ64" s="1414"/>
      <c r="CA64" s="1414"/>
      <c r="CB64" s="1414"/>
      <c r="CC64" s="1414"/>
      <c r="CD64" s="1414"/>
      <c r="CE64" s="1414"/>
      <c r="CF64" s="1414"/>
      <c r="CG64" s="1414"/>
      <c r="CH64" s="1414"/>
      <c r="CI64" s="1414"/>
      <c r="CJ64" s="1414"/>
      <c r="CK64" s="1414"/>
      <c r="CL64" s="1414"/>
      <c r="CM64" s="1414"/>
      <c r="CN64" s="1414"/>
      <c r="CO64" s="1414"/>
      <c r="CP64" s="1414"/>
      <c r="CQ64" s="1414"/>
      <c r="CR64" s="1414"/>
      <c r="CS64" s="1414"/>
      <c r="CT64" s="1415"/>
    </row>
    <row r="65" spans="2:98" ht="18" customHeight="1">
      <c r="B65" s="152"/>
      <c r="C65" s="153"/>
      <c r="D65" s="153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686"/>
      <c r="AF65" s="686"/>
      <c r="AG65" s="686"/>
      <c r="AH65" s="686"/>
      <c r="AI65" s="686"/>
      <c r="AJ65" s="593"/>
      <c r="AK65" s="593"/>
      <c r="AL65" s="593"/>
      <c r="AM65" s="685"/>
      <c r="AN65" s="685"/>
      <c r="AO65" s="685"/>
      <c r="AP65" s="685"/>
      <c r="AQ65" s="685"/>
      <c r="AR65" s="685"/>
      <c r="AS65" s="685"/>
      <c r="AT65" s="685"/>
      <c r="AU65" s="589"/>
      <c r="AV65" s="589"/>
      <c r="AW65" s="590"/>
      <c r="AY65" s="145"/>
      <c r="AZ65" s="143"/>
      <c r="BA65" s="143"/>
      <c r="BB65" s="1414"/>
      <c r="BC65" s="1414"/>
      <c r="BD65" s="1414"/>
      <c r="BE65" s="1414"/>
      <c r="BF65" s="1414"/>
      <c r="BG65" s="1414"/>
      <c r="BH65" s="1414"/>
      <c r="BI65" s="1414"/>
      <c r="BJ65" s="1414"/>
      <c r="BK65" s="1414"/>
      <c r="BL65" s="1414"/>
      <c r="BM65" s="1414"/>
      <c r="BN65" s="1414"/>
      <c r="BO65" s="1414"/>
      <c r="BP65" s="1414"/>
      <c r="BQ65" s="1414"/>
      <c r="BR65" s="1414"/>
      <c r="BS65" s="1414"/>
      <c r="BT65" s="1414"/>
      <c r="BU65" s="1414"/>
      <c r="BV65" s="1414"/>
      <c r="BW65" s="1414"/>
      <c r="BX65" s="1414"/>
      <c r="BY65" s="1414"/>
      <c r="BZ65" s="1414"/>
      <c r="CA65" s="1414"/>
      <c r="CB65" s="1414"/>
      <c r="CC65" s="1414"/>
      <c r="CD65" s="1414"/>
      <c r="CE65" s="1414"/>
      <c r="CF65" s="1414"/>
      <c r="CG65" s="1414"/>
      <c r="CH65" s="1414"/>
      <c r="CI65" s="1414"/>
      <c r="CJ65" s="1414"/>
      <c r="CK65" s="1414"/>
      <c r="CL65" s="1414"/>
      <c r="CM65" s="1414"/>
      <c r="CN65" s="1414"/>
      <c r="CO65" s="1414"/>
      <c r="CP65" s="1414"/>
      <c r="CQ65" s="1414"/>
      <c r="CR65" s="1414"/>
      <c r="CS65" s="1414"/>
      <c r="CT65" s="1415"/>
    </row>
    <row r="66" spans="2:98" ht="18" customHeight="1">
      <c r="B66" s="152"/>
      <c r="C66" s="153"/>
      <c r="D66" s="153"/>
      <c r="E66" s="1421" t="s">
        <v>313</v>
      </c>
      <c r="F66" s="1421"/>
      <c r="G66" s="1421"/>
      <c r="H66" s="1421"/>
      <c r="I66" s="1421"/>
      <c r="J66" s="1421"/>
      <c r="K66" s="1421"/>
      <c r="L66" s="1421"/>
      <c r="M66" s="1421"/>
      <c r="N66" s="1421"/>
      <c r="O66" s="1421"/>
      <c r="P66" s="1421"/>
      <c r="Q66" s="1421"/>
      <c r="R66" s="1421"/>
      <c r="S66" s="1421"/>
      <c r="T66" s="1421"/>
      <c r="U66" s="1421"/>
      <c r="V66" s="1421"/>
      <c r="W66" s="1421"/>
      <c r="X66" s="1421"/>
      <c r="Y66" s="1421"/>
      <c r="Z66" s="1421"/>
      <c r="AA66" s="1421"/>
      <c r="AB66" s="1421"/>
      <c r="AC66" s="1421"/>
      <c r="AD66" s="1421"/>
      <c r="AE66" s="1421"/>
      <c r="AF66" s="1421"/>
      <c r="AG66" s="1421"/>
      <c r="AH66" s="1421"/>
      <c r="AI66" s="1421"/>
      <c r="AJ66" s="1421"/>
      <c r="AK66" s="1421"/>
      <c r="AL66" s="1421"/>
      <c r="AM66" s="1421"/>
      <c r="AN66" s="1421"/>
      <c r="AO66" s="1421"/>
      <c r="AP66" s="1421"/>
      <c r="AQ66" s="1421"/>
      <c r="AR66" s="1421"/>
      <c r="AS66" s="1421"/>
      <c r="AT66" s="1421"/>
      <c r="AU66" s="1421" t="s">
        <v>26</v>
      </c>
      <c r="AV66" s="1421"/>
      <c r="AW66" s="1452"/>
      <c r="AY66" s="145"/>
      <c r="AZ66" s="143"/>
      <c r="BA66" s="143"/>
      <c r="BB66" s="1416" t="s">
        <v>342</v>
      </c>
      <c r="BC66" s="1416"/>
      <c r="BD66" s="1416"/>
      <c r="BE66" s="1416"/>
      <c r="BF66" s="1416"/>
      <c r="BG66" s="1416"/>
      <c r="BH66" s="1416"/>
      <c r="BI66" s="1416"/>
      <c r="BJ66" s="1416"/>
      <c r="BK66" s="1416"/>
      <c r="BL66" s="1417" t="e">
        <f>INDEX(소속,MATCH(CE66,성명,0))</f>
        <v>#N/A</v>
      </c>
      <c r="BM66" s="1417"/>
      <c r="BN66" s="1417"/>
      <c r="BO66" s="1417"/>
      <c r="BP66" s="1417"/>
      <c r="BQ66" s="1417"/>
      <c r="BR66" s="1417"/>
      <c r="BS66" s="1417"/>
      <c r="BT66" s="1417"/>
      <c r="BU66" s="1417"/>
      <c r="BV66" s="1417"/>
      <c r="BW66" s="1418" t="s">
        <v>273</v>
      </c>
      <c r="BX66" s="1418"/>
      <c r="BY66" s="1418"/>
      <c r="BZ66" s="1418"/>
      <c r="CA66" s="1418"/>
      <c r="CB66" s="1419" t="s">
        <v>95</v>
      </c>
      <c r="CC66" s="1419"/>
      <c r="CD66" s="1419"/>
      <c r="CE66" s="1420">
        <f>'1'!$AJ$26</f>
        <v>0</v>
      </c>
      <c r="CF66" s="1420"/>
      <c r="CG66" s="1420"/>
      <c r="CH66" s="1420"/>
      <c r="CI66" s="1420"/>
      <c r="CJ66" s="1420"/>
      <c r="CK66" s="1420"/>
      <c r="CL66" s="1420"/>
      <c r="CM66" s="1421" t="s">
        <v>26</v>
      </c>
      <c r="CN66" s="1421"/>
      <c r="CO66" s="1421"/>
      <c r="CP66" s="143"/>
      <c r="CQ66" s="143"/>
      <c r="CR66" s="143"/>
      <c r="CS66" s="143"/>
      <c r="CT66" s="144"/>
    </row>
    <row r="67" spans="2:98" ht="18" customHeight="1">
      <c r="B67" s="152"/>
      <c r="C67" s="153"/>
      <c r="D67" s="153"/>
      <c r="E67" s="1421"/>
      <c r="F67" s="1421"/>
      <c r="G67" s="1421"/>
      <c r="H67" s="1421"/>
      <c r="I67" s="1421"/>
      <c r="J67" s="1421"/>
      <c r="K67" s="1421"/>
      <c r="L67" s="1421"/>
      <c r="M67" s="1421"/>
      <c r="N67" s="1421"/>
      <c r="O67" s="1421"/>
      <c r="P67" s="1421"/>
      <c r="Q67" s="1421"/>
      <c r="R67" s="1421"/>
      <c r="S67" s="1421"/>
      <c r="T67" s="1421"/>
      <c r="U67" s="1421"/>
      <c r="V67" s="1421"/>
      <c r="W67" s="1421"/>
      <c r="X67" s="1421"/>
      <c r="Y67" s="1421"/>
      <c r="Z67" s="1421"/>
      <c r="AA67" s="1421"/>
      <c r="AB67" s="1421"/>
      <c r="AC67" s="1421"/>
      <c r="AD67" s="1421"/>
      <c r="AE67" s="1421"/>
      <c r="AF67" s="1421"/>
      <c r="AG67" s="1421"/>
      <c r="AH67" s="1421"/>
      <c r="AI67" s="1421"/>
      <c r="AJ67" s="1421"/>
      <c r="AK67" s="1421"/>
      <c r="AL67" s="1421"/>
      <c r="AM67" s="1421"/>
      <c r="AN67" s="1421"/>
      <c r="AO67" s="1421"/>
      <c r="AP67" s="1421"/>
      <c r="AQ67" s="1421"/>
      <c r="AR67" s="1421"/>
      <c r="AS67" s="1421"/>
      <c r="AT67" s="1421"/>
      <c r="AU67" s="1421"/>
      <c r="AV67" s="1421"/>
      <c r="AW67" s="1452"/>
      <c r="AY67" s="145"/>
      <c r="AZ67" s="143"/>
      <c r="BA67" s="143"/>
      <c r="BB67" s="1416"/>
      <c r="BC67" s="1416"/>
      <c r="BD67" s="1416"/>
      <c r="BE67" s="1416"/>
      <c r="BF67" s="1416"/>
      <c r="BG67" s="1416"/>
      <c r="BH67" s="1416"/>
      <c r="BI67" s="1416"/>
      <c r="BJ67" s="1416"/>
      <c r="BK67" s="1416"/>
      <c r="BL67" s="1417"/>
      <c r="BM67" s="1417"/>
      <c r="BN67" s="1417"/>
      <c r="BO67" s="1417"/>
      <c r="BP67" s="1417"/>
      <c r="BQ67" s="1417"/>
      <c r="BR67" s="1417"/>
      <c r="BS67" s="1417"/>
      <c r="BT67" s="1417"/>
      <c r="BU67" s="1417"/>
      <c r="BV67" s="1417"/>
      <c r="BW67" s="1418"/>
      <c r="BX67" s="1418"/>
      <c r="BY67" s="1418"/>
      <c r="BZ67" s="1418"/>
      <c r="CA67" s="1418"/>
      <c r="CB67" s="1419"/>
      <c r="CC67" s="1419"/>
      <c r="CD67" s="1419"/>
      <c r="CE67" s="1420"/>
      <c r="CF67" s="1420"/>
      <c r="CG67" s="1420"/>
      <c r="CH67" s="1420"/>
      <c r="CI67" s="1420"/>
      <c r="CJ67" s="1420"/>
      <c r="CK67" s="1420"/>
      <c r="CL67" s="1420"/>
      <c r="CM67" s="1421"/>
      <c r="CN67" s="1421"/>
      <c r="CO67" s="1421"/>
      <c r="CP67" s="143"/>
      <c r="CQ67" s="143"/>
      <c r="CR67" s="143"/>
      <c r="CS67" s="143"/>
      <c r="CT67" s="144"/>
    </row>
    <row r="68" spans="2:98" ht="18" customHeight="1">
      <c r="B68" s="457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9"/>
      <c r="AY68" s="457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9"/>
    </row>
  </sheetData>
  <mergeCells count="241">
    <mergeCell ref="CV2:CX2"/>
    <mergeCell ref="E66:M67"/>
    <mergeCell ref="N66:AT67"/>
    <mergeCell ref="AU66:AW67"/>
    <mergeCell ref="E63:M64"/>
    <mergeCell ref="N63:S64"/>
    <mergeCell ref="T63:AD64"/>
    <mergeCell ref="B55:AW55"/>
    <mergeCell ref="O58:S58"/>
    <mergeCell ref="T58:U58"/>
    <mergeCell ref="V58:Y58"/>
    <mergeCell ref="Z58:AA58"/>
    <mergeCell ref="AB58:AE58"/>
    <mergeCell ref="AF58:AG58"/>
    <mergeCell ref="AE63:AI64"/>
    <mergeCell ref="AJ63:AL64"/>
    <mergeCell ref="AM63:AT64"/>
    <mergeCell ref="AE60:AI61"/>
    <mergeCell ref="E60:M61"/>
    <mergeCell ref="N60:S61"/>
    <mergeCell ref="T60:AD61"/>
    <mergeCell ref="AU63:AW64"/>
    <mergeCell ref="I13:AU13"/>
    <mergeCell ref="AY36:CT36"/>
    <mergeCell ref="AY1:CT1"/>
    <mergeCell ref="AY2:CT2"/>
    <mergeCell ref="AY4:BC4"/>
    <mergeCell ref="BC11:BE11"/>
    <mergeCell ref="BC12:BE12"/>
    <mergeCell ref="CI14:CK14"/>
    <mergeCell ref="CE14:CG14"/>
    <mergeCell ref="BV8:BX8"/>
    <mergeCell ref="AY9:CR9"/>
    <mergeCell ref="BV10:BZ10"/>
    <mergeCell ref="CD10:CF10"/>
    <mergeCell ref="CG10:CT10"/>
    <mergeCell ref="AZ10:BB10"/>
    <mergeCell ref="BC10:BG10"/>
    <mergeCell ref="BH10:BU10"/>
    <mergeCell ref="BC13:BE13"/>
    <mergeCell ref="BQ14:BS14"/>
    <mergeCell ref="BU14:BZ14"/>
    <mergeCell ref="BM14:BO14"/>
    <mergeCell ref="BF11:CR11"/>
    <mergeCell ref="BI14:BK14"/>
    <mergeCell ref="CA14:CC14"/>
    <mergeCell ref="BS12:BX12"/>
    <mergeCell ref="BF13:CR13"/>
    <mergeCell ref="B1:AW1"/>
    <mergeCell ref="B2:AW2"/>
    <mergeCell ref="F14:K14"/>
    <mergeCell ref="L14:N14"/>
    <mergeCell ref="P14:R14"/>
    <mergeCell ref="BR4:CC4"/>
    <mergeCell ref="CD4:CH4"/>
    <mergeCell ref="M5:U5"/>
    <mergeCell ref="V5:AW5"/>
    <mergeCell ref="B6:AW6"/>
    <mergeCell ref="Q8:S8"/>
    <mergeCell ref="U8:W8"/>
    <mergeCell ref="Y8:AA8"/>
    <mergeCell ref="B9:AU9"/>
    <mergeCell ref="C10:E10"/>
    <mergeCell ref="F10:J10"/>
    <mergeCell ref="K10:X10"/>
    <mergeCell ref="Y10:AC10"/>
    <mergeCell ref="AG10:AI10"/>
    <mergeCell ref="AJ10:AW10"/>
    <mergeCell ref="F13:H13"/>
    <mergeCell ref="T14:V14"/>
    <mergeCell ref="X14:AC14"/>
    <mergeCell ref="AD14:AF14"/>
    <mergeCell ref="C39:AW40"/>
    <mergeCell ref="BE61:BE62"/>
    <mergeCell ref="BF61:CL62"/>
    <mergeCell ref="CM61:CO62"/>
    <mergeCell ref="AY53:CT53"/>
    <mergeCell ref="BM55:BQ55"/>
    <mergeCell ref="BR55:BS55"/>
    <mergeCell ref="BT55:BW55"/>
    <mergeCell ref="BX55:BY55"/>
    <mergeCell ref="BZ55:CC55"/>
    <mergeCell ref="CD55:CE55"/>
    <mergeCell ref="AM60:AT61"/>
    <mergeCell ref="AU60:AW61"/>
    <mergeCell ref="C51:AW51"/>
    <mergeCell ref="C52:AW53"/>
    <mergeCell ref="B42:AW42"/>
    <mergeCell ref="C43:AW43"/>
    <mergeCell ref="C44:AW44"/>
    <mergeCell ref="C45:AW45"/>
    <mergeCell ref="C46:AW46"/>
    <mergeCell ref="C47:AW48"/>
    <mergeCell ref="B50:AW50"/>
    <mergeCell ref="AZ49:CT49"/>
    <mergeCell ref="AZ50:CT51"/>
    <mergeCell ref="B36:AW36"/>
    <mergeCell ref="C37:AW37"/>
    <mergeCell ref="C38:AW38"/>
    <mergeCell ref="BB61:BD62"/>
    <mergeCell ref="AH17:AJ17"/>
    <mergeCell ref="AL17:AN17"/>
    <mergeCell ref="AZ18:BF18"/>
    <mergeCell ref="AZ19:BF19"/>
    <mergeCell ref="BG19:BW19"/>
    <mergeCell ref="B19:R19"/>
    <mergeCell ref="S19:AA19"/>
    <mergeCell ref="AB19:AW19"/>
    <mergeCell ref="C20:P20"/>
    <mergeCell ref="Q20:AW20"/>
    <mergeCell ref="B22:AW22"/>
    <mergeCell ref="F17:K17"/>
    <mergeCell ref="L17:N17"/>
    <mergeCell ref="P17:R17"/>
    <mergeCell ref="T17:V17"/>
    <mergeCell ref="X17:AC17"/>
    <mergeCell ref="AD17:AF17"/>
    <mergeCell ref="B27:U27"/>
    <mergeCell ref="V27:X27"/>
    <mergeCell ref="Z27:AA27"/>
    <mergeCell ref="CV4:CY4"/>
    <mergeCell ref="F11:H11"/>
    <mergeCell ref="I11:AU11"/>
    <mergeCell ref="C12:E12"/>
    <mergeCell ref="F12:J12"/>
    <mergeCell ref="K12:X12"/>
    <mergeCell ref="Y12:AC12"/>
    <mergeCell ref="AE12:AI12"/>
    <mergeCell ref="AJ12:AL12"/>
    <mergeCell ref="AM12:AW12"/>
    <mergeCell ref="BY12:CE12"/>
    <mergeCell ref="AY6:CR6"/>
    <mergeCell ref="B4:F4"/>
    <mergeCell ref="G4:T4"/>
    <mergeCell ref="U4:AN4"/>
    <mergeCell ref="AO4:AW4"/>
    <mergeCell ref="BD4:BQ4"/>
    <mergeCell ref="BN8:BP8"/>
    <mergeCell ref="BR8:BT8"/>
    <mergeCell ref="CY6:CY12"/>
    <mergeCell ref="CX6:CX12"/>
    <mergeCell ref="CW6:CW12"/>
    <mergeCell ref="CV6:CV12"/>
    <mergeCell ref="CI4:CT4"/>
    <mergeCell ref="C23:I23"/>
    <mergeCell ref="J23:S23"/>
    <mergeCell ref="T23:Z23"/>
    <mergeCell ref="AA23:AG23"/>
    <mergeCell ref="AH23:AN23"/>
    <mergeCell ref="AO23:AV23"/>
    <mergeCell ref="AH14:AJ14"/>
    <mergeCell ref="AL14:AN14"/>
    <mergeCell ref="C15:E15"/>
    <mergeCell ref="F15:H15"/>
    <mergeCell ref="I15:U15"/>
    <mergeCell ref="V15:AA15"/>
    <mergeCell ref="AB15:AH15"/>
    <mergeCell ref="AJ15:AP15"/>
    <mergeCell ref="F16:H16"/>
    <mergeCell ref="I16:AU16"/>
    <mergeCell ref="C24:I24"/>
    <mergeCell ref="C25:I25"/>
    <mergeCell ref="J25:Z25"/>
    <mergeCell ref="AA25:AG25"/>
    <mergeCell ref="J24:AV24"/>
    <mergeCell ref="AH25:AV25"/>
    <mergeCell ref="BW25:CC25"/>
    <mergeCell ref="CF25:CG25"/>
    <mergeCell ref="AZ25:BT25"/>
    <mergeCell ref="AY24:CT24"/>
    <mergeCell ref="CH25:CP25"/>
    <mergeCell ref="CQ25:CR25"/>
    <mergeCell ref="AC27:AD27"/>
    <mergeCell ref="C32:AW32"/>
    <mergeCell ref="AR27:AW27"/>
    <mergeCell ref="C33:AW34"/>
    <mergeCell ref="AF30:AT30"/>
    <mergeCell ref="C31:W31"/>
    <mergeCell ref="Z31:AF31"/>
    <mergeCell ref="AI31:AJ31"/>
    <mergeCell ref="AI27:AK27"/>
    <mergeCell ref="AM27:AN27"/>
    <mergeCell ref="AP27:AQ27"/>
    <mergeCell ref="B28:AW28"/>
    <mergeCell ref="B30:AD30"/>
    <mergeCell ref="AK31:AS31"/>
    <mergeCell ref="AT31:AU31"/>
    <mergeCell ref="AZ12:BB12"/>
    <mergeCell ref="BF12:BR12"/>
    <mergeCell ref="BC14:BH14"/>
    <mergeCell ref="CG12:CM12"/>
    <mergeCell ref="AZ17:BF17"/>
    <mergeCell ref="BQ17:BW17"/>
    <mergeCell ref="BX17:CD17"/>
    <mergeCell ref="CE17:CK17"/>
    <mergeCell ref="CL17:CS17"/>
    <mergeCell ref="BY16:CT16"/>
    <mergeCell ref="BG17:BP17"/>
    <mergeCell ref="BB64:CT65"/>
    <mergeCell ref="BB66:BK67"/>
    <mergeCell ref="BL66:BV67"/>
    <mergeCell ref="BW66:CA67"/>
    <mergeCell ref="CB66:CD67"/>
    <mergeCell ref="CE66:CL67"/>
    <mergeCell ref="CM66:CO67"/>
    <mergeCell ref="AZ26:CT26"/>
    <mergeCell ref="AZ27:CT27"/>
    <mergeCell ref="AY29:CT29"/>
    <mergeCell ref="AZ33:CT34"/>
    <mergeCell ref="AZ30:CT30"/>
    <mergeCell ref="AZ31:CT32"/>
    <mergeCell ref="BB57:CT58"/>
    <mergeCell ref="BB59:BD60"/>
    <mergeCell ref="BE59:BE60"/>
    <mergeCell ref="BF59:BK60"/>
    <mergeCell ref="AZ37:CT37"/>
    <mergeCell ref="AZ38:CT38"/>
    <mergeCell ref="BL59:BV60"/>
    <mergeCell ref="BW59:CA60"/>
    <mergeCell ref="CE59:CL60"/>
    <mergeCell ref="CM59:CO60"/>
    <mergeCell ref="AY48:CT48"/>
    <mergeCell ref="AZ40:CT40"/>
    <mergeCell ref="AY16:BO16"/>
    <mergeCell ref="BP16:BX16"/>
    <mergeCell ref="AZ41:CT42"/>
    <mergeCell ref="AZ43:CT43"/>
    <mergeCell ref="AY45:CT46"/>
    <mergeCell ref="AZ39:CT39"/>
    <mergeCell ref="AY22:CT22"/>
    <mergeCell ref="BX19:CD19"/>
    <mergeCell ref="AY21:BR21"/>
    <mergeCell ref="BS21:BU21"/>
    <mergeCell ref="BW21:BX21"/>
    <mergeCell ref="BZ21:CA21"/>
    <mergeCell ref="BG18:CS18"/>
    <mergeCell ref="CF21:CH21"/>
    <mergeCell ref="CJ21:CK21"/>
    <mergeCell ref="CM21:CN21"/>
    <mergeCell ref="CO21:CT21"/>
    <mergeCell ref="CE19:CS19"/>
  </mergeCells>
  <phoneticPr fontId="5" type="noConversion"/>
  <dataValidations disablePrompts="1" count="1">
    <dataValidation allowBlank="1" showInputMessage="1" showErrorMessage="1" prompt="2014년 최저시급:5,210원/최저일급:41,680원/최저월급:1,088,890원_x000a__x000a_2015년 최저시급:5,580원/최저일급:44,640원/최저월급:1,166,220원_x000a__x000a_1일 8시간/주 소정근로시간 40시간/월 근로시간 209시간" sqref="Z31:AF31 AK31:AS31"/>
  </dataValidations>
  <hyperlinks>
    <hyperlink ref="CV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9" max="6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V29"/>
  <sheetViews>
    <sheetView zoomScaleNormal="100" workbookViewId="0">
      <selection activeCell="AI25" sqref="AI25:AQ25"/>
    </sheetView>
  </sheetViews>
  <sheetFormatPr defaultColWidth="1.77734375" defaultRowHeight="18" customHeight="1"/>
  <cols>
    <col min="1" max="47" width="1.77734375" style="123"/>
    <col min="48" max="48" width="17.44140625" style="123" customWidth="1"/>
    <col min="49" max="16384" width="1.77734375" style="123"/>
  </cols>
  <sheetData>
    <row r="1" spans="1:48" ht="31.5">
      <c r="A1" s="1453" t="s">
        <v>210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55"/>
    </row>
    <row r="2" spans="1:48" ht="18" customHeight="1">
      <c r="A2" s="145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4"/>
    </row>
    <row r="3" spans="1:48" ht="18" customHeight="1">
      <c r="A3" s="145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4"/>
      <c r="AV3" s="452" t="s">
        <v>1369</v>
      </c>
    </row>
    <row r="4" spans="1:48" ht="18" customHeight="1">
      <c r="A4" s="145"/>
      <c r="B4" s="1395" t="s">
        <v>211</v>
      </c>
      <c r="C4" s="1395"/>
      <c r="D4" s="1395"/>
      <c r="E4" s="1463"/>
      <c r="F4" s="1463"/>
      <c r="G4" s="1463"/>
      <c r="H4" s="1463"/>
      <c r="I4" s="143" t="s">
        <v>48</v>
      </c>
      <c r="J4" s="1463"/>
      <c r="K4" s="1463"/>
      <c r="L4" s="1463"/>
      <c r="M4" s="143" t="s">
        <v>49</v>
      </c>
      <c r="N4" s="1463"/>
      <c r="O4" s="1463"/>
      <c r="P4" s="1463"/>
      <c r="Q4" s="143" t="s">
        <v>212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</row>
    <row r="5" spans="1:48" ht="18" customHeight="1">
      <c r="A5" s="145"/>
      <c r="B5" s="143" t="s">
        <v>213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4"/>
    </row>
    <row r="6" spans="1:48" ht="18" customHeight="1">
      <c r="A6" s="145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4"/>
    </row>
    <row r="7" spans="1:48" ht="30" customHeight="1">
      <c r="A7" s="145"/>
      <c r="B7" s="1423" t="s">
        <v>1172</v>
      </c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6"/>
    </row>
    <row r="8" spans="1:48" ht="18" customHeight="1">
      <c r="A8" s="145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4"/>
    </row>
    <row r="9" spans="1:48" ht="30" customHeight="1">
      <c r="A9" s="145"/>
      <c r="B9" s="1423" t="s">
        <v>1173</v>
      </c>
      <c r="C9" s="1395"/>
      <c r="D9" s="1395"/>
      <c r="E9" s="1395"/>
      <c r="F9" s="1395"/>
      <c r="G9" s="1395"/>
      <c r="H9" s="1395"/>
      <c r="I9" s="1395"/>
      <c r="J9" s="1395"/>
      <c r="K9" s="1395"/>
      <c r="L9" s="1395"/>
      <c r="M9" s="1395"/>
      <c r="N9" s="1395"/>
      <c r="O9" s="1395"/>
      <c r="P9" s="1395"/>
      <c r="Q9" s="1395"/>
      <c r="R9" s="1395"/>
      <c r="S9" s="1395"/>
      <c r="T9" s="1395"/>
      <c r="U9" s="1395"/>
      <c r="V9" s="1395"/>
      <c r="W9" s="1395"/>
      <c r="X9" s="1395"/>
      <c r="Y9" s="1395"/>
      <c r="Z9" s="1395"/>
      <c r="AA9" s="1395"/>
      <c r="AB9" s="1395"/>
      <c r="AC9" s="1395"/>
      <c r="AD9" s="1395"/>
      <c r="AE9" s="1395"/>
      <c r="AF9" s="1395"/>
      <c r="AG9" s="1395"/>
      <c r="AH9" s="1395"/>
      <c r="AI9" s="1395"/>
      <c r="AJ9" s="1395"/>
      <c r="AK9" s="1395"/>
      <c r="AL9" s="1395"/>
      <c r="AM9" s="1395"/>
      <c r="AN9" s="1395"/>
      <c r="AO9" s="1395"/>
      <c r="AP9" s="1395"/>
      <c r="AQ9" s="1395"/>
      <c r="AR9" s="1395"/>
      <c r="AS9" s="1395"/>
      <c r="AT9" s="1396"/>
    </row>
    <row r="10" spans="1:48" ht="18" customHeight="1">
      <c r="A10" s="145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</row>
    <row r="11" spans="1:48" ht="30" customHeight="1">
      <c r="A11" s="145"/>
      <c r="B11" s="1423" t="s">
        <v>0</v>
      </c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1395"/>
      <c r="AG11" s="1395"/>
      <c r="AH11" s="1395"/>
      <c r="AI11" s="1395"/>
      <c r="AJ11" s="1395"/>
      <c r="AK11" s="1395"/>
      <c r="AL11" s="1395"/>
      <c r="AM11" s="1395"/>
      <c r="AN11" s="1395"/>
      <c r="AO11" s="1395"/>
      <c r="AP11" s="1395"/>
      <c r="AQ11" s="1395"/>
      <c r="AR11" s="1395"/>
      <c r="AS11" s="1395"/>
      <c r="AT11" s="1396"/>
    </row>
    <row r="12" spans="1:48" ht="18" customHeight="1">
      <c r="A12" s="145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</row>
    <row r="13" spans="1:48" ht="18" customHeight="1">
      <c r="A13" s="145"/>
      <c r="B13" s="143"/>
      <c r="C13" s="1395" t="s">
        <v>1</v>
      </c>
      <c r="D13" s="1395"/>
      <c r="E13" s="1395"/>
      <c r="F13" s="1395"/>
      <c r="G13" s="1395"/>
      <c r="H13" s="1395"/>
      <c r="I13" s="1395"/>
      <c r="J13" s="1395"/>
      <c r="K13" s="1395"/>
      <c r="L13" s="1395"/>
      <c r="M13" s="1395"/>
      <c r="N13" s="1395"/>
      <c r="O13" s="1395"/>
      <c r="P13" s="1395"/>
      <c r="Q13" s="1395"/>
      <c r="R13" s="1395"/>
      <c r="S13" s="1395"/>
      <c r="T13" s="1395"/>
      <c r="U13" s="1395"/>
      <c r="V13" s="1395"/>
      <c r="W13" s="1395"/>
      <c r="X13" s="1395"/>
      <c r="Y13" s="1395"/>
      <c r="Z13" s="1395"/>
      <c r="AA13" s="1395"/>
      <c r="AB13" s="1395"/>
      <c r="AC13" s="1395"/>
      <c r="AD13" s="1395"/>
      <c r="AE13" s="1395"/>
      <c r="AF13" s="1395"/>
      <c r="AG13" s="1395"/>
      <c r="AH13" s="1395"/>
      <c r="AI13" s="1395"/>
      <c r="AJ13" s="1395"/>
      <c r="AK13" s="1395"/>
      <c r="AL13" s="1395"/>
      <c r="AM13" s="1395"/>
      <c r="AN13" s="1395"/>
      <c r="AO13" s="1395"/>
      <c r="AP13" s="1395"/>
      <c r="AQ13" s="1395"/>
      <c r="AR13" s="1395"/>
      <c r="AS13" s="1395"/>
      <c r="AT13" s="1396"/>
    </row>
    <row r="14" spans="1:48" ht="18" customHeight="1">
      <c r="A14" s="145"/>
      <c r="B14" s="143"/>
      <c r="C14" s="1395" t="s">
        <v>2</v>
      </c>
      <c r="D14" s="1395"/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5"/>
      <c r="Q14" s="1395"/>
      <c r="R14" s="1395"/>
      <c r="S14" s="1395"/>
      <c r="T14" s="1395"/>
      <c r="U14" s="1395"/>
      <c r="V14" s="1395"/>
      <c r="W14" s="1395"/>
      <c r="X14" s="1395"/>
      <c r="Y14" s="1395"/>
      <c r="Z14" s="1395"/>
      <c r="AA14" s="1395"/>
      <c r="AB14" s="1395"/>
      <c r="AC14" s="1395"/>
      <c r="AD14" s="1395"/>
      <c r="AE14" s="1395"/>
      <c r="AF14" s="1395"/>
      <c r="AG14" s="1395"/>
      <c r="AH14" s="1395"/>
      <c r="AI14" s="1395"/>
      <c r="AJ14" s="1395"/>
      <c r="AK14" s="1395"/>
      <c r="AL14" s="1395"/>
      <c r="AM14" s="1395"/>
      <c r="AN14" s="1395"/>
      <c r="AO14" s="1395"/>
      <c r="AP14" s="1395"/>
      <c r="AQ14" s="1395"/>
      <c r="AR14" s="1395"/>
      <c r="AS14" s="1395"/>
      <c r="AT14" s="1396"/>
    </row>
    <row r="15" spans="1:48" ht="18" customHeight="1">
      <c r="A15" s="145"/>
      <c r="B15" s="143"/>
      <c r="C15" s="1395" t="s">
        <v>3</v>
      </c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395"/>
      <c r="AA15" s="1395"/>
      <c r="AB15" s="1395"/>
      <c r="AC15" s="1395"/>
      <c r="AD15" s="1395"/>
      <c r="AE15" s="1395"/>
      <c r="AF15" s="1395"/>
      <c r="AG15" s="1395"/>
      <c r="AH15" s="1395"/>
      <c r="AI15" s="1395"/>
      <c r="AJ15" s="1395"/>
      <c r="AK15" s="1395"/>
      <c r="AL15" s="1395"/>
      <c r="AM15" s="1395"/>
      <c r="AN15" s="1395"/>
      <c r="AO15" s="1395"/>
      <c r="AP15" s="1395"/>
      <c r="AQ15" s="1395"/>
      <c r="AR15" s="1395"/>
      <c r="AS15" s="1395"/>
      <c r="AT15" s="1396"/>
    </row>
    <row r="16" spans="1:48" ht="18" customHeight="1">
      <c r="A16" s="145"/>
      <c r="B16" s="143"/>
      <c r="C16" s="1395" t="s">
        <v>4</v>
      </c>
      <c r="D16" s="1395"/>
      <c r="E16" s="1395"/>
      <c r="F16" s="1395"/>
      <c r="G16" s="1395"/>
      <c r="H16" s="1395"/>
      <c r="I16" s="1395"/>
      <c r="J16" s="1395"/>
      <c r="K16" s="1395"/>
      <c r="L16" s="1395"/>
      <c r="M16" s="1395"/>
      <c r="N16" s="1395"/>
      <c r="O16" s="1395"/>
      <c r="P16" s="1395"/>
      <c r="Q16" s="1395"/>
      <c r="R16" s="1395"/>
      <c r="S16" s="1395"/>
      <c r="T16" s="1395"/>
      <c r="U16" s="1395"/>
      <c r="V16" s="1395"/>
      <c r="W16" s="1395"/>
      <c r="X16" s="1395"/>
      <c r="Y16" s="1395"/>
      <c r="Z16" s="1395"/>
      <c r="AA16" s="1395"/>
      <c r="AB16" s="1395"/>
      <c r="AC16" s="1395"/>
      <c r="AD16" s="1395"/>
      <c r="AE16" s="1395"/>
      <c r="AF16" s="1395"/>
      <c r="AG16" s="1395"/>
      <c r="AH16" s="1395"/>
      <c r="AI16" s="1395"/>
      <c r="AJ16" s="1395"/>
      <c r="AK16" s="1395"/>
      <c r="AL16" s="1395"/>
      <c r="AM16" s="1395"/>
      <c r="AN16" s="1395"/>
      <c r="AO16" s="1395"/>
      <c r="AP16" s="1395"/>
      <c r="AQ16" s="1395"/>
      <c r="AR16" s="1395"/>
      <c r="AS16" s="1395"/>
      <c r="AT16" s="1396"/>
    </row>
    <row r="17" spans="1:46" ht="18" customHeight="1">
      <c r="A17" s="145"/>
      <c r="B17" s="143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41"/>
    </row>
    <row r="18" spans="1:46" ht="18" customHeight="1">
      <c r="A18" s="14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</row>
    <row r="19" spans="1:46" ht="18" customHeight="1">
      <c r="A19" s="145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</row>
    <row r="20" spans="1:46" s="294" customFormat="1" ht="18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1435"/>
      <c r="O20" s="1435"/>
      <c r="P20" s="1435"/>
      <c r="Q20" s="1435"/>
      <c r="R20" s="1435"/>
      <c r="S20" s="1435" t="s">
        <v>48</v>
      </c>
      <c r="T20" s="1435"/>
      <c r="U20" s="1435"/>
      <c r="V20" s="1435"/>
      <c r="W20" s="1435"/>
      <c r="X20" s="1435"/>
      <c r="Y20" s="1435" t="s">
        <v>49</v>
      </c>
      <c r="Z20" s="1435"/>
      <c r="AA20" s="1435"/>
      <c r="AB20" s="1435"/>
      <c r="AC20" s="1435"/>
      <c r="AD20" s="1435"/>
      <c r="AE20" s="1435" t="s">
        <v>50</v>
      </c>
      <c r="AF20" s="143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6"/>
    </row>
    <row r="21" spans="1:46" s="294" customFormat="1" ht="18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6"/>
    </row>
    <row r="22" spans="1:46" s="294" customFormat="1" ht="18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6"/>
    </row>
    <row r="23" spans="1:46" ht="18" customHeight="1">
      <c r="A23" s="145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4"/>
    </row>
    <row r="24" spans="1:46" ht="30" customHeight="1">
      <c r="A24" s="145"/>
      <c r="B24" s="1395" t="s">
        <v>8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464" t="str">
        <f>INDEX(소속,MATCH(AI25,성명,0))</f>
        <v>공학연구원</v>
      </c>
      <c r="O24" s="1464"/>
      <c r="P24" s="1464"/>
      <c r="Q24" s="1464"/>
      <c r="R24" s="1464"/>
      <c r="S24" s="1464"/>
      <c r="T24" s="1464"/>
      <c r="U24" s="1464"/>
      <c r="V24" s="1398" t="s">
        <v>5</v>
      </c>
      <c r="W24" s="1398"/>
      <c r="X24" s="1398"/>
      <c r="Y24" s="1464" t="str">
        <f>INDEX(직급,MATCH(AI25,성명,0))</f>
        <v>연구원</v>
      </c>
      <c r="Z24" s="1464"/>
      <c r="AA24" s="1464"/>
      <c r="AB24" s="1464"/>
      <c r="AC24" s="1464"/>
      <c r="AD24" s="1464"/>
      <c r="AE24" s="1464"/>
      <c r="AF24" s="1395" t="s">
        <v>188</v>
      </c>
      <c r="AG24" s="1395"/>
      <c r="AH24" s="1395"/>
      <c r="AI24" s="1395"/>
      <c r="AJ24" s="1395"/>
      <c r="AK24" s="1395"/>
      <c r="AL24" s="1466">
        <f>INDEX(생년월일,MATCH(AI25,성명,0))</f>
        <v>111111</v>
      </c>
      <c r="AM24" s="1466"/>
      <c r="AN24" s="1466"/>
      <c r="AO24" s="1466"/>
      <c r="AP24" s="143" t="s">
        <v>22</v>
      </c>
      <c r="AQ24" s="1436">
        <f>INDEX(주민등록뒤,MATCH(AI25,성명,0))</f>
        <v>1111111</v>
      </c>
      <c r="AR24" s="1436"/>
      <c r="AS24" s="1436"/>
      <c r="AT24" s="1437"/>
    </row>
    <row r="25" spans="1:46" ht="30" customHeight="1">
      <c r="A25" s="14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398" t="s">
        <v>6</v>
      </c>
      <c r="W25" s="1398"/>
      <c r="X25" s="1398"/>
      <c r="Y25" s="1398"/>
      <c r="Z25" s="1398"/>
      <c r="AA25" s="1398"/>
      <c r="AB25" s="1398"/>
      <c r="AC25" s="1398"/>
      <c r="AD25" s="1398"/>
      <c r="AE25" s="1398"/>
      <c r="AF25" s="1395" t="s">
        <v>111</v>
      </c>
      <c r="AG25" s="1395"/>
      <c r="AH25" s="1395"/>
      <c r="AI25" s="1398" t="s">
        <v>1784</v>
      </c>
      <c r="AJ25" s="1398"/>
      <c r="AK25" s="1398"/>
      <c r="AL25" s="1398"/>
      <c r="AM25" s="1398"/>
      <c r="AN25" s="1398"/>
      <c r="AO25" s="1398"/>
      <c r="AP25" s="1398"/>
      <c r="AQ25" s="1398"/>
      <c r="AR25" s="143" t="s">
        <v>26</v>
      </c>
      <c r="AS25" s="143"/>
      <c r="AT25" s="144"/>
    </row>
    <row r="26" spans="1:46" ht="9.9499999999999993" customHeight="1">
      <c r="A26" s="145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9"/>
      <c r="AG26" s="439"/>
      <c r="AH26" s="439"/>
      <c r="AI26" s="438"/>
      <c r="AJ26" s="438"/>
      <c r="AK26" s="438"/>
      <c r="AL26" s="438"/>
      <c r="AM26" s="438"/>
      <c r="AN26" s="438"/>
      <c r="AO26" s="438"/>
      <c r="AP26" s="438"/>
      <c r="AQ26" s="438"/>
      <c r="AR26" s="143"/>
      <c r="AS26" s="143"/>
      <c r="AT26" s="144"/>
    </row>
    <row r="27" spans="1:46" ht="30" customHeight="1">
      <c r="A27" s="145"/>
      <c r="B27" s="1395" t="s">
        <v>7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464"/>
      <c r="O27" s="1464"/>
      <c r="P27" s="1464"/>
      <c r="Q27" s="1464"/>
      <c r="R27" s="1464"/>
      <c r="S27" s="1464"/>
      <c r="T27" s="1464"/>
      <c r="U27" s="1464"/>
      <c r="V27" s="1398" t="s">
        <v>5</v>
      </c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1395" t="s">
        <v>188</v>
      </c>
      <c r="AG27" s="1395"/>
      <c r="AH27" s="1395"/>
      <c r="AI27" s="1395"/>
      <c r="AJ27" s="1395"/>
      <c r="AK27" s="1395"/>
      <c r="AL27" s="1463"/>
      <c r="AM27" s="1463"/>
      <c r="AN27" s="1463"/>
      <c r="AO27" s="1463"/>
      <c r="AP27" s="143" t="s">
        <v>22</v>
      </c>
      <c r="AQ27" s="1395"/>
      <c r="AR27" s="1395"/>
      <c r="AS27" s="1395"/>
      <c r="AT27" s="1396"/>
    </row>
    <row r="28" spans="1:46" ht="30" customHeight="1">
      <c r="A28" s="145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398" t="s">
        <v>6</v>
      </c>
      <c r="W28" s="1398"/>
      <c r="X28" s="1398"/>
      <c r="Y28" s="1398"/>
      <c r="Z28" s="1398"/>
      <c r="AA28" s="1398"/>
      <c r="AB28" s="1398"/>
      <c r="AC28" s="1398"/>
      <c r="AD28" s="1398"/>
      <c r="AE28" s="1398"/>
      <c r="AF28" s="1395" t="s">
        <v>111</v>
      </c>
      <c r="AG28" s="1395"/>
      <c r="AH28" s="1395"/>
      <c r="AI28" s="1464"/>
      <c r="AJ28" s="1464"/>
      <c r="AK28" s="1464"/>
      <c r="AL28" s="1464"/>
      <c r="AM28" s="1464"/>
      <c r="AN28" s="1464"/>
      <c r="AO28" s="1464"/>
      <c r="AP28" s="1464"/>
      <c r="AQ28" s="1464"/>
      <c r="AR28" s="143" t="s">
        <v>26</v>
      </c>
      <c r="AS28" s="143"/>
      <c r="AT28" s="144"/>
    </row>
    <row r="29" spans="1:46" ht="18" customHeight="1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9"/>
    </row>
  </sheetData>
  <mergeCells count="40">
    <mergeCell ref="A1:AT1"/>
    <mergeCell ref="AQ24:AT24"/>
    <mergeCell ref="V24:X24"/>
    <mergeCell ref="B7:AT7"/>
    <mergeCell ref="S20:T20"/>
    <mergeCell ref="B11:AT11"/>
    <mergeCell ref="N24:U24"/>
    <mergeCell ref="C14:AT14"/>
    <mergeCell ref="C16:AT16"/>
    <mergeCell ref="C15:AT15"/>
    <mergeCell ref="B9:AT9"/>
    <mergeCell ref="B24:M24"/>
    <mergeCell ref="AL24:AO24"/>
    <mergeCell ref="Y24:AE24"/>
    <mergeCell ref="B4:D4"/>
    <mergeCell ref="E4:H4"/>
    <mergeCell ref="AF28:AH28"/>
    <mergeCell ref="AI28:AQ28"/>
    <mergeCell ref="C13:AT13"/>
    <mergeCell ref="AE20:AF20"/>
    <mergeCell ref="N20:R20"/>
    <mergeCell ref="U20:X20"/>
    <mergeCell ref="N27:U27"/>
    <mergeCell ref="V28:X28"/>
    <mergeCell ref="V27:X27"/>
    <mergeCell ref="V25:X25"/>
    <mergeCell ref="Y28:AE28"/>
    <mergeCell ref="AF24:AK24"/>
    <mergeCell ref="Y20:Z20"/>
    <mergeCell ref="AA20:AD20"/>
    <mergeCell ref="AL27:AO27"/>
    <mergeCell ref="AF25:AH25"/>
    <mergeCell ref="J4:L4"/>
    <mergeCell ref="N4:P4"/>
    <mergeCell ref="B27:M27"/>
    <mergeCell ref="Y27:AE27"/>
    <mergeCell ref="AI25:AQ25"/>
    <mergeCell ref="AF27:AK27"/>
    <mergeCell ref="Y25:AE25"/>
    <mergeCell ref="AQ27:AT27"/>
  </mergeCells>
  <phoneticPr fontId="5" type="noConversion"/>
  <hyperlinks>
    <hyperlink ref="AV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9"/>
  <sheetViews>
    <sheetView zoomScale="80" zoomScaleNormal="80" workbookViewId="0">
      <selection sqref="A1:N1"/>
    </sheetView>
  </sheetViews>
  <sheetFormatPr defaultRowHeight="16.5"/>
  <cols>
    <col min="1" max="2" width="1.77734375" style="314" customWidth="1"/>
    <col min="3" max="3" width="2.77734375" style="314" customWidth="1"/>
    <col min="4" max="10" width="8.88671875" style="314"/>
    <col min="11" max="11" width="5.77734375" style="314" customWidth="1"/>
    <col min="12" max="13" width="8.88671875" style="314"/>
    <col min="14" max="14" width="2.77734375" style="314" customWidth="1"/>
    <col min="15" max="15" width="1.77734375" style="486" customWidth="1"/>
    <col min="16" max="16" width="1.77734375" style="314" customWidth="1"/>
    <col min="17" max="17" width="2.33203125" style="314" customWidth="1"/>
    <col min="18" max="18" width="1.77734375" style="314" customWidth="1"/>
    <col min="19" max="25" width="8.88671875" style="314"/>
    <col min="26" max="26" width="5.77734375" style="314" customWidth="1"/>
    <col min="27" max="28" width="8.88671875" style="314"/>
    <col min="29" max="29" width="2.77734375" style="314" customWidth="1"/>
    <col min="30" max="16384" width="8.88671875" style="314"/>
  </cols>
  <sheetData>
    <row r="1" spans="1:31" ht="31.5">
      <c r="A1" s="1467" t="s">
        <v>1070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P1" s="1467" t="s">
        <v>1477</v>
      </c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</row>
    <row r="3" spans="1:31" s="333" customFormat="1" ht="18" thickBot="1">
      <c r="O3" s="489"/>
    </row>
    <row r="4" spans="1:31" s="333" customFormat="1" ht="25.5" customHeight="1">
      <c r="A4" s="341"/>
      <c r="B4" s="1468" t="s">
        <v>1195</v>
      </c>
      <c r="C4" s="1468"/>
      <c r="D4" s="1468"/>
      <c r="E4" s="1468"/>
      <c r="F4" s="1468"/>
      <c r="G4" s="1468"/>
      <c r="H4" s="1468"/>
      <c r="I4" s="1468"/>
      <c r="J4" s="1468"/>
      <c r="K4" s="1468"/>
      <c r="L4" s="1468"/>
      <c r="M4" s="1468"/>
      <c r="N4" s="1469"/>
      <c r="O4" s="489"/>
      <c r="P4" s="341"/>
      <c r="Q4" s="1468" t="s">
        <v>1478</v>
      </c>
      <c r="R4" s="1468"/>
      <c r="S4" s="1468"/>
      <c r="T4" s="1468"/>
      <c r="U4" s="1468"/>
      <c r="V4" s="1468"/>
      <c r="W4" s="1468"/>
      <c r="X4" s="1468"/>
      <c r="Y4" s="1468"/>
      <c r="Z4" s="1468"/>
      <c r="AA4" s="1468"/>
      <c r="AB4" s="1468"/>
      <c r="AC4" s="1469"/>
      <c r="AD4" s="1376" t="s">
        <v>1369</v>
      </c>
      <c r="AE4" s="1376"/>
    </row>
    <row r="5" spans="1:31" s="333" customFormat="1" ht="35.1" customHeight="1">
      <c r="A5" s="334"/>
      <c r="B5" s="1472" t="s">
        <v>1475</v>
      </c>
      <c r="C5" s="1472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3"/>
      <c r="O5" s="489"/>
      <c r="P5" s="334"/>
      <c r="Q5" s="493" t="s">
        <v>1479</v>
      </c>
      <c r="R5" s="1470" t="s">
        <v>1480</v>
      </c>
      <c r="S5" s="1470"/>
      <c r="T5" s="1470"/>
      <c r="U5" s="1470"/>
      <c r="V5" s="1470"/>
      <c r="W5" s="1470"/>
      <c r="X5" s="1470"/>
      <c r="Y5" s="1470"/>
      <c r="Z5" s="1470"/>
      <c r="AA5" s="1470"/>
      <c r="AB5" s="1470"/>
      <c r="AC5" s="1471"/>
    </row>
    <row r="6" spans="1:31" s="333" customFormat="1" ht="35.1" customHeight="1">
      <c r="A6" s="334"/>
      <c r="B6" s="1472"/>
      <c r="C6" s="1472"/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3"/>
      <c r="O6" s="489"/>
      <c r="P6" s="334"/>
      <c r="Q6" s="493"/>
      <c r="R6" s="493" t="s">
        <v>1481</v>
      </c>
      <c r="S6" s="1470" t="s">
        <v>1482</v>
      </c>
      <c r="T6" s="1470"/>
      <c r="U6" s="1470"/>
      <c r="V6" s="1470"/>
      <c r="W6" s="1470"/>
      <c r="X6" s="1470"/>
      <c r="Y6" s="1470"/>
      <c r="Z6" s="1470"/>
      <c r="AA6" s="1470"/>
      <c r="AB6" s="1470"/>
      <c r="AC6" s="1471"/>
    </row>
    <row r="7" spans="1:31" s="333" customFormat="1" ht="35.1" customHeight="1">
      <c r="A7" s="334"/>
      <c r="B7" s="1472"/>
      <c r="C7" s="1472"/>
      <c r="D7" s="1472"/>
      <c r="E7" s="1472"/>
      <c r="F7" s="1472"/>
      <c r="G7" s="1472"/>
      <c r="H7" s="1472"/>
      <c r="I7" s="1472"/>
      <c r="J7" s="1472"/>
      <c r="K7" s="1472"/>
      <c r="L7" s="1472"/>
      <c r="M7" s="1472"/>
      <c r="N7" s="1473"/>
      <c r="O7" s="489"/>
      <c r="P7" s="334"/>
      <c r="Q7" s="493"/>
      <c r="R7" s="493" t="s">
        <v>1481</v>
      </c>
      <c r="S7" s="1470" t="s">
        <v>1483</v>
      </c>
      <c r="T7" s="1470"/>
      <c r="U7" s="1470"/>
      <c r="V7" s="1470"/>
      <c r="W7" s="1470"/>
      <c r="X7" s="1470"/>
      <c r="Y7" s="1470"/>
      <c r="Z7" s="1470"/>
      <c r="AA7" s="1470"/>
      <c r="AB7" s="1470"/>
      <c r="AC7" s="1471"/>
    </row>
    <row r="8" spans="1:31" s="333" customFormat="1" ht="35.1" customHeight="1">
      <c r="A8" s="334"/>
      <c r="B8" s="1472"/>
      <c r="C8" s="1472"/>
      <c r="D8" s="1472"/>
      <c r="E8" s="1472"/>
      <c r="F8" s="1472"/>
      <c r="G8" s="1472"/>
      <c r="H8" s="1472"/>
      <c r="I8" s="1472"/>
      <c r="J8" s="1472"/>
      <c r="K8" s="1472"/>
      <c r="L8" s="1472"/>
      <c r="M8" s="1472"/>
      <c r="N8" s="1473"/>
      <c r="O8" s="489"/>
      <c r="P8" s="334"/>
      <c r="Q8" s="493" t="s">
        <v>1479</v>
      </c>
      <c r="R8" s="1470" t="s">
        <v>1484</v>
      </c>
      <c r="S8" s="1470"/>
      <c r="T8" s="1470"/>
      <c r="U8" s="1470"/>
      <c r="V8" s="1470"/>
      <c r="W8" s="1470"/>
      <c r="X8" s="1470"/>
      <c r="Y8" s="1470"/>
      <c r="Z8" s="1470"/>
      <c r="AA8" s="1470"/>
      <c r="AB8" s="1470"/>
      <c r="AC8" s="1471"/>
    </row>
    <row r="9" spans="1:31" s="333" customFormat="1" ht="35.1" customHeight="1">
      <c r="A9" s="334"/>
      <c r="B9" s="1472"/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3"/>
      <c r="O9" s="489"/>
      <c r="P9" s="334"/>
      <c r="Q9" s="493" t="s">
        <v>1479</v>
      </c>
      <c r="R9" s="1470" t="s">
        <v>1485</v>
      </c>
      <c r="S9" s="1470"/>
      <c r="T9" s="1470"/>
      <c r="U9" s="1470"/>
      <c r="V9" s="1470"/>
      <c r="W9" s="1470"/>
      <c r="X9" s="1470"/>
      <c r="Y9" s="1470"/>
      <c r="Z9" s="1470"/>
      <c r="AA9" s="1470"/>
      <c r="AB9" s="1470"/>
      <c r="AC9" s="1471"/>
    </row>
    <row r="10" spans="1:31" s="333" customFormat="1" ht="39.950000000000003" customHeight="1">
      <c r="A10" s="334"/>
      <c r="B10" s="1478" t="s">
        <v>1069</v>
      </c>
      <c r="C10" s="1478"/>
      <c r="D10" s="1478"/>
      <c r="E10" s="1478"/>
      <c r="F10" s="1478"/>
      <c r="G10" s="1478"/>
      <c r="H10" s="1478"/>
      <c r="I10" s="1478"/>
      <c r="J10" s="1478"/>
      <c r="K10" s="1478"/>
      <c r="L10" s="1478"/>
      <c r="M10" s="1478"/>
      <c r="N10" s="1479"/>
      <c r="O10" s="489"/>
      <c r="P10" s="334"/>
      <c r="Q10" s="493" t="s">
        <v>1486</v>
      </c>
      <c r="R10" s="1470" t="s">
        <v>1487</v>
      </c>
      <c r="S10" s="1470"/>
      <c r="T10" s="1470"/>
      <c r="U10" s="1470"/>
      <c r="V10" s="1470"/>
      <c r="W10" s="1470"/>
      <c r="X10" s="1470"/>
      <c r="Y10" s="494"/>
      <c r="Z10" s="1475"/>
      <c r="AA10" s="1475"/>
      <c r="AB10" s="494"/>
      <c r="AC10" s="362"/>
    </row>
    <row r="11" spans="1:31" s="333" customFormat="1" ht="39.950000000000003" customHeight="1">
      <c r="A11" s="334"/>
      <c r="B11" s="1472" t="s">
        <v>1474</v>
      </c>
      <c r="C11" s="1472"/>
      <c r="D11" s="1472"/>
      <c r="E11" s="1472"/>
      <c r="F11" s="1472"/>
      <c r="G11" s="1472"/>
      <c r="H11" s="1472"/>
      <c r="I11" s="1472"/>
      <c r="J11" s="1472"/>
      <c r="K11" s="1472"/>
      <c r="L11" s="1472"/>
      <c r="M11" s="1472"/>
      <c r="N11" s="1473"/>
      <c r="O11" s="489"/>
      <c r="P11" s="334"/>
      <c r="Q11" s="493" t="s">
        <v>1488</v>
      </c>
      <c r="R11" s="1470" t="s">
        <v>1489</v>
      </c>
      <c r="S11" s="1470"/>
      <c r="T11" s="1470"/>
      <c r="U11" s="1470"/>
      <c r="V11" s="1470"/>
      <c r="W11" s="1470"/>
      <c r="X11" s="1470"/>
      <c r="Y11" s="494"/>
      <c r="Z11" s="1475"/>
      <c r="AA11" s="1475"/>
      <c r="AB11" s="494"/>
      <c r="AC11" s="362"/>
    </row>
    <row r="12" spans="1:31" s="333" customFormat="1" ht="30" customHeight="1">
      <c r="A12" s="334"/>
      <c r="B12" s="1472"/>
      <c r="C12" s="1472"/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  <c r="N12" s="1473"/>
      <c r="O12" s="489"/>
      <c r="P12" s="334"/>
      <c r="Q12" s="1476" t="s">
        <v>1490</v>
      </c>
      <c r="R12" s="1476"/>
      <c r="S12" s="1476"/>
      <c r="T12" s="1476"/>
      <c r="U12" s="1476"/>
      <c r="V12" s="1476"/>
      <c r="W12" s="1476"/>
      <c r="X12" s="1476"/>
      <c r="Y12" s="1476"/>
      <c r="Z12" s="1476"/>
      <c r="AA12" s="1476"/>
      <c r="AB12" s="1476"/>
      <c r="AC12" s="1477"/>
    </row>
    <row r="13" spans="1:31" s="333" customFormat="1" ht="35.1" customHeight="1">
      <c r="A13" s="334"/>
      <c r="B13" s="1472"/>
      <c r="C13" s="1472"/>
      <c r="D13" s="1472"/>
      <c r="E13" s="1472"/>
      <c r="F13" s="1472"/>
      <c r="G13" s="1472"/>
      <c r="H13" s="1472"/>
      <c r="I13" s="1472"/>
      <c r="J13" s="1472"/>
      <c r="K13" s="1472"/>
      <c r="L13" s="1472"/>
      <c r="M13" s="1472"/>
      <c r="N13" s="1473"/>
      <c r="O13" s="489"/>
      <c r="P13" s="334"/>
      <c r="Q13" s="493" t="s">
        <v>1479</v>
      </c>
      <c r="R13" s="1470" t="s">
        <v>1491</v>
      </c>
      <c r="S13" s="1470"/>
      <c r="T13" s="1470"/>
      <c r="U13" s="1470"/>
      <c r="V13" s="1470"/>
      <c r="W13" s="1470"/>
      <c r="X13" s="1470"/>
      <c r="Y13" s="1470"/>
      <c r="Z13" s="1470"/>
      <c r="AA13" s="1470"/>
      <c r="AB13" s="1470"/>
      <c r="AC13" s="1471"/>
    </row>
    <row r="14" spans="1:31" s="333" customFormat="1" ht="20.100000000000001" customHeight="1">
      <c r="A14" s="334"/>
      <c r="B14" s="1472"/>
      <c r="C14" s="1472"/>
      <c r="D14" s="1472"/>
      <c r="E14" s="1472"/>
      <c r="F14" s="1472"/>
      <c r="G14" s="1472"/>
      <c r="H14" s="1472"/>
      <c r="I14" s="1472"/>
      <c r="J14" s="1472"/>
      <c r="K14" s="1472"/>
      <c r="L14" s="1472"/>
      <c r="M14" s="1472"/>
      <c r="N14" s="1473"/>
      <c r="O14" s="489"/>
      <c r="P14" s="334"/>
      <c r="Q14" s="494"/>
      <c r="R14" s="493" t="s">
        <v>1481</v>
      </c>
      <c r="S14" s="1470" t="s">
        <v>1492</v>
      </c>
      <c r="T14" s="1470"/>
      <c r="U14" s="1470"/>
      <c r="V14" s="1470"/>
      <c r="W14" s="1470"/>
      <c r="X14" s="1470"/>
      <c r="Y14" s="1470"/>
      <c r="Z14" s="1470"/>
      <c r="AA14" s="1470"/>
      <c r="AB14" s="1470"/>
      <c r="AC14" s="1471"/>
    </row>
    <row r="15" spans="1:31" s="333" customFormat="1" ht="20.100000000000001" customHeight="1">
      <c r="A15" s="334"/>
      <c r="B15" s="1474" t="s">
        <v>1476</v>
      </c>
      <c r="C15" s="1474"/>
      <c r="D15" s="1474"/>
      <c r="E15" s="1474"/>
      <c r="F15" s="1474"/>
      <c r="G15" s="1474"/>
      <c r="H15" s="500"/>
      <c r="I15" s="500"/>
      <c r="J15" s="500"/>
      <c r="K15" s="500"/>
      <c r="L15" s="500"/>
      <c r="M15" s="500"/>
      <c r="N15" s="502"/>
      <c r="O15" s="489"/>
      <c r="P15" s="336"/>
      <c r="Q15" s="494"/>
      <c r="R15" s="493" t="s">
        <v>1481</v>
      </c>
      <c r="S15" s="1470" t="s">
        <v>1493</v>
      </c>
      <c r="T15" s="1470"/>
      <c r="U15" s="1470"/>
      <c r="V15" s="1470"/>
      <c r="W15" s="1470"/>
      <c r="X15" s="1470"/>
      <c r="Y15" s="1470"/>
      <c r="Z15" s="1470"/>
      <c r="AA15" s="1470"/>
      <c r="AB15" s="1470"/>
      <c r="AC15" s="1471"/>
    </row>
    <row r="16" spans="1:31" s="333" customFormat="1" ht="35.1" customHeight="1">
      <c r="A16" s="334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1"/>
      <c r="O16" s="489"/>
      <c r="P16" s="336"/>
      <c r="Q16" s="494"/>
      <c r="R16" s="493" t="s">
        <v>1481</v>
      </c>
      <c r="S16" s="1470" t="s">
        <v>1494</v>
      </c>
      <c r="T16" s="1470"/>
      <c r="U16" s="1470"/>
      <c r="V16" s="1470"/>
      <c r="W16" s="1470"/>
      <c r="X16" s="1470"/>
      <c r="Y16" s="1470"/>
      <c r="Z16" s="1470"/>
      <c r="AA16" s="1470"/>
      <c r="AB16" s="1470"/>
      <c r="AC16" s="1471"/>
    </row>
    <row r="17" spans="1:29" s="333" customFormat="1" ht="35.1" customHeight="1">
      <c r="A17" s="1487">
        <f ca="1">TODAY()</f>
        <v>42951</v>
      </c>
      <c r="B17" s="1488"/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9"/>
      <c r="O17" s="491"/>
      <c r="P17" s="334"/>
      <c r="Q17" s="494"/>
      <c r="R17" s="493" t="s">
        <v>1481</v>
      </c>
      <c r="S17" s="1470" t="s">
        <v>1495</v>
      </c>
      <c r="T17" s="1470"/>
      <c r="U17" s="1470"/>
      <c r="V17" s="1470"/>
      <c r="W17" s="1470"/>
      <c r="X17" s="1470"/>
      <c r="Y17" s="1470"/>
      <c r="Z17" s="1470"/>
      <c r="AA17" s="1470"/>
      <c r="AB17" s="1470"/>
      <c r="AC17" s="1471"/>
    </row>
    <row r="18" spans="1:29" s="333" customFormat="1" ht="39.950000000000003" customHeight="1">
      <c r="A18" s="334"/>
      <c r="B18" s="500"/>
      <c r="C18" s="1480" t="s">
        <v>1196</v>
      </c>
      <c r="D18" s="1480"/>
      <c r="E18" s="1480"/>
      <c r="F18" s="1480" t="s">
        <v>1197</v>
      </c>
      <c r="G18" s="1480"/>
      <c r="H18" s="1480" t="s">
        <v>43</v>
      </c>
      <c r="I18" s="1480"/>
      <c r="J18" s="1480" t="s">
        <v>216</v>
      </c>
      <c r="K18" s="1480"/>
      <c r="L18" s="1480" t="s">
        <v>1198</v>
      </c>
      <c r="M18" s="1480"/>
      <c r="N18" s="501"/>
      <c r="O18" s="489"/>
      <c r="P18" s="334"/>
      <c r="Q18" s="493" t="s">
        <v>1486</v>
      </c>
      <c r="R18" s="1470" t="s">
        <v>1496</v>
      </c>
      <c r="S18" s="1470"/>
      <c r="T18" s="1470"/>
      <c r="U18" s="1470"/>
      <c r="V18" s="1470"/>
      <c r="W18" s="1470"/>
      <c r="X18" s="1470"/>
      <c r="Y18" s="494"/>
      <c r="Z18" s="1475"/>
      <c r="AA18" s="1475"/>
      <c r="AB18" s="494"/>
      <c r="AC18" s="362"/>
    </row>
    <row r="19" spans="1:29" s="333" customFormat="1" ht="24.95" customHeight="1">
      <c r="A19" s="334"/>
      <c r="B19" s="503"/>
      <c r="C19" s="1481" t="e">
        <f t="shared" ref="C19:C27" si="0">INDEX(소속,MATCH(H19,성명,0))</f>
        <v>#N/A</v>
      </c>
      <c r="D19" s="1481"/>
      <c r="E19" s="1481"/>
      <c r="F19" s="1481" t="e">
        <f t="shared" ref="F19:F27" si="1">INDEX(직급,MATCH(H19,성명,0))</f>
        <v>#N/A</v>
      </c>
      <c r="G19" s="1481"/>
      <c r="H19" s="1482"/>
      <c r="I19" s="1482"/>
      <c r="J19" s="1481" t="e">
        <f t="shared" ref="J19:J27" si="2">INDEX(생년월일,MATCH(H19,성명,0))</f>
        <v>#N/A</v>
      </c>
      <c r="K19" s="1481"/>
      <c r="L19" s="1483"/>
      <c r="M19" s="1483"/>
      <c r="N19" s="502"/>
      <c r="O19" s="489"/>
      <c r="P19" s="334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335"/>
    </row>
    <row r="20" spans="1:29" s="333" customFormat="1" ht="24.95" customHeight="1">
      <c r="A20" s="334"/>
      <c r="B20" s="500"/>
      <c r="C20" s="1481" t="e">
        <f t="shared" si="0"/>
        <v>#N/A</v>
      </c>
      <c r="D20" s="1481"/>
      <c r="E20" s="1481"/>
      <c r="F20" s="1481" t="e">
        <f t="shared" si="1"/>
        <v>#N/A</v>
      </c>
      <c r="G20" s="1481"/>
      <c r="H20" s="1482"/>
      <c r="I20" s="1482"/>
      <c r="J20" s="1481" t="e">
        <f t="shared" si="2"/>
        <v>#N/A</v>
      </c>
      <c r="K20" s="1481"/>
      <c r="L20" s="1483"/>
      <c r="M20" s="1483"/>
      <c r="N20" s="501"/>
      <c r="O20" s="489"/>
      <c r="P20" s="1484">
        <f ca="1">TODAY()</f>
        <v>42951</v>
      </c>
      <c r="Q20" s="1485"/>
      <c r="R20" s="1485"/>
      <c r="S20" s="1485"/>
      <c r="T20" s="1485"/>
      <c r="U20" s="1485"/>
      <c r="V20" s="1485"/>
      <c r="W20" s="1485"/>
      <c r="X20" s="1485"/>
      <c r="Y20" s="1485"/>
      <c r="Z20" s="1485"/>
      <c r="AA20" s="1485"/>
      <c r="AB20" s="1485"/>
      <c r="AC20" s="1486"/>
    </row>
    <row r="21" spans="1:29" s="333" customFormat="1" ht="24.95" customHeight="1">
      <c r="A21" s="334"/>
      <c r="B21" s="489"/>
      <c r="C21" s="1481" t="e">
        <f t="shared" si="0"/>
        <v>#N/A</v>
      </c>
      <c r="D21" s="1481"/>
      <c r="E21" s="1481"/>
      <c r="F21" s="1481" t="e">
        <f t="shared" si="1"/>
        <v>#N/A</v>
      </c>
      <c r="G21" s="1481"/>
      <c r="H21" s="1482"/>
      <c r="I21" s="1482"/>
      <c r="J21" s="1481" t="e">
        <f t="shared" si="2"/>
        <v>#N/A</v>
      </c>
      <c r="K21" s="1481"/>
      <c r="L21" s="1483"/>
      <c r="M21" s="1483"/>
      <c r="N21" s="337"/>
      <c r="O21" s="489"/>
      <c r="P21" s="490"/>
      <c r="Q21" s="491"/>
      <c r="AC21" s="492"/>
    </row>
    <row r="22" spans="1:29" s="333" customFormat="1" ht="24.95" customHeight="1">
      <c r="A22" s="334"/>
      <c r="B22" s="500"/>
      <c r="C22" s="1481" t="e">
        <f t="shared" si="0"/>
        <v>#N/A</v>
      </c>
      <c r="D22" s="1481"/>
      <c r="E22" s="1481"/>
      <c r="F22" s="1481" t="e">
        <f t="shared" si="1"/>
        <v>#N/A</v>
      </c>
      <c r="G22" s="1481"/>
      <c r="H22" s="1482"/>
      <c r="I22" s="1482"/>
      <c r="J22" s="1481" t="e">
        <f t="shared" si="2"/>
        <v>#N/A</v>
      </c>
      <c r="K22" s="1481"/>
      <c r="L22" s="1483"/>
      <c r="M22" s="1483"/>
      <c r="N22" s="501"/>
      <c r="O22" s="489"/>
      <c r="P22" s="507"/>
      <c r="Q22" s="508"/>
      <c r="R22" s="1480" t="s">
        <v>1497</v>
      </c>
      <c r="S22" s="1480"/>
      <c r="T22" s="1480"/>
      <c r="U22" s="1480" t="s">
        <v>1498</v>
      </c>
      <c r="V22" s="1480"/>
      <c r="W22" s="1480" t="s">
        <v>1499</v>
      </c>
      <c r="X22" s="1480"/>
      <c r="Y22" s="1490" t="s">
        <v>1500</v>
      </c>
      <c r="Z22" s="1490"/>
      <c r="AA22" s="1480" t="s">
        <v>1501</v>
      </c>
      <c r="AB22" s="1480"/>
      <c r="AC22" s="509"/>
    </row>
    <row r="23" spans="1:29" s="333" customFormat="1" ht="24.95" customHeight="1">
      <c r="A23" s="334"/>
      <c r="B23" s="489"/>
      <c r="C23" s="1481" t="e">
        <f t="shared" si="0"/>
        <v>#N/A</v>
      </c>
      <c r="D23" s="1481"/>
      <c r="E23" s="1481"/>
      <c r="F23" s="1481" t="e">
        <f t="shared" si="1"/>
        <v>#N/A</v>
      </c>
      <c r="G23" s="1481"/>
      <c r="H23" s="1482"/>
      <c r="I23" s="1482"/>
      <c r="J23" s="1481" t="e">
        <f t="shared" si="2"/>
        <v>#N/A</v>
      </c>
      <c r="K23" s="1481"/>
      <c r="L23" s="1483"/>
      <c r="M23" s="1483"/>
      <c r="N23" s="337"/>
      <c r="O23" s="489"/>
      <c r="P23" s="490"/>
      <c r="Q23" s="491"/>
      <c r="R23" s="1480"/>
      <c r="S23" s="1480"/>
      <c r="T23" s="1480"/>
      <c r="U23" s="1480"/>
      <c r="V23" s="1480"/>
      <c r="W23" s="1480"/>
      <c r="X23" s="1480"/>
      <c r="Y23" s="1490"/>
      <c r="Z23" s="1490"/>
      <c r="AA23" s="1480"/>
      <c r="AB23" s="1480"/>
      <c r="AC23" s="492"/>
    </row>
    <row r="24" spans="1:29" s="333" customFormat="1" ht="24.95" customHeight="1">
      <c r="A24" s="334"/>
      <c r="B24" s="489"/>
      <c r="C24" s="1481" t="e">
        <f t="shared" si="0"/>
        <v>#N/A</v>
      </c>
      <c r="D24" s="1481"/>
      <c r="E24" s="1481"/>
      <c r="F24" s="1481" t="e">
        <f t="shared" si="1"/>
        <v>#N/A</v>
      </c>
      <c r="G24" s="1481"/>
      <c r="H24" s="1482"/>
      <c r="I24" s="1482"/>
      <c r="J24" s="1481" t="e">
        <f t="shared" si="2"/>
        <v>#N/A</v>
      </c>
      <c r="K24" s="1481"/>
      <c r="L24" s="1483"/>
      <c r="M24" s="1483"/>
      <c r="N24" s="337"/>
      <c r="O24" s="489"/>
      <c r="P24" s="490"/>
      <c r="Q24" s="489"/>
      <c r="R24" s="1491"/>
      <c r="S24" s="1491"/>
      <c r="T24" s="1491"/>
      <c r="U24" s="1491"/>
      <c r="V24" s="1491"/>
      <c r="W24" s="1491"/>
      <c r="X24" s="1491"/>
      <c r="Y24" s="1491"/>
      <c r="Z24" s="1491"/>
      <c r="AA24" s="1491"/>
      <c r="AB24" s="1491"/>
      <c r="AC24" s="492"/>
    </row>
    <row r="25" spans="1:29" s="333" customFormat="1" ht="24.95" customHeight="1">
      <c r="A25" s="504"/>
      <c r="B25" s="505"/>
      <c r="C25" s="1481" t="e">
        <f t="shared" si="0"/>
        <v>#N/A</v>
      </c>
      <c r="D25" s="1481"/>
      <c r="E25" s="1481"/>
      <c r="F25" s="1481" t="e">
        <f t="shared" si="1"/>
        <v>#N/A</v>
      </c>
      <c r="G25" s="1481"/>
      <c r="H25" s="1482"/>
      <c r="I25" s="1482"/>
      <c r="J25" s="1481" t="e">
        <f t="shared" si="2"/>
        <v>#N/A</v>
      </c>
      <c r="K25" s="1481"/>
      <c r="L25" s="1483"/>
      <c r="M25" s="1483"/>
      <c r="N25" s="506"/>
      <c r="O25" s="489"/>
      <c r="P25" s="334"/>
      <c r="Q25" s="489"/>
      <c r="R25" s="1491"/>
      <c r="S25" s="1491"/>
      <c r="T25" s="1491"/>
      <c r="U25" s="1491"/>
      <c r="V25" s="1491"/>
      <c r="W25" s="1491"/>
      <c r="X25" s="1491"/>
      <c r="Y25" s="1491"/>
      <c r="Z25" s="1491"/>
      <c r="AA25" s="1491"/>
      <c r="AB25" s="1491"/>
      <c r="AC25" s="335"/>
    </row>
    <row r="26" spans="1:29" s="333" customFormat="1" ht="24.95" customHeight="1">
      <c r="A26" s="334"/>
      <c r="B26" s="489"/>
      <c r="C26" s="1481" t="e">
        <f t="shared" si="0"/>
        <v>#N/A</v>
      </c>
      <c r="D26" s="1481"/>
      <c r="E26" s="1481"/>
      <c r="F26" s="1481" t="e">
        <f t="shared" si="1"/>
        <v>#N/A</v>
      </c>
      <c r="G26" s="1481"/>
      <c r="H26" s="1482"/>
      <c r="I26" s="1482"/>
      <c r="J26" s="1481" t="e">
        <f t="shared" si="2"/>
        <v>#N/A</v>
      </c>
      <c r="K26" s="1481"/>
      <c r="L26" s="1483"/>
      <c r="M26" s="1483"/>
      <c r="N26" s="337"/>
      <c r="O26" s="489"/>
      <c r="P26" s="490"/>
      <c r="Q26" s="489"/>
      <c r="AC26" s="492"/>
    </row>
    <row r="27" spans="1:29" s="333" customFormat="1" ht="24.95" customHeight="1">
      <c r="A27" s="504"/>
      <c r="B27" s="505"/>
      <c r="C27" s="1481" t="e">
        <f t="shared" si="0"/>
        <v>#N/A</v>
      </c>
      <c r="D27" s="1481"/>
      <c r="E27" s="1481"/>
      <c r="F27" s="1481" t="e">
        <f t="shared" si="1"/>
        <v>#N/A</v>
      </c>
      <c r="G27" s="1481"/>
      <c r="H27" s="1482"/>
      <c r="I27" s="1482"/>
      <c r="J27" s="1481" t="e">
        <f t="shared" si="2"/>
        <v>#N/A</v>
      </c>
      <c r="K27" s="1481"/>
      <c r="L27" s="1483"/>
      <c r="M27" s="1483"/>
      <c r="N27" s="506"/>
      <c r="O27" s="489"/>
      <c r="P27" s="334"/>
      <c r="Q27" s="489"/>
      <c r="AC27" s="335"/>
    </row>
    <row r="28" spans="1:29" s="333" customFormat="1" ht="30" customHeight="1" thickBo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40"/>
      <c r="O28" s="489"/>
      <c r="P28" s="338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40"/>
    </row>
    <row r="29" spans="1:29" s="333" customFormat="1" ht="30" customHeight="1">
      <c r="A29" s="489"/>
      <c r="O29" s="489"/>
      <c r="P29" s="489"/>
    </row>
    <row r="30" spans="1:29" s="333" customFormat="1" ht="30" customHeight="1">
      <c r="O30" s="489"/>
    </row>
    <row r="31" spans="1:29" s="333" customFormat="1" ht="30" customHeight="1">
      <c r="O31" s="489"/>
    </row>
    <row r="32" spans="1:29" s="333" customFormat="1" ht="30" customHeight="1">
      <c r="O32" s="489"/>
    </row>
    <row r="33" spans="15:15" s="333" customFormat="1" ht="20.100000000000001" customHeight="1">
      <c r="O33" s="489"/>
    </row>
    <row r="34" spans="15:15" ht="20.100000000000001" customHeight="1"/>
    <row r="35" spans="15:15" ht="20.100000000000001" customHeight="1"/>
    <row r="36" spans="15:15" ht="20.100000000000001" customHeight="1"/>
    <row r="37" spans="15:15" ht="20.100000000000001" customHeight="1"/>
    <row r="38" spans="15:15" ht="20.100000000000001" customHeight="1"/>
    <row r="39" spans="15:15" ht="20.100000000000001" customHeight="1"/>
  </sheetData>
  <mergeCells count="88">
    <mergeCell ref="R22:T23"/>
    <mergeCell ref="U22:V23"/>
    <mergeCell ref="U24:V25"/>
    <mergeCell ref="R24:T25"/>
    <mergeCell ref="W22:X23"/>
    <mergeCell ref="Y22:Z23"/>
    <mergeCell ref="AA22:AB23"/>
    <mergeCell ref="AA24:AB25"/>
    <mergeCell ref="Y24:Z25"/>
    <mergeCell ref="W24:X25"/>
    <mergeCell ref="F21:G21"/>
    <mergeCell ref="H21:I21"/>
    <mergeCell ref="J21:K21"/>
    <mergeCell ref="L21:M21"/>
    <mergeCell ref="AD4:AE4"/>
    <mergeCell ref="S16:AC16"/>
    <mergeCell ref="S17:AC17"/>
    <mergeCell ref="R18:X18"/>
    <mergeCell ref="Z18:AA18"/>
    <mergeCell ref="P20:AC20"/>
    <mergeCell ref="A17:N17"/>
    <mergeCell ref="C20:E20"/>
    <mergeCell ref="F20:G20"/>
    <mergeCell ref="H20:I20"/>
    <mergeCell ref="C18:E18"/>
    <mergeCell ref="F18:G18"/>
    <mergeCell ref="C25:E25"/>
    <mergeCell ref="F25:G25"/>
    <mergeCell ref="H25:I25"/>
    <mergeCell ref="J25:K25"/>
    <mergeCell ref="L25:M25"/>
    <mergeCell ref="C24:E24"/>
    <mergeCell ref="F24:G24"/>
    <mergeCell ref="H24:I24"/>
    <mergeCell ref="J24:K24"/>
    <mergeCell ref="L24:M24"/>
    <mergeCell ref="C23:E23"/>
    <mergeCell ref="F23:G23"/>
    <mergeCell ref="H23:I23"/>
    <mergeCell ref="J23:K23"/>
    <mergeCell ref="L23:M23"/>
    <mergeCell ref="C26:E26"/>
    <mergeCell ref="F26:G26"/>
    <mergeCell ref="H26:I26"/>
    <mergeCell ref="J26:K26"/>
    <mergeCell ref="L26:M26"/>
    <mergeCell ref="C27:E27"/>
    <mergeCell ref="F27:G27"/>
    <mergeCell ref="H27:I27"/>
    <mergeCell ref="J27:K27"/>
    <mergeCell ref="L27:M27"/>
    <mergeCell ref="H18:I18"/>
    <mergeCell ref="J18:K18"/>
    <mergeCell ref="L18:M18"/>
    <mergeCell ref="C22:E22"/>
    <mergeCell ref="F22:G22"/>
    <mergeCell ref="H22:I22"/>
    <mergeCell ref="J22:K22"/>
    <mergeCell ref="C19:E19"/>
    <mergeCell ref="F19:G19"/>
    <mergeCell ref="H19:I19"/>
    <mergeCell ref="J19:K19"/>
    <mergeCell ref="L19:M19"/>
    <mergeCell ref="J20:K20"/>
    <mergeCell ref="L20:M20"/>
    <mergeCell ref="C21:E21"/>
    <mergeCell ref="L22:M22"/>
    <mergeCell ref="S6:AC6"/>
    <mergeCell ref="S7:AC7"/>
    <mergeCell ref="B5:N9"/>
    <mergeCell ref="B11:N14"/>
    <mergeCell ref="B15:G15"/>
    <mergeCell ref="Z10:AA10"/>
    <mergeCell ref="R11:X11"/>
    <mergeCell ref="Z11:AA11"/>
    <mergeCell ref="Q12:AC12"/>
    <mergeCell ref="R13:AC13"/>
    <mergeCell ref="S14:AC14"/>
    <mergeCell ref="R8:AC8"/>
    <mergeCell ref="R9:AC9"/>
    <mergeCell ref="R10:X10"/>
    <mergeCell ref="S15:AC15"/>
    <mergeCell ref="B10:N10"/>
    <mergeCell ref="A1:N1"/>
    <mergeCell ref="B4:N4"/>
    <mergeCell ref="P1:AC1"/>
    <mergeCell ref="Q4:AC4"/>
    <mergeCell ref="R5:AC5"/>
  </mergeCells>
  <phoneticPr fontId="5" type="noConversion"/>
  <hyperlinks>
    <hyperlink ref="AD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41" r:id="rId4" name="Check Box 1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7</xdr:row>
                    <xdr:rowOff>104775</xdr:rowOff>
                  </from>
                  <to>
                    <xdr:col>8</xdr:col>
                    <xdr:colOff>285750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2" r:id="rId5" name="Check Box 2">
              <controlPr defaultSize="0" autoFill="0" autoLine="0" autoPict="0">
                <anchor moveWithCells="1">
                  <from>
                    <xdr:col>8</xdr:col>
                    <xdr:colOff>466725</xdr:colOff>
                    <xdr:row>7</xdr:row>
                    <xdr:rowOff>104775</xdr:rowOff>
                  </from>
                  <to>
                    <xdr:col>10</xdr:col>
                    <xdr:colOff>209550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3" r:id="rId6" name="Check Box 3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8</xdr:row>
                    <xdr:rowOff>38100</xdr:rowOff>
                  </from>
                  <to>
                    <xdr:col>8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44" r:id="rId7" name="Check Box 4">
              <controlPr defaultSize="0" autoFill="0" autoLine="0" autoPict="0">
                <anchor moveWithCells="1">
                  <from>
                    <xdr:col>8</xdr:col>
                    <xdr:colOff>466725</xdr:colOff>
                    <xdr:row>8</xdr:row>
                    <xdr:rowOff>38100</xdr:rowOff>
                  </from>
                  <to>
                    <xdr:col>10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6" r:id="rId8" name="Check Box 26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9</xdr:row>
                    <xdr:rowOff>19050</xdr:rowOff>
                  </from>
                  <to>
                    <xdr:col>25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7" r:id="rId9" name="Check Box 27">
              <controlPr defaultSize="0" autoFill="0" autoLine="0" autoPict="0">
                <anchor moveWithCells="1">
                  <from>
                    <xdr:col>25</xdr:col>
                    <xdr:colOff>114300</xdr:colOff>
                    <xdr:row>9</xdr:row>
                    <xdr:rowOff>19050</xdr:rowOff>
                  </from>
                  <to>
                    <xdr:col>27</xdr:col>
                    <xdr:colOff>381000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8" r:id="rId10" name="Check Box 28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10</xdr:row>
                    <xdr:rowOff>9525</xdr:rowOff>
                  </from>
                  <to>
                    <xdr:col>25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9" r:id="rId11" name="Check Box 29">
              <controlPr defaultSize="0" autoFill="0" autoLine="0" autoPict="0">
                <anchor moveWithCells="1">
                  <from>
                    <xdr:col>25</xdr:col>
                    <xdr:colOff>114300</xdr:colOff>
                    <xdr:row>10</xdr:row>
                    <xdr:rowOff>9525</xdr:rowOff>
                  </from>
                  <to>
                    <xdr:col>27</xdr:col>
                    <xdr:colOff>381000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0" r:id="rId12" name="Check Box 30">
              <controlPr defaultSize="0" autoFill="0" autoLine="0" autoPict="0" altText="동의함">
                <anchor moveWithCells="1">
                  <from>
                    <xdr:col>24</xdr:col>
                    <xdr:colOff>38100</xdr:colOff>
                    <xdr:row>17</xdr:row>
                    <xdr:rowOff>28575</xdr:rowOff>
                  </from>
                  <to>
                    <xdr:col>25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1" r:id="rId13" name="Check Box 31">
              <controlPr defaultSize="0" autoFill="0" autoLine="0" autoPict="0">
                <anchor moveWithCells="1">
                  <from>
                    <xdr:col>25</xdr:col>
                    <xdr:colOff>114300</xdr:colOff>
                    <xdr:row>17</xdr:row>
                    <xdr:rowOff>28575</xdr:rowOff>
                  </from>
                  <to>
                    <xdr:col>27</xdr:col>
                    <xdr:colOff>381000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2" r:id="rId14" name="Check Box 32">
              <controlPr defaultSize="0" autoFill="0" autoLine="0" autoPict="0" altText="동의함">
                <anchor moveWithCells="1">
                  <from>
                    <xdr:col>7</xdr:col>
                    <xdr:colOff>323850</xdr:colOff>
                    <xdr:row>14</xdr:row>
                    <xdr:rowOff>95250</xdr:rowOff>
                  </from>
                  <to>
                    <xdr:col>8</xdr:col>
                    <xdr:colOff>285750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3" r:id="rId15" name="Check Box 33">
              <controlPr defaultSize="0" autoFill="0" autoLine="0" autoPict="0">
                <anchor moveWithCells="1">
                  <from>
                    <xdr:col>8</xdr:col>
                    <xdr:colOff>466725</xdr:colOff>
                    <xdr:row>14</xdr:row>
                    <xdr:rowOff>95250</xdr:rowOff>
                  </from>
                  <to>
                    <xdr:col>10</xdr:col>
                    <xdr:colOff>209550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Z40"/>
  <sheetViews>
    <sheetView zoomScaleNormal="100" workbookViewId="0">
      <selection activeCell="Q16" sqref="Q16:AV16"/>
    </sheetView>
  </sheetViews>
  <sheetFormatPr defaultColWidth="1.77734375" defaultRowHeight="18" customHeight="1"/>
  <cols>
    <col min="1" max="48" width="1.77734375" style="12" customWidth="1"/>
    <col min="49" max="49" width="1.77734375" style="13" customWidth="1"/>
    <col min="50" max="16384" width="1.77734375" style="12"/>
  </cols>
  <sheetData>
    <row r="1" spans="1:78" ht="27" customHeight="1">
      <c r="A1" s="977" t="s">
        <v>249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78" s="15" customFormat="1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376" t="s">
        <v>1369</v>
      </c>
      <c r="AX2" s="1376"/>
      <c r="AY2" s="1376"/>
      <c r="AZ2" s="1376"/>
      <c r="BA2" s="1376"/>
      <c r="BB2" s="1376"/>
      <c r="BC2" s="1376"/>
      <c r="BD2" s="1376"/>
      <c r="BE2" s="1376"/>
      <c r="BF2" s="1376"/>
    </row>
    <row r="3" spans="1:78" s="15" customFormat="1" ht="12.95" customHeight="1">
      <c r="A3" s="1554" t="s">
        <v>580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  <c r="AC3" s="1554"/>
      <c r="AD3" s="1554"/>
      <c r="AE3" s="1554"/>
      <c r="AF3" s="1554"/>
      <c r="AG3" s="1554"/>
      <c r="AH3" s="1554"/>
      <c r="AI3" s="1554"/>
      <c r="AJ3" s="1554"/>
      <c r="AK3" s="1554"/>
      <c r="AL3" s="1554"/>
      <c r="AM3" s="1554"/>
      <c r="AN3" s="1554"/>
      <c r="AO3" s="1554"/>
      <c r="AP3" s="1554"/>
      <c r="AQ3" s="1554"/>
      <c r="AR3" s="1554"/>
      <c r="AS3" s="1554"/>
      <c r="AT3" s="1554"/>
      <c r="AU3" s="1554"/>
      <c r="AV3" s="1554"/>
      <c r="AW3" s="32"/>
    </row>
    <row r="4" spans="1:78" s="15" customFormat="1" ht="12.95" customHeight="1">
      <c r="A4" s="1555"/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5"/>
      <c r="AJ4" s="1555"/>
      <c r="AK4" s="1555"/>
      <c r="AL4" s="1555"/>
      <c r="AM4" s="1555"/>
      <c r="AN4" s="1555"/>
      <c r="AO4" s="1555"/>
      <c r="AP4" s="1555"/>
      <c r="AQ4" s="1555"/>
      <c r="AR4" s="1555"/>
      <c r="AS4" s="1555"/>
      <c r="AT4" s="1555"/>
      <c r="AU4" s="1555"/>
      <c r="AV4" s="1555"/>
      <c r="AW4" s="32"/>
    </row>
    <row r="5" spans="1:78" s="15" customFormat="1" ht="20.100000000000001" customHeight="1">
      <c r="A5" s="1544" t="s">
        <v>577</v>
      </c>
      <c r="B5" s="1545"/>
      <c r="C5" s="1545"/>
      <c r="D5" s="1545"/>
      <c r="E5" s="1545"/>
      <c r="F5" s="1545"/>
      <c r="G5" s="1546"/>
      <c r="H5" s="1546"/>
      <c r="I5" s="1546"/>
      <c r="J5" s="1547">
        <f>'1'!H3</f>
        <v>0</v>
      </c>
      <c r="K5" s="1548"/>
      <c r="L5" s="1548"/>
      <c r="M5" s="1548"/>
      <c r="N5" s="1548"/>
      <c r="O5" s="1548"/>
      <c r="P5" s="1548"/>
      <c r="Q5" s="1548"/>
      <c r="R5" s="1548"/>
      <c r="S5" s="1548"/>
      <c r="T5" s="1548"/>
      <c r="U5" s="1548"/>
      <c r="V5" s="1548"/>
      <c r="W5" s="1548"/>
      <c r="X5" s="1548"/>
      <c r="Y5" s="1548"/>
      <c r="Z5" s="1548"/>
      <c r="AA5" s="1548"/>
      <c r="AB5" s="1548"/>
      <c r="AC5" s="1548"/>
      <c r="AD5" s="1548"/>
      <c r="AE5" s="1548"/>
      <c r="AF5" s="1548"/>
      <c r="AG5" s="1548"/>
      <c r="AH5" s="1548"/>
      <c r="AI5" s="1548"/>
      <c r="AJ5" s="1548"/>
      <c r="AK5" s="1548"/>
      <c r="AL5" s="1548"/>
      <c r="AM5" s="1548"/>
      <c r="AN5" s="1548"/>
      <c r="AO5" s="1548"/>
      <c r="AP5" s="1548"/>
      <c r="AQ5" s="1548"/>
      <c r="AR5" s="1548"/>
      <c r="AS5" s="1548"/>
      <c r="AT5" s="1548"/>
      <c r="AU5" s="1548"/>
      <c r="AV5" s="1549"/>
      <c r="AW5" s="32"/>
    </row>
    <row r="6" spans="1:78" s="15" customFormat="1" ht="20.100000000000001" customHeight="1">
      <c r="A6" s="1550" t="s">
        <v>578</v>
      </c>
      <c r="B6" s="1551"/>
      <c r="C6" s="1551"/>
      <c r="D6" s="1551"/>
      <c r="E6" s="1551"/>
      <c r="F6" s="1551"/>
      <c r="G6" s="1551"/>
      <c r="H6" s="1551"/>
      <c r="I6" s="1551"/>
      <c r="J6" s="1552"/>
      <c r="K6" s="1552"/>
      <c r="L6" s="1552"/>
      <c r="M6" s="1552"/>
      <c r="N6" s="1552"/>
      <c r="O6" s="1552"/>
      <c r="P6" s="1552"/>
      <c r="Q6" s="1552"/>
      <c r="R6" s="1552"/>
      <c r="S6" s="1552"/>
      <c r="T6" s="1552"/>
      <c r="U6" s="1552"/>
      <c r="V6" s="1552"/>
      <c r="W6" s="1552"/>
      <c r="X6" s="1552"/>
      <c r="Y6" s="1552"/>
      <c r="Z6" s="1552"/>
      <c r="AA6" s="1552"/>
      <c r="AB6" s="1552"/>
      <c r="AC6" s="1552"/>
      <c r="AD6" s="1552"/>
      <c r="AE6" s="1552"/>
      <c r="AF6" s="1552"/>
      <c r="AG6" s="1552"/>
      <c r="AH6" s="1552"/>
      <c r="AI6" s="1552"/>
      <c r="AJ6" s="1552"/>
      <c r="AK6" s="1552"/>
      <c r="AL6" s="1552"/>
      <c r="AM6" s="1552"/>
      <c r="AN6" s="1552"/>
      <c r="AO6" s="1552"/>
      <c r="AP6" s="1552"/>
      <c r="AQ6" s="1552"/>
      <c r="AR6" s="1552"/>
      <c r="AS6" s="1552"/>
      <c r="AT6" s="1552"/>
      <c r="AU6" s="1552"/>
      <c r="AV6" s="1553"/>
      <c r="AW6" s="32"/>
    </row>
    <row r="7" spans="1:78" s="15" customFormat="1" ht="20.100000000000001" customHeight="1">
      <c r="A7" s="1228" t="s">
        <v>215</v>
      </c>
      <c r="B7" s="907"/>
      <c r="C7" s="907"/>
      <c r="D7" s="907" t="str">
        <f t="shared" ref="D7:D12" si="0">INDEX(소속,MATCH(R7,성명,0))</f>
        <v>공학연구원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 t="s">
        <v>43</v>
      </c>
      <c r="P7" s="907"/>
      <c r="Q7" s="907"/>
      <c r="R7" s="907" t="s">
        <v>1784</v>
      </c>
      <c r="S7" s="907"/>
      <c r="T7" s="907"/>
      <c r="U7" s="907"/>
      <c r="V7" s="907"/>
      <c r="W7" s="907" t="s">
        <v>94</v>
      </c>
      <c r="X7" s="907"/>
      <c r="Y7" s="907"/>
      <c r="Z7" s="907" t="str">
        <f t="shared" ref="Z7:Z12" si="1">INDEX(직급,MATCH(R7,성명,0))</f>
        <v>연구원</v>
      </c>
      <c r="AA7" s="907"/>
      <c r="AB7" s="907"/>
      <c r="AC7" s="907"/>
      <c r="AD7" s="907"/>
      <c r="AE7" s="907"/>
      <c r="AF7" s="907" t="s">
        <v>216</v>
      </c>
      <c r="AG7" s="907"/>
      <c r="AH7" s="907"/>
      <c r="AI7" s="907"/>
      <c r="AJ7" s="907"/>
      <c r="AK7" s="907"/>
      <c r="AL7" s="1541" t="str">
        <f t="shared" ref="AL7:AL12" si="2">LEFT(INDEX(생년월일,MATCH(R7,성명,0)),2)</f>
        <v>11</v>
      </c>
      <c r="AM7" s="1542"/>
      <c r="AN7" s="1542"/>
      <c r="AO7" s="1542"/>
      <c r="AP7" s="111" t="s">
        <v>48</v>
      </c>
      <c r="AQ7" s="1542" t="str">
        <f t="shared" ref="AQ7:AQ12" si="3">MID(INDEX(생년월일,MATCH(R7,성명,0)),3,2)</f>
        <v>11</v>
      </c>
      <c r="AR7" s="1542"/>
      <c r="AS7" s="111" t="s">
        <v>49</v>
      </c>
      <c r="AT7" s="1542" t="str">
        <f t="shared" ref="AT7:AT12" si="4">MID(INDEX(생년월일,MATCH(R7,성명,0)),5,2)</f>
        <v>11</v>
      </c>
      <c r="AU7" s="1542"/>
      <c r="AV7" s="112" t="s">
        <v>50</v>
      </c>
      <c r="AW7" s="32"/>
      <c r="AX7" s="1543" t="s">
        <v>1123</v>
      </c>
      <c r="AY7" s="1543"/>
      <c r="AZ7" s="1543"/>
      <c r="BA7" s="1543"/>
      <c r="BB7" s="1543"/>
      <c r="BC7" s="1543"/>
      <c r="BD7" s="1543"/>
      <c r="BE7" s="1543"/>
      <c r="BF7" s="1543"/>
      <c r="BG7" s="1543"/>
      <c r="BH7" s="1543"/>
      <c r="BI7" s="1543"/>
      <c r="BJ7" s="1543"/>
      <c r="BK7" s="1543"/>
      <c r="BL7" s="1543"/>
      <c r="BM7" s="1543"/>
      <c r="BN7" s="1543"/>
      <c r="BO7" s="1543"/>
      <c r="BP7" s="1543"/>
      <c r="BQ7" s="1543"/>
      <c r="BR7" s="1543"/>
      <c r="BS7" s="1543"/>
      <c r="BT7" s="1543"/>
      <c r="BU7" s="1543"/>
      <c r="BV7" s="1543"/>
      <c r="BW7" s="1543"/>
      <c r="BX7" s="1543"/>
      <c r="BY7" s="1543"/>
      <c r="BZ7" s="1543"/>
    </row>
    <row r="8" spans="1:78" s="15" customFormat="1" ht="20.100000000000001" customHeight="1">
      <c r="A8" s="1228" t="s">
        <v>215</v>
      </c>
      <c r="B8" s="907"/>
      <c r="C8" s="907"/>
      <c r="D8" s="907" t="e">
        <f t="shared" si="0"/>
        <v>#N/A</v>
      </c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 t="s">
        <v>43</v>
      </c>
      <c r="P8" s="907"/>
      <c r="Q8" s="907"/>
      <c r="R8" s="907"/>
      <c r="S8" s="907"/>
      <c r="T8" s="907"/>
      <c r="U8" s="907"/>
      <c r="V8" s="907"/>
      <c r="W8" s="907" t="s">
        <v>94</v>
      </c>
      <c r="X8" s="907"/>
      <c r="Y8" s="907"/>
      <c r="Z8" s="907" t="e">
        <f t="shared" si="1"/>
        <v>#N/A</v>
      </c>
      <c r="AA8" s="907"/>
      <c r="AB8" s="907"/>
      <c r="AC8" s="907"/>
      <c r="AD8" s="907"/>
      <c r="AE8" s="907"/>
      <c r="AF8" s="907" t="s">
        <v>216</v>
      </c>
      <c r="AG8" s="907"/>
      <c r="AH8" s="907"/>
      <c r="AI8" s="907"/>
      <c r="AJ8" s="907"/>
      <c r="AK8" s="907"/>
      <c r="AL8" s="1541" t="e">
        <f t="shared" si="2"/>
        <v>#N/A</v>
      </c>
      <c r="AM8" s="1542"/>
      <c r="AN8" s="1542"/>
      <c r="AO8" s="1542"/>
      <c r="AP8" s="539" t="s">
        <v>48</v>
      </c>
      <c r="AQ8" s="1542" t="e">
        <f t="shared" si="3"/>
        <v>#N/A</v>
      </c>
      <c r="AR8" s="1542"/>
      <c r="AS8" s="539" t="s">
        <v>49</v>
      </c>
      <c r="AT8" s="1542" t="e">
        <f t="shared" si="4"/>
        <v>#N/A</v>
      </c>
      <c r="AU8" s="1542"/>
      <c r="AV8" s="112" t="s">
        <v>50</v>
      </c>
      <c r="AW8" s="32"/>
      <c r="AX8" s="1543"/>
      <c r="AY8" s="1543"/>
      <c r="AZ8" s="1543"/>
      <c r="BA8" s="1543"/>
      <c r="BB8" s="1543"/>
      <c r="BC8" s="1543"/>
      <c r="BD8" s="1543"/>
      <c r="BE8" s="1543"/>
      <c r="BF8" s="1543"/>
      <c r="BG8" s="1543"/>
      <c r="BH8" s="1543"/>
      <c r="BI8" s="1543"/>
      <c r="BJ8" s="1543"/>
      <c r="BK8" s="1543"/>
      <c r="BL8" s="1543"/>
      <c r="BM8" s="1543"/>
      <c r="BN8" s="1543"/>
      <c r="BO8" s="1543"/>
      <c r="BP8" s="1543"/>
      <c r="BQ8" s="1543"/>
      <c r="BR8" s="1543"/>
      <c r="BS8" s="1543"/>
      <c r="BT8" s="1543"/>
      <c r="BU8" s="1543"/>
      <c r="BV8" s="1543"/>
      <c r="BW8" s="1543"/>
      <c r="BX8" s="1543"/>
      <c r="BY8" s="1543"/>
      <c r="BZ8" s="1543"/>
    </row>
    <row r="9" spans="1:78" s="15" customFormat="1" ht="20.100000000000001" customHeight="1">
      <c r="A9" s="1228" t="s">
        <v>215</v>
      </c>
      <c r="B9" s="907"/>
      <c r="C9" s="907"/>
      <c r="D9" s="907" t="e">
        <f t="shared" si="0"/>
        <v>#N/A</v>
      </c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 t="s">
        <v>43</v>
      </c>
      <c r="P9" s="907"/>
      <c r="Q9" s="907"/>
      <c r="R9" s="907"/>
      <c r="S9" s="907"/>
      <c r="T9" s="907"/>
      <c r="U9" s="907"/>
      <c r="V9" s="907"/>
      <c r="W9" s="907" t="s">
        <v>94</v>
      </c>
      <c r="X9" s="907"/>
      <c r="Y9" s="907"/>
      <c r="Z9" s="907" t="e">
        <f t="shared" si="1"/>
        <v>#N/A</v>
      </c>
      <c r="AA9" s="907"/>
      <c r="AB9" s="907"/>
      <c r="AC9" s="907"/>
      <c r="AD9" s="907"/>
      <c r="AE9" s="907"/>
      <c r="AF9" s="907" t="s">
        <v>216</v>
      </c>
      <c r="AG9" s="907"/>
      <c r="AH9" s="907"/>
      <c r="AI9" s="907"/>
      <c r="AJ9" s="907"/>
      <c r="AK9" s="907"/>
      <c r="AL9" s="1541" t="e">
        <f t="shared" si="2"/>
        <v>#N/A</v>
      </c>
      <c r="AM9" s="1542"/>
      <c r="AN9" s="1542"/>
      <c r="AO9" s="1542"/>
      <c r="AP9" s="539" t="s">
        <v>48</v>
      </c>
      <c r="AQ9" s="1542" t="e">
        <f t="shared" si="3"/>
        <v>#N/A</v>
      </c>
      <c r="AR9" s="1542"/>
      <c r="AS9" s="539" t="s">
        <v>49</v>
      </c>
      <c r="AT9" s="1542" t="e">
        <f t="shared" si="4"/>
        <v>#N/A</v>
      </c>
      <c r="AU9" s="1542"/>
      <c r="AV9" s="112" t="s">
        <v>50</v>
      </c>
      <c r="AW9" s="32"/>
    </row>
    <row r="10" spans="1:78" s="15" customFormat="1" ht="20.100000000000001" customHeight="1">
      <c r="A10" s="1228" t="s">
        <v>215</v>
      </c>
      <c r="B10" s="907"/>
      <c r="C10" s="907"/>
      <c r="D10" s="907" t="e">
        <f t="shared" si="0"/>
        <v>#N/A</v>
      </c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 t="s">
        <v>43</v>
      </c>
      <c r="P10" s="907"/>
      <c r="Q10" s="907"/>
      <c r="R10" s="907"/>
      <c r="S10" s="907"/>
      <c r="T10" s="907"/>
      <c r="U10" s="907"/>
      <c r="V10" s="907"/>
      <c r="W10" s="907" t="s">
        <v>94</v>
      </c>
      <c r="X10" s="907"/>
      <c r="Y10" s="907"/>
      <c r="Z10" s="907" t="e">
        <f t="shared" si="1"/>
        <v>#N/A</v>
      </c>
      <c r="AA10" s="907"/>
      <c r="AB10" s="907"/>
      <c r="AC10" s="907"/>
      <c r="AD10" s="907"/>
      <c r="AE10" s="907"/>
      <c r="AF10" s="907" t="s">
        <v>216</v>
      </c>
      <c r="AG10" s="907"/>
      <c r="AH10" s="907"/>
      <c r="AI10" s="907"/>
      <c r="AJ10" s="907"/>
      <c r="AK10" s="907"/>
      <c r="AL10" s="1541" t="e">
        <f t="shared" si="2"/>
        <v>#N/A</v>
      </c>
      <c r="AM10" s="1542"/>
      <c r="AN10" s="1542"/>
      <c r="AO10" s="1542"/>
      <c r="AP10" s="539" t="s">
        <v>48</v>
      </c>
      <c r="AQ10" s="1542" t="e">
        <f t="shared" si="3"/>
        <v>#N/A</v>
      </c>
      <c r="AR10" s="1542"/>
      <c r="AS10" s="539" t="s">
        <v>49</v>
      </c>
      <c r="AT10" s="1542" t="e">
        <f t="shared" si="4"/>
        <v>#N/A</v>
      </c>
      <c r="AU10" s="1542"/>
      <c r="AV10" s="112" t="s">
        <v>50</v>
      </c>
      <c r="AW10" s="32"/>
    </row>
    <row r="11" spans="1:78" s="15" customFormat="1" ht="20.100000000000001" customHeight="1">
      <c r="A11" s="1228" t="s">
        <v>215</v>
      </c>
      <c r="B11" s="907"/>
      <c r="C11" s="907"/>
      <c r="D11" s="907" t="e">
        <f t="shared" si="0"/>
        <v>#N/A</v>
      </c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 t="s">
        <v>43</v>
      </c>
      <c r="P11" s="907"/>
      <c r="Q11" s="907"/>
      <c r="R11" s="907"/>
      <c r="S11" s="907"/>
      <c r="T11" s="907"/>
      <c r="U11" s="907"/>
      <c r="V11" s="907"/>
      <c r="W11" s="907" t="s">
        <v>94</v>
      </c>
      <c r="X11" s="907"/>
      <c r="Y11" s="907"/>
      <c r="Z11" s="907" t="e">
        <f t="shared" si="1"/>
        <v>#N/A</v>
      </c>
      <c r="AA11" s="907"/>
      <c r="AB11" s="907"/>
      <c r="AC11" s="907"/>
      <c r="AD11" s="907"/>
      <c r="AE11" s="907"/>
      <c r="AF11" s="907" t="s">
        <v>216</v>
      </c>
      <c r="AG11" s="907"/>
      <c r="AH11" s="907"/>
      <c r="AI11" s="907"/>
      <c r="AJ11" s="907"/>
      <c r="AK11" s="907"/>
      <c r="AL11" s="1541" t="e">
        <f t="shared" si="2"/>
        <v>#N/A</v>
      </c>
      <c r="AM11" s="1542"/>
      <c r="AN11" s="1542"/>
      <c r="AO11" s="1542"/>
      <c r="AP11" s="539" t="s">
        <v>48</v>
      </c>
      <c r="AQ11" s="1542" t="e">
        <f t="shared" si="3"/>
        <v>#N/A</v>
      </c>
      <c r="AR11" s="1542"/>
      <c r="AS11" s="539" t="s">
        <v>49</v>
      </c>
      <c r="AT11" s="1542" t="e">
        <f t="shared" si="4"/>
        <v>#N/A</v>
      </c>
      <c r="AU11" s="1542"/>
      <c r="AV11" s="112" t="s">
        <v>50</v>
      </c>
      <c r="AW11" s="32"/>
    </row>
    <row r="12" spans="1:78" s="15" customFormat="1" ht="20.100000000000001" customHeight="1">
      <c r="A12" s="1228" t="s">
        <v>215</v>
      </c>
      <c r="B12" s="907"/>
      <c r="C12" s="907"/>
      <c r="D12" s="907" t="e">
        <f t="shared" si="0"/>
        <v>#N/A</v>
      </c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 t="s">
        <v>43</v>
      </c>
      <c r="P12" s="907"/>
      <c r="Q12" s="907"/>
      <c r="R12" s="907"/>
      <c r="S12" s="907"/>
      <c r="T12" s="907"/>
      <c r="U12" s="907"/>
      <c r="V12" s="907"/>
      <c r="W12" s="907" t="s">
        <v>94</v>
      </c>
      <c r="X12" s="907"/>
      <c r="Y12" s="907"/>
      <c r="Z12" s="907" t="e">
        <f t="shared" si="1"/>
        <v>#N/A</v>
      </c>
      <c r="AA12" s="907"/>
      <c r="AB12" s="907"/>
      <c r="AC12" s="907"/>
      <c r="AD12" s="907"/>
      <c r="AE12" s="907"/>
      <c r="AF12" s="907" t="s">
        <v>216</v>
      </c>
      <c r="AG12" s="907"/>
      <c r="AH12" s="907"/>
      <c r="AI12" s="907"/>
      <c r="AJ12" s="907"/>
      <c r="AK12" s="907"/>
      <c r="AL12" s="1541" t="e">
        <f t="shared" si="2"/>
        <v>#N/A</v>
      </c>
      <c r="AM12" s="1542"/>
      <c r="AN12" s="1542"/>
      <c r="AO12" s="1542"/>
      <c r="AP12" s="539" t="s">
        <v>48</v>
      </c>
      <c r="AQ12" s="1542" t="e">
        <f t="shared" si="3"/>
        <v>#N/A</v>
      </c>
      <c r="AR12" s="1542"/>
      <c r="AS12" s="539" t="s">
        <v>49</v>
      </c>
      <c r="AT12" s="1542" t="e">
        <f t="shared" si="4"/>
        <v>#N/A</v>
      </c>
      <c r="AU12" s="1542"/>
      <c r="AV12" s="112" t="s">
        <v>50</v>
      </c>
      <c r="AW12" s="32"/>
    </row>
    <row r="13" spans="1:78" s="15" customFormat="1" ht="20.100000000000001" customHeight="1">
      <c r="A13" s="1524" t="s">
        <v>555</v>
      </c>
      <c r="B13" s="1525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5"/>
      <c r="AH13" s="1525"/>
      <c r="AI13" s="1525"/>
      <c r="AJ13" s="1525"/>
      <c r="AK13" s="1525"/>
      <c r="AL13" s="1525"/>
      <c r="AM13" s="1525"/>
      <c r="AN13" s="1525"/>
      <c r="AO13" s="1525"/>
      <c r="AP13" s="1525"/>
      <c r="AQ13" s="1525"/>
      <c r="AR13" s="1525"/>
      <c r="AS13" s="1525"/>
      <c r="AT13" s="1525"/>
      <c r="AU13" s="1525"/>
      <c r="AV13" s="1526"/>
      <c r="AW13" s="32"/>
      <c r="AX13" s="1540" t="s">
        <v>554</v>
      </c>
      <c r="AY13" s="1540"/>
      <c r="AZ13" s="1540"/>
      <c r="BA13" s="1540"/>
      <c r="BB13" s="1540"/>
      <c r="BC13" s="1540"/>
      <c r="BD13" s="1540"/>
      <c r="BE13" s="1540"/>
      <c r="BF13" s="1540"/>
      <c r="BG13" s="1540"/>
      <c r="BH13" s="1540"/>
      <c r="BI13" s="1540"/>
      <c r="BJ13" s="1540"/>
      <c r="BK13" s="1540"/>
      <c r="BL13" s="1540"/>
      <c r="BM13" s="1540"/>
      <c r="BN13" s="1540"/>
      <c r="BO13" s="1540"/>
      <c r="BP13" s="1540"/>
      <c r="BQ13" s="1540"/>
      <c r="BR13" s="1540"/>
      <c r="BS13" s="1540"/>
      <c r="BT13" s="1540"/>
      <c r="BU13" s="1540"/>
      <c r="BV13" s="1540"/>
      <c r="BW13" s="1540"/>
      <c r="BX13" s="1540"/>
    </row>
    <row r="14" spans="1:78" s="15" customFormat="1" ht="20.100000000000001" customHeight="1">
      <c r="A14" s="1532" t="s">
        <v>302</v>
      </c>
      <c r="B14" s="1533"/>
      <c r="C14" s="1533"/>
      <c r="D14" s="1533"/>
      <c r="E14" s="1533"/>
      <c r="F14" s="1533"/>
      <c r="G14" s="1533"/>
      <c r="H14" s="1533"/>
      <c r="I14" s="1534">
        <v>42826</v>
      </c>
      <c r="J14" s="1535"/>
      <c r="K14" s="1535"/>
      <c r="L14" s="1535"/>
      <c r="M14" s="1535"/>
      <c r="N14" s="1535"/>
      <c r="O14" s="1535"/>
      <c r="P14" s="1535"/>
      <c r="Q14" s="1535"/>
      <c r="R14" s="1535"/>
      <c r="S14" s="1535"/>
      <c r="T14" s="1535"/>
      <c r="U14" s="1535"/>
      <c r="V14" s="1535"/>
      <c r="W14" s="1535"/>
      <c r="X14" s="1536" t="s">
        <v>90</v>
      </c>
      <c r="Y14" s="1536"/>
      <c r="Z14" s="1537">
        <v>42830</v>
      </c>
      <c r="AA14" s="1537"/>
      <c r="AB14" s="1537"/>
      <c r="AC14" s="1537"/>
      <c r="AD14" s="1537"/>
      <c r="AE14" s="1537"/>
      <c r="AF14" s="1537"/>
      <c r="AG14" s="1537"/>
      <c r="AH14" s="1537"/>
      <c r="AI14" s="1537"/>
      <c r="AJ14" s="1537"/>
      <c r="AK14" s="1537"/>
      <c r="AL14" s="1537"/>
      <c r="AM14" s="1537"/>
      <c r="AN14" s="303" t="s">
        <v>91</v>
      </c>
      <c r="AO14" s="1538">
        <f>IF(COUNT(I14,Z14)=2,Z14-I14,0)</f>
        <v>4</v>
      </c>
      <c r="AP14" s="1538"/>
      <c r="AQ14" s="25" t="s">
        <v>202</v>
      </c>
      <c r="AR14" s="1539">
        <f>IF(COUNT(I14,Z14)=2,Z14-I14,0)+1</f>
        <v>5</v>
      </c>
      <c r="AS14" s="1539"/>
      <c r="AT14" s="1107" t="s">
        <v>118</v>
      </c>
      <c r="AU14" s="907"/>
      <c r="AV14" s="908"/>
      <c r="AW14" s="32"/>
      <c r="AX14" s="1505" t="s">
        <v>556</v>
      </c>
      <c r="AY14" s="1506"/>
      <c r="AZ14" s="1506"/>
      <c r="BA14" s="1506"/>
      <c r="BB14" s="1506"/>
      <c r="BC14" s="1506"/>
      <c r="BD14" s="1506"/>
      <c r="BE14" s="1506"/>
      <c r="BF14" s="1506"/>
      <c r="BG14" s="1506"/>
      <c r="BH14" s="1506"/>
      <c r="BI14" s="1506"/>
      <c r="BJ14" s="1506"/>
      <c r="BK14" s="1506"/>
      <c r="BL14" s="1506"/>
      <c r="BM14" s="1506"/>
      <c r="BN14" s="1506"/>
      <c r="BO14" s="1506"/>
      <c r="BP14" s="1506"/>
      <c r="BQ14" s="1506"/>
      <c r="BR14" s="1506"/>
      <c r="BS14" s="1506"/>
      <c r="BT14" s="1506"/>
      <c r="BU14" s="1506"/>
      <c r="BV14" s="1506"/>
      <c r="BW14" s="1506"/>
      <c r="BX14" s="1506"/>
      <c r="BY14" s="1506"/>
      <c r="BZ14" s="1507"/>
    </row>
    <row r="15" spans="1:78" s="15" customFormat="1" ht="20.100000000000001" customHeight="1">
      <c r="A15" s="1532" t="s">
        <v>300</v>
      </c>
      <c r="B15" s="1533"/>
      <c r="C15" s="1533"/>
      <c r="D15" s="1533"/>
      <c r="E15" s="1533"/>
      <c r="F15" s="1533"/>
      <c r="G15" s="1533"/>
      <c r="H15" s="1533"/>
      <c r="I15" s="938" t="s">
        <v>168</v>
      </c>
      <c r="J15" s="938"/>
      <c r="K15" s="938"/>
      <c r="L15" s="938"/>
      <c r="M15" s="938"/>
      <c r="N15" s="938"/>
      <c r="O15" s="938"/>
      <c r="P15" s="938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5"/>
      <c r="AL15" s="1525"/>
      <c r="AM15" s="1525"/>
      <c r="AN15" s="1525"/>
      <c r="AO15" s="1525"/>
      <c r="AP15" s="1525"/>
      <c r="AQ15" s="1525"/>
      <c r="AR15" s="1525"/>
      <c r="AS15" s="1525"/>
      <c r="AT15" s="1525"/>
      <c r="AU15" s="1525"/>
      <c r="AV15" s="1526"/>
      <c r="AW15" s="32"/>
      <c r="AX15" s="1496" t="s">
        <v>557</v>
      </c>
      <c r="AY15" s="1497"/>
      <c r="AZ15" s="1497"/>
      <c r="BA15" s="1497"/>
      <c r="BB15" s="1497"/>
      <c r="BC15" s="1497"/>
      <c r="BD15" s="1497"/>
      <c r="BE15" s="1497"/>
      <c r="BF15" s="1497"/>
      <c r="BG15" s="1497"/>
      <c r="BH15" s="1497"/>
      <c r="BI15" s="1497"/>
      <c r="BJ15" s="1497"/>
      <c r="BK15" s="1497"/>
      <c r="BL15" s="1497"/>
      <c r="BM15" s="1497"/>
      <c r="BN15" s="1497"/>
      <c r="BO15" s="1497"/>
      <c r="BP15" s="1497"/>
      <c r="BQ15" s="1497"/>
      <c r="BR15" s="1497"/>
      <c r="BS15" s="1497"/>
      <c r="BT15" s="1497"/>
      <c r="BU15" s="1497"/>
      <c r="BV15" s="1497"/>
      <c r="BW15" s="1497"/>
      <c r="BX15" s="1497"/>
      <c r="BY15" s="1497"/>
      <c r="BZ15" s="1498"/>
    </row>
    <row r="16" spans="1:78" s="15" customFormat="1" ht="20.100000000000001" customHeight="1">
      <c r="A16" s="1532"/>
      <c r="B16" s="1533"/>
      <c r="C16" s="1533"/>
      <c r="D16" s="1533"/>
      <c r="E16" s="1533"/>
      <c r="F16" s="1533"/>
      <c r="G16" s="1533"/>
      <c r="H16" s="1533"/>
      <c r="I16" s="938" t="s">
        <v>169</v>
      </c>
      <c r="J16" s="938"/>
      <c r="K16" s="938"/>
      <c r="L16" s="938"/>
      <c r="M16" s="938"/>
      <c r="N16" s="938"/>
      <c r="O16" s="938"/>
      <c r="P16" s="938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5"/>
      <c r="AB16" s="1525"/>
      <c r="AC16" s="1525"/>
      <c r="AD16" s="1525"/>
      <c r="AE16" s="1525"/>
      <c r="AF16" s="1525"/>
      <c r="AG16" s="1525"/>
      <c r="AH16" s="1525"/>
      <c r="AI16" s="1525"/>
      <c r="AJ16" s="1525"/>
      <c r="AK16" s="1525"/>
      <c r="AL16" s="1525"/>
      <c r="AM16" s="1525"/>
      <c r="AN16" s="1525"/>
      <c r="AO16" s="1525"/>
      <c r="AP16" s="1525"/>
      <c r="AQ16" s="1525"/>
      <c r="AR16" s="1525"/>
      <c r="AS16" s="1525"/>
      <c r="AT16" s="1525"/>
      <c r="AU16" s="1525"/>
      <c r="AV16" s="1526"/>
      <c r="AW16" s="32"/>
      <c r="AX16" s="1496" t="s">
        <v>558</v>
      </c>
      <c r="AY16" s="1497"/>
      <c r="AZ16" s="1497"/>
      <c r="BA16" s="1497"/>
      <c r="BB16" s="1497"/>
      <c r="BC16" s="1497"/>
      <c r="BD16" s="1497"/>
      <c r="BE16" s="1497"/>
      <c r="BF16" s="1497"/>
      <c r="BG16" s="1497"/>
      <c r="BH16" s="1497"/>
      <c r="BI16" s="1497"/>
      <c r="BJ16" s="1497"/>
      <c r="BK16" s="1497"/>
      <c r="BL16" s="1497"/>
      <c r="BM16" s="1497"/>
      <c r="BN16" s="1497"/>
      <c r="BO16" s="1497"/>
      <c r="BP16" s="1497"/>
      <c r="BQ16" s="1497"/>
      <c r="BR16" s="1497"/>
      <c r="BS16" s="1497"/>
      <c r="BT16" s="1497"/>
      <c r="BU16" s="1497"/>
      <c r="BV16" s="1497"/>
      <c r="BW16" s="1497"/>
      <c r="BX16" s="1497"/>
      <c r="BY16" s="1497"/>
      <c r="BZ16" s="1498"/>
    </row>
    <row r="17" spans="1:78" s="15" customFormat="1" ht="20.100000000000001" customHeight="1">
      <c r="A17" s="1532" t="s">
        <v>304</v>
      </c>
      <c r="B17" s="1533"/>
      <c r="C17" s="1533"/>
      <c r="D17" s="1533"/>
      <c r="E17" s="1533"/>
      <c r="F17" s="1533"/>
      <c r="G17" s="1533"/>
      <c r="H17" s="1533"/>
      <c r="I17" s="938" t="s">
        <v>170</v>
      </c>
      <c r="J17" s="938"/>
      <c r="K17" s="938"/>
      <c r="L17" s="938"/>
      <c r="M17" s="938"/>
      <c r="N17" s="938"/>
      <c r="O17" s="938"/>
      <c r="P17" s="938"/>
      <c r="Q17" s="1525" t="s">
        <v>2430</v>
      </c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5"/>
      <c r="AK17" s="1525"/>
      <c r="AL17" s="1525"/>
      <c r="AM17" s="1525"/>
      <c r="AN17" s="1525"/>
      <c r="AO17" s="1525"/>
      <c r="AP17" s="1525"/>
      <c r="AQ17" s="1525"/>
      <c r="AR17" s="1525"/>
      <c r="AS17" s="1525"/>
      <c r="AT17" s="1525"/>
      <c r="AU17" s="1525"/>
      <c r="AV17" s="1526"/>
      <c r="AW17" s="32"/>
      <c r="AX17" s="1496" t="s">
        <v>559</v>
      </c>
      <c r="AY17" s="1497"/>
      <c r="AZ17" s="1497"/>
      <c r="BA17" s="1497"/>
      <c r="BB17" s="1497"/>
      <c r="BC17" s="1497"/>
      <c r="BD17" s="1497"/>
      <c r="BE17" s="1497"/>
      <c r="BF17" s="1497"/>
      <c r="BG17" s="1497"/>
      <c r="BH17" s="1497"/>
      <c r="BI17" s="1497"/>
      <c r="BJ17" s="1497"/>
      <c r="BK17" s="1497"/>
      <c r="BL17" s="1497"/>
      <c r="BM17" s="1497"/>
      <c r="BN17" s="1497"/>
      <c r="BO17" s="1497"/>
      <c r="BP17" s="1497"/>
      <c r="BQ17" s="1497"/>
      <c r="BR17" s="1497"/>
      <c r="BS17" s="1497"/>
      <c r="BT17" s="1497"/>
      <c r="BU17" s="1497"/>
      <c r="BV17" s="1497"/>
      <c r="BW17" s="1497"/>
      <c r="BX17" s="1497"/>
      <c r="BY17" s="1497"/>
      <c r="BZ17" s="1498"/>
    </row>
    <row r="18" spans="1:78" s="15" customFormat="1" ht="20.100000000000001" customHeight="1">
      <c r="A18" s="1532"/>
      <c r="B18" s="1533"/>
      <c r="C18" s="1533"/>
      <c r="D18" s="1533"/>
      <c r="E18" s="1533"/>
      <c r="F18" s="1533"/>
      <c r="G18" s="1533"/>
      <c r="H18" s="1533"/>
      <c r="I18" s="938" t="s">
        <v>171</v>
      </c>
      <c r="J18" s="938"/>
      <c r="K18" s="938"/>
      <c r="L18" s="938"/>
      <c r="M18" s="938"/>
      <c r="N18" s="938"/>
      <c r="O18" s="938"/>
      <c r="P18" s="938"/>
      <c r="Q18" s="1525"/>
      <c r="R18" s="1525"/>
      <c r="S18" s="1525"/>
      <c r="T18" s="1525"/>
      <c r="U18" s="1525"/>
      <c r="V18" s="1525"/>
      <c r="W18" s="1525"/>
      <c r="X18" s="1525"/>
      <c r="Y18" s="1525"/>
      <c r="Z18" s="1525"/>
      <c r="AA18" s="1525"/>
      <c r="AB18" s="1525"/>
      <c r="AC18" s="1525"/>
      <c r="AD18" s="1525"/>
      <c r="AE18" s="1525"/>
      <c r="AF18" s="1525"/>
      <c r="AG18" s="1525"/>
      <c r="AH18" s="1525"/>
      <c r="AI18" s="1525"/>
      <c r="AJ18" s="1525"/>
      <c r="AK18" s="1525"/>
      <c r="AL18" s="1525"/>
      <c r="AM18" s="1525"/>
      <c r="AN18" s="1525"/>
      <c r="AO18" s="1525"/>
      <c r="AP18" s="1525"/>
      <c r="AQ18" s="1525"/>
      <c r="AR18" s="1525"/>
      <c r="AS18" s="1525"/>
      <c r="AT18" s="1525"/>
      <c r="AU18" s="1525"/>
      <c r="AV18" s="1526"/>
      <c r="AW18" s="32"/>
      <c r="AX18" s="1496" t="s">
        <v>560</v>
      </c>
      <c r="AY18" s="1497"/>
      <c r="AZ18" s="1497"/>
      <c r="BA18" s="1497"/>
      <c r="BB18" s="1497"/>
      <c r="BC18" s="1497"/>
      <c r="BD18" s="1497"/>
      <c r="BE18" s="1497"/>
      <c r="BF18" s="1497"/>
      <c r="BG18" s="1497"/>
      <c r="BH18" s="1497"/>
      <c r="BI18" s="1497"/>
      <c r="BJ18" s="1497"/>
      <c r="BK18" s="1497"/>
      <c r="BL18" s="1497"/>
      <c r="BM18" s="1497"/>
      <c r="BN18" s="1497"/>
      <c r="BO18" s="1497"/>
      <c r="BP18" s="1497"/>
      <c r="BQ18" s="1497"/>
      <c r="BR18" s="1497"/>
      <c r="BS18" s="1497"/>
      <c r="BT18" s="1497"/>
      <c r="BU18" s="1497"/>
      <c r="BV18" s="1497"/>
      <c r="BW18" s="1497"/>
      <c r="BX18" s="1497"/>
      <c r="BY18" s="1497"/>
      <c r="BZ18" s="1498"/>
    </row>
    <row r="19" spans="1:78" s="15" customFormat="1" ht="20.100000000000001" customHeight="1">
      <c r="A19" s="1516" t="s">
        <v>561</v>
      </c>
      <c r="B19" s="1517"/>
      <c r="C19" s="1517"/>
      <c r="D19" s="1517"/>
      <c r="E19" s="1517"/>
      <c r="F19" s="1517"/>
      <c r="G19" s="1517"/>
      <c r="H19" s="1241"/>
      <c r="I19" s="1519"/>
      <c r="J19" s="1519"/>
      <c r="K19" s="1519"/>
      <c r="L19" s="1519"/>
      <c r="M19" s="1519"/>
      <c r="N19" s="1519"/>
      <c r="O19" s="1519"/>
      <c r="P19" s="1519"/>
      <c r="Q19" s="1519"/>
      <c r="R19" s="1519"/>
      <c r="S19" s="1519"/>
      <c r="T19" s="1519"/>
      <c r="U19" s="1519"/>
      <c r="V19" s="1519"/>
      <c r="W19" s="1519"/>
      <c r="X19" s="1519"/>
      <c r="Y19" s="1519"/>
      <c r="Z19" s="1519"/>
      <c r="AA19" s="1519"/>
      <c r="AB19" s="1519"/>
      <c r="AC19" s="1519"/>
      <c r="AD19" s="1519"/>
      <c r="AE19" s="1519"/>
      <c r="AF19" s="1519"/>
      <c r="AG19" s="1519"/>
      <c r="AH19" s="1519"/>
      <c r="AI19" s="1519"/>
      <c r="AJ19" s="1519"/>
      <c r="AK19" s="1519"/>
      <c r="AL19" s="1519"/>
      <c r="AM19" s="1519"/>
      <c r="AN19" s="1519"/>
      <c r="AO19" s="1519"/>
      <c r="AP19" s="1519"/>
      <c r="AQ19" s="1519"/>
      <c r="AR19" s="1519"/>
      <c r="AS19" s="1519"/>
      <c r="AT19" s="1519"/>
      <c r="AU19" s="1519"/>
      <c r="AV19" s="1520"/>
      <c r="AW19" s="32"/>
      <c r="AX19" s="1502" t="s">
        <v>1200</v>
      </c>
      <c r="AY19" s="1503"/>
      <c r="AZ19" s="1503"/>
      <c r="BA19" s="1503"/>
      <c r="BB19" s="1503"/>
      <c r="BC19" s="1503"/>
      <c r="BD19" s="1503"/>
      <c r="BE19" s="1503"/>
      <c r="BF19" s="1503"/>
      <c r="BG19" s="1503"/>
      <c r="BH19" s="1503"/>
      <c r="BI19" s="1503"/>
      <c r="BJ19" s="1503"/>
      <c r="BK19" s="1503"/>
      <c r="BL19" s="1503"/>
      <c r="BM19" s="1503"/>
      <c r="BN19" s="1503"/>
      <c r="BO19" s="1503"/>
      <c r="BP19" s="1503"/>
      <c r="BQ19" s="1503"/>
      <c r="BR19" s="1503"/>
      <c r="BS19" s="1503"/>
      <c r="BT19" s="1503"/>
      <c r="BU19" s="1503"/>
      <c r="BV19" s="1503"/>
      <c r="BW19" s="1503"/>
      <c r="BX19" s="1503"/>
      <c r="BY19" s="1503"/>
      <c r="BZ19" s="1504"/>
    </row>
    <row r="20" spans="1:78" s="15" customFormat="1" ht="20.100000000000001" customHeight="1">
      <c r="A20" s="1081"/>
      <c r="B20" s="1082"/>
      <c r="C20" s="1082"/>
      <c r="D20" s="1082"/>
      <c r="E20" s="1082"/>
      <c r="F20" s="1082"/>
      <c r="G20" s="1082"/>
      <c r="H20" s="1360"/>
      <c r="I20" s="1519"/>
      <c r="J20" s="1519"/>
      <c r="K20" s="1519"/>
      <c r="L20" s="1519"/>
      <c r="M20" s="1519"/>
      <c r="N20" s="1519"/>
      <c r="O20" s="1519"/>
      <c r="P20" s="1107"/>
      <c r="Q20" s="1521"/>
      <c r="R20" s="1522"/>
      <c r="S20" s="1522"/>
      <c r="T20" s="1522"/>
      <c r="U20" s="1522"/>
      <c r="V20" s="1522"/>
      <c r="W20" s="1522"/>
      <c r="X20" s="1522"/>
      <c r="Y20" s="1522"/>
      <c r="Z20" s="1522"/>
      <c r="AA20" s="1522"/>
      <c r="AB20" s="1522"/>
      <c r="AC20" s="1522"/>
      <c r="AD20" s="1522"/>
      <c r="AE20" s="1522"/>
      <c r="AF20" s="1522"/>
      <c r="AG20" s="1522"/>
      <c r="AH20" s="1522"/>
      <c r="AI20" s="1522"/>
      <c r="AJ20" s="1522"/>
      <c r="AK20" s="1522"/>
      <c r="AL20" s="1522"/>
      <c r="AM20" s="1522"/>
      <c r="AN20" s="1522"/>
      <c r="AO20" s="1522"/>
      <c r="AP20" s="1522"/>
      <c r="AQ20" s="1522"/>
      <c r="AR20" s="1522"/>
      <c r="AS20" s="1522"/>
      <c r="AT20" s="1522"/>
      <c r="AU20" s="1522"/>
      <c r="AV20" s="1523"/>
      <c r="AW20" s="32"/>
    </row>
    <row r="21" spans="1:78" s="15" customFormat="1" ht="20.100000000000001" customHeight="1">
      <c r="A21" s="1242"/>
      <c r="B21" s="1518"/>
      <c r="C21" s="1518"/>
      <c r="D21" s="1518"/>
      <c r="E21" s="1518"/>
      <c r="F21" s="1518"/>
      <c r="G21" s="1518"/>
      <c r="H21" s="1243"/>
      <c r="I21" s="1519"/>
      <c r="J21" s="1519"/>
      <c r="K21" s="1519"/>
      <c r="L21" s="1519"/>
      <c r="M21" s="1519"/>
      <c r="N21" s="1519"/>
      <c r="O21" s="1519"/>
      <c r="P21" s="1107"/>
      <c r="Q21" s="1521"/>
      <c r="R21" s="1522"/>
      <c r="S21" s="1522"/>
      <c r="T21" s="1522"/>
      <c r="U21" s="1522"/>
      <c r="V21" s="1522"/>
      <c r="W21" s="1522"/>
      <c r="X21" s="1522"/>
      <c r="Y21" s="1522"/>
      <c r="Z21" s="1522"/>
      <c r="AA21" s="1522"/>
      <c r="AB21" s="1522"/>
      <c r="AC21" s="1522"/>
      <c r="AD21" s="1522"/>
      <c r="AE21" s="1522"/>
      <c r="AF21" s="1522"/>
      <c r="AG21" s="1522"/>
      <c r="AH21" s="1522"/>
      <c r="AI21" s="1522"/>
      <c r="AJ21" s="1522"/>
      <c r="AK21" s="1522"/>
      <c r="AL21" s="1522"/>
      <c r="AM21" s="1522"/>
      <c r="AN21" s="1522"/>
      <c r="AO21" s="1522"/>
      <c r="AP21" s="1522"/>
      <c r="AQ21" s="1522"/>
      <c r="AR21" s="1522"/>
      <c r="AS21" s="1522"/>
      <c r="AT21" s="1522"/>
      <c r="AU21" s="1522"/>
      <c r="AV21" s="1523"/>
      <c r="AW21" s="32"/>
    </row>
    <row r="22" spans="1:78" s="15" customFormat="1" ht="20.100000000000001" customHeight="1">
      <c r="A22" s="1524" t="s">
        <v>562</v>
      </c>
      <c r="B22" s="1525"/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25"/>
      <c r="AA22" s="1525"/>
      <c r="AB22" s="1525"/>
      <c r="AC22" s="1525"/>
      <c r="AD22" s="1525"/>
      <c r="AE22" s="1525"/>
      <c r="AF22" s="1525"/>
      <c r="AG22" s="1525"/>
      <c r="AH22" s="1525"/>
      <c r="AI22" s="1525"/>
      <c r="AJ22" s="1525"/>
      <c r="AK22" s="1525"/>
      <c r="AL22" s="1525"/>
      <c r="AM22" s="1525"/>
      <c r="AN22" s="1525"/>
      <c r="AO22" s="1525"/>
      <c r="AP22" s="1525"/>
      <c r="AQ22" s="1525"/>
      <c r="AR22" s="1525"/>
      <c r="AS22" s="1525"/>
      <c r="AT22" s="1525"/>
      <c r="AU22" s="1525"/>
      <c r="AV22" s="1526"/>
      <c r="AW22" s="32"/>
    </row>
    <row r="23" spans="1:78" s="15" customFormat="1" ht="20.100000000000001" customHeight="1">
      <c r="A23" s="1527" t="s">
        <v>343</v>
      </c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9"/>
      <c r="P23" s="1530" t="s">
        <v>866</v>
      </c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 t="s">
        <v>564</v>
      </c>
      <c r="AG23" s="1530"/>
      <c r="AH23" s="1530"/>
      <c r="AI23" s="1530"/>
      <c r="AJ23" s="1530"/>
      <c r="AK23" s="1530"/>
      <c r="AL23" s="1530"/>
      <c r="AM23" s="1530"/>
      <c r="AN23" s="1530"/>
      <c r="AO23" s="1530"/>
      <c r="AP23" s="1530"/>
      <c r="AQ23" s="1530"/>
      <c r="AR23" s="1530"/>
      <c r="AS23" s="1530"/>
      <c r="AT23" s="1530"/>
      <c r="AU23" s="1530"/>
      <c r="AV23" s="1531"/>
      <c r="AW23" s="32"/>
      <c r="AX23" s="195" t="s">
        <v>571</v>
      </c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</row>
    <row r="24" spans="1:78" s="15" customFormat="1" ht="20.100000000000001" customHeight="1">
      <c r="A24" s="1509"/>
      <c r="B24" s="1510"/>
      <c r="C24" s="1510"/>
      <c r="D24" s="1510"/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907"/>
      <c r="AG24" s="907"/>
      <c r="AH24" s="907"/>
      <c r="AI24" s="907"/>
      <c r="AJ24" s="907"/>
      <c r="AK24" s="907"/>
      <c r="AL24" s="907"/>
      <c r="AM24" s="907"/>
      <c r="AN24" s="907"/>
      <c r="AO24" s="907"/>
      <c r="AP24" s="907"/>
      <c r="AQ24" s="907"/>
      <c r="AR24" s="907"/>
      <c r="AS24" s="907"/>
      <c r="AT24" s="907"/>
      <c r="AU24" s="907"/>
      <c r="AV24" s="908"/>
      <c r="AW24" s="32"/>
      <c r="AX24" s="1505" t="s">
        <v>563</v>
      </c>
      <c r="AY24" s="1506"/>
      <c r="AZ24" s="1506"/>
      <c r="BA24" s="1506"/>
      <c r="BB24" s="1506"/>
      <c r="BC24" s="1506"/>
      <c r="BD24" s="1506"/>
      <c r="BE24" s="1506"/>
      <c r="BF24" s="1506"/>
      <c r="BG24" s="1506"/>
      <c r="BH24" s="1506"/>
      <c r="BI24" s="1506"/>
      <c r="BJ24" s="1506"/>
      <c r="BK24" s="1506"/>
      <c r="BL24" s="1506"/>
      <c r="BM24" s="1506"/>
      <c r="BN24" s="1506"/>
      <c r="BO24" s="1506"/>
      <c r="BP24" s="1506"/>
      <c r="BQ24" s="1506"/>
      <c r="BR24" s="1506"/>
      <c r="BS24" s="1506"/>
      <c r="BT24" s="1506"/>
      <c r="BU24" s="1506"/>
      <c r="BV24" s="1506"/>
      <c r="BW24" s="1506"/>
      <c r="BX24" s="1506"/>
      <c r="BY24" s="1506"/>
      <c r="BZ24" s="1507"/>
    </row>
    <row r="25" spans="1:78" s="15" customFormat="1" ht="20.100000000000001" customHeight="1">
      <c r="A25" s="1509"/>
      <c r="B25" s="1510"/>
      <c r="C25" s="1510"/>
      <c r="D25" s="1510"/>
      <c r="E25" s="1510"/>
      <c r="F25" s="1510"/>
      <c r="G25" s="1510"/>
      <c r="H25" s="1510"/>
      <c r="I25" s="1510"/>
      <c r="J25" s="1510"/>
      <c r="K25" s="1510"/>
      <c r="L25" s="1510"/>
      <c r="M25" s="1510"/>
      <c r="N25" s="1510"/>
      <c r="O25" s="1510"/>
      <c r="P25" s="907"/>
      <c r="Q25" s="907"/>
      <c r="R25" s="907"/>
      <c r="S25" s="907"/>
      <c r="T25" s="907"/>
      <c r="U25" s="907"/>
      <c r="V25" s="907"/>
      <c r="W25" s="907"/>
      <c r="X25" s="907"/>
      <c r="Y25" s="907"/>
      <c r="Z25" s="907"/>
      <c r="AA25" s="907"/>
      <c r="AB25" s="907"/>
      <c r="AC25" s="907"/>
      <c r="AD25" s="907"/>
      <c r="AE25" s="907"/>
      <c r="AF25" s="907"/>
      <c r="AG25" s="907"/>
      <c r="AH25" s="907"/>
      <c r="AI25" s="907"/>
      <c r="AJ25" s="907"/>
      <c r="AK25" s="907"/>
      <c r="AL25" s="907"/>
      <c r="AM25" s="907"/>
      <c r="AN25" s="907"/>
      <c r="AO25" s="907"/>
      <c r="AP25" s="907"/>
      <c r="AQ25" s="907"/>
      <c r="AR25" s="907"/>
      <c r="AS25" s="907"/>
      <c r="AT25" s="907"/>
      <c r="AU25" s="907"/>
      <c r="AV25" s="908"/>
      <c r="AW25" s="32"/>
      <c r="AX25" s="1496" t="s">
        <v>565</v>
      </c>
      <c r="AY25" s="1497"/>
      <c r="AZ25" s="1497"/>
      <c r="BA25" s="1497"/>
      <c r="BB25" s="1497"/>
      <c r="BC25" s="1497"/>
      <c r="BD25" s="1497"/>
      <c r="BE25" s="1497"/>
      <c r="BF25" s="1497"/>
      <c r="BG25" s="1497"/>
      <c r="BH25" s="1497"/>
      <c r="BI25" s="1497"/>
      <c r="BJ25" s="1497"/>
      <c r="BK25" s="1497"/>
      <c r="BL25" s="1497"/>
      <c r="BM25" s="1497"/>
      <c r="BN25" s="1497"/>
      <c r="BO25" s="1497"/>
      <c r="BP25" s="1497"/>
      <c r="BQ25" s="1497"/>
      <c r="BR25" s="1497"/>
      <c r="BS25" s="1497"/>
      <c r="BT25" s="1497"/>
      <c r="BU25" s="1497"/>
      <c r="BV25" s="1497"/>
      <c r="BW25" s="1497"/>
      <c r="BX25" s="1497"/>
      <c r="BY25" s="1497"/>
      <c r="BZ25" s="1498"/>
    </row>
    <row r="26" spans="1:78" s="15" customFormat="1" ht="20.100000000000001" customHeight="1">
      <c r="A26" s="1509"/>
      <c r="B26" s="1510"/>
      <c r="C26" s="1510"/>
      <c r="D26" s="1510"/>
      <c r="E26" s="1510"/>
      <c r="F26" s="1510"/>
      <c r="G26" s="1510"/>
      <c r="H26" s="1510"/>
      <c r="I26" s="1510"/>
      <c r="J26" s="1510"/>
      <c r="K26" s="1510"/>
      <c r="L26" s="1510"/>
      <c r="M26" s="1510"/>
      <c r="N26" s="1510"/>
      <c r="O26" s="1510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7"/>
      <c r="AH26" s="907"/>
      <c r="AI26" s="907"/>
      <c r="AJ26" s="907"/>
      <c r="AK26" s="907"/>
      <c r="AL26" s="907"/>
      <c r="AM26" s="907"/>
      <c r="AN26" s="907"/>
      <c r="AO26" s="907"/>
      <c r="AP26" s="907"/>
      <c r="AQ26" s="907"/>
      <c r="AR26" s="907"/>
      <c r="AS26" s="907"/>
      <c r="AT26" s="907"/>
      <c r="AU26" s="907"/>
      <c r="AV26" s="908"/>
      <c r="AW26" s="32"/>
      <c r="AX26" s="1496" t="s">
        <v>566</v>
      </c>
      <c r="AY26" s="1497"/>
      <c r="AZ26" s="1497"/>
      <c r="BA26" s="1497"/>
      <c r="BB26" s="1497"/>
      <c r="BC26" s="1497"/>
      <c r="BD26" s="1497"/>
      <c r="BE26" s="1497"/>
      <c r="BF26" s="1497"/>
      <c r="BG26" s="1497"/>
      <c r="BH26" s="1497"/>
      <c r="BI26" s="1497"/>
      <c r="BJ26" s="1497"/>
      <c r="BK26" s="1497"/>
      <c r="BL26" s="1497"/>
      <c r="BM26" s="1497"/>
      <c r="BN26" s="1497"/>
      <c r="BO26" s="1497"/>
      <c r="BP26" s="1497"/>
      <c r="BQ26" s="1497"/>
      <c r="BR26" s="1497"/>
      <c r="BS26" s="1497"/>
      <c r="BT26" s="1497"/>
      <c r="BU26" s="1497"/>
      <c r="BV26" s="1497"/>
      <c r="BW26" s="1497"/>
      <c r="BX26" s="1497"/>
      <c r="BY26" s="1497"/>
      <c r="BZ26" s="1498"/>
    </row>
    <row r="27" spans="1:78" s="15" customFormat="1" ht="20.100000000000001" customHeight="1">
      <c r="A27" s="1509"/>
      <c r="B27" s="1510"/>
      <c r="C27" s="1510"/>
      <c r="D27" s="1510"/>
      <c r="E27" s="1510"/>
      <c r="F27" s="1510"/>
      <c r="G27" s="1510"/>
      <c r="H27" s="1510"/>
      <c r="I27" s="1510"/>
      <c r="J27" s="1510"/>
      <c r="K27" s="1510"/>
      <c r="L27" s="1510"/>
      <c r="M27" s="1510"/>
      <c r="N27" s="1510"/>
      <c r="O27" s="1510"/>
      <c r="P27" s="907"/>
      <c r="Q27" s="907"/>
      <c r="R27" s="907"/>
      <c r="S27" s="907"/>
      <c r="T27" s="907"/>
      <c r="U27" s="907"/>
      <c r="V27" s="907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7"/>
      <c r="AK27" s="907"/>
      <c r="AL27" s="907"/>
      <c r="AM27" s="907"/>
      <c r="AN27" s="907"/>
      <c r="AO27" s="907"/>
      <c r="AP27" s="907"/>
      <c r="AQ27" s="907"/>
      <c r="AR27" s="907"/>
      <c r="AS27" s="907"/>
      <c r="AT27" s="907"/>
      <c r="AU27" s="907"/>
      <c r="AV27" s="908"/>
      <c r="AW27" s="32"/>
      <c r="AX27" s="1496" t="s">
        <v>567</v>
      </c>
      <c r="AY27" s="1497"/>
      <c r="AZ27" s="1497"/>
      <c r="BA27" s="1497"/>
      <c r="BB27" s="1497"/>
      <c r="BC27" s="1497"/>
      <c r="BD27" s="1497"/>
      <c r="BE27" s="1497"/>
      <c r="BF27" s="1497"/>
      <c r="BG27" s="1497"/>
      <c r="BH27" s="1497"/>
      <c r="BI27" s="1497"/>
      <c r="BJ27" s="1497"/>
      <c r="BK27" s="1497"/>
      <c r="BL27" s="1497"/>
      <c r="BM27" s="1497"/>
      <c r="BN27" s="1497"/>
      <c r="BO27" s="1497"/>
      <c r="BP27" s="1497"/>
      <c r="BQ27" s="1497"/>
      <c r="BR27" s="1497"/>
      <c r="BS27" s="1497"/>
      <c r="BT27" s="1497"/>
      <c r="BU27" s="1497"/>
      <c r="BV27" s="1497"/>
      <c r="BW27" s="1497"/>
      <c r="BX27" s="1497"/>
      <c r="BY27" s="1497"/>
      <c r="BZ27" s="1498"/>
    </row>
    <row r="28" spans="1:78" s="15" customFormat="1" ht="20.100000000000001" customHeight="1">
      <c r="A28" s="1509"/>
      <c r="B28" s="1510"/>
      <c r="C28" s="1510"/>
      <c r="D28" s="1510"/>
      <c r="E28" s="1510"/>
      <c r="F28" s="1510"/>
      <c r="G28" s="1510"/>
      <c r="H28" s="1510"/>
      <c r="I28" s="1510"/>
      <c r="J28" s="1510"/>
      <c r="K28" s="1510"/>
      <c r="L28" s="1510"/>
      <c r="M28" s="1510"/>
      <c r="N28" s="1510"/>
      <c r="O28" s="1510"/>
      <c r="P28" s="907"/>
      <c r="Q28" s="907"/>
      <c r="R28" s="907"/>
      <c r="S28" s="907"/>
      <c r="T28" s="907"/>
      <c r="U28" s="907"/>
      <c r="V28" s="907"/>
      <c r="W28" s="907"/>
      <c r="X28" s="907"/>
      <c r="Y28" s="907"/>
      <c r="Z28" s="907"/>
      <c r="AA28" s="907"/>
      <c r="AB28" s="907"/>
      <c r="AC28" s="907"/>
      <c r="AD28" s="907"/>
      <c r="AE28" s="907"/>
      <c r="AF28" s="907"/>
      <c r="AG28" s="907"/>
      <c r="AH28" s="907"/>
      <c r="AI28" s="907"/>
      <c r="AJ28" s="907"/>
      <c r="AK28" s="907"/>
      <c r="AL28" s="907"/>
      <c r="AM28" s="907"/>
      <c r="AN28" s="907"/>
      <c r="AO28" s="907"/>
      <c r="AP28" s="907"/>
      <c r="AQ28" s="907"/>
      <c r="AR28" s="907"/>
      <c r="AS28" s="907"/>
      <c r="AT28" s="907"/>
      <c r="AU28" s="907"/>
      <c r="AV28" s="908"/>
      <c r="AW28" s="32"/>
      <c r="AX28" s="1496" t="s">
        <v>568</v>
      </c>
      <c r="AY28" s="1497"/>
      <c r="AZ28" s="1497"/>
      <c r="BA28" s="1497"/>
      <c r="BB28" s="1497"/>
      <c r="BC28" s="1497"/>
      <c r="BD28" s="1497"/>
      <c r="BE28" s="1497"/>
      <c r="BF28" s="1497"/>
      <c r="BG28" s="1497"/>
      <c r="BH28" s="1497"/>
      <c r="BI28" s="1497"/>
      <c r="BJ28" s="1497"/>
      <c r="BK28" s="1497"/>
      <c r="BL28" s="1497"/>
      <c r="BM28" s="1497"/>
      <c r="BN28" s="1497"/>
      <c r="BO28" s="1497"/>
      <c r="BP28" s="1497"/>
      <c r="BQ28" s="1497"/>
      <c r="BR28" s="1497"/>
      <c r="BS28" s="1497"/>
      <c r="BT28" s="1497"/>
      <c r="BU28" s="1497"/>
      <c r="BV28" s="1497"/>
      <c r="BW28" s="1497"/>
      <c r="BX28" s="1497"/>
      <c r="BY28" s="1497"/>
      <c r="BZ28" s="1498"/>
    </row>
    <row r="29" spans="1:78" s="15" customFormat="1" ht="20.100000000000001" customHeight="1">
      <c r="A29" s="1509"/>
      <c r="B29" s="1510"/>
      <c r="C29" s="1510"/>
      <c r="D29" s="1510"/>
      <c r="E29" s="1510"/>
      <c r="F29" s="1510"/>
      <c r="G29" s="1510"/>
      <c r="H29" s="1510"/>
      <c r="I29" s="1510"/>
      <c r="J29" s="1510"/>
      <c r="K29" s="1510"/>
      <c r="L29" s="1510"/>
      <c r="M29" s="1510"/>
      <c r="N29" s="1510"/>
      <c r="O29" s="1510"/>
      <c r="P29" s="907"/>
      <c r="Q29" s="907"/>
      <c r="R29" s="907"/>
      <c r="S29" s="907"/>
      <c r="T29" s="907"/>
      <c r="U29" s="907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907"/>
      <c r="AH29" s="907"/>
      <c r="AI29" s="907"/>
      <c r="AJ29" s="907"/>
      <c r="AK29" s="907"/>
      <c r="AL29" s="907"/>
      <c r="AM29" s="907"/>
      <c r="AN29" s="907"/>
      <c r="AO29" s="907"/>
      <c r="AP29" s="907"/>
      <c r="AQ29" s="907"/>
      <c r="AR29" s="907"/>
      <c r="AS29" s="907"/>
      <c r="AT29" s="907"/>
      <c r="AU29" s="907"/>
      <c r="AV29" s="908"/>
      <c r="AW29" s="32"/>
      <c r="AX29" s="1499" t="s">
        <v>569</v>
      </c>
      <c r="AY29" s="1500"/>
      <c r="AZ29" s="1500"/>
      <c r="BA29" s="1500"/>
      <c r="BB29" s="1500"/>
      <c r="BC29" s="1500"/>
      <c r="BD29" s="1500"/>
      <c r="BE29" s="1500"/>
      <c r="BF29" s="1500"/>
      <c r="BG29" s="1500"/>
      <c r="BH29" s="1500"/>
      <c r="BI29" s="1500"/>
      <c r="BJ29" s="1500"/>
      <c r="BK29" s="1500"/>
      <c r="BL29" s="1500"/>
      <c r="BM29" s="1500"/>
      <c r="BN29" s="1500"/>
      <c r="BO29" s="1500"/>
      <c r="BP29" s="1500"/>
      <c r="BQ29" s="1500"/>
      <c r="BR29" s="1500"/>
      <c r="BS29" s="1500"/>
      <c r="BT29" s="1500"/>
      <c r="BU29" s="1500"/>
      <c r="BV29" s="1500"/>
      <c r="BW29" s="1500"/>
      <c r="BX29" s="1500"/>
      <c r="BY29" s="1500"/>
      <c r="BZ29" s="1501"/>
    </row>
    <row r="30" spans="1:78" s="15" customFormat="1" ht="20.100000000000001" customHeight="1">
      <c r="A30" s="1509"/>
      <c r="B30" s="1510"/>
      <c r="C30" s="1510"/>
      <c r="D30" s="1510"/>
      <c r="E30" s="1510"/>
      <c r="F30" s="1510"/>
      <c r="G30" s="1510"/>
      <c r="H30" s="1510"/>
      <c r="I30" s="1510"/>
      <c r="J30" s="1510"/>
      <c r="K30" s="1510"/>
      <c r="L30" s="1510"/>
      <c r="M30" s="1510"/>
      <c r="N30" s="1510"/>
      <c r="O30" s="1510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907"/>
      <c r="AH30" s="907"/>
      <c r="AI30" s="907"/>
      <c r="AJ30" s="907"/>
      <c r="AK30" s="907"/>
      <c r="AL30" s="907"/>
      <c r="AM30" s="907"/>
      <c r="AN30" s="907"/>
      <c r="AO30" s="907"/>
      <c r="AP30" s="907"/>
      <c r="AQ30" s="907"/>
      <c r="AR30" s="907"/>
      <c r="AS30" s="907"/>
      <c r="AT30" s="907"/>
      <c r="AU30" s="907"/>
      <c r="AV30" s="908"/>
      <c r="AW30" s="32"/>
      <c r="AX30" s="1502"/>
      <c r="AY30" s="1503"/>
      <c r="AZ30" s="1503"/>
      <c r="BA30" s="1503"/>
      <c r="BB30" s="1503"/>
      <c r="BC30" s="1503"/>
      <c r="BD30" s="1503"/>
      <c r="BE30" s="1503"/>
      <c r="BF30" s="1503"/>
      <c r="BG30" s="1503"/>
      <c r="BH30" s="1503"/>
      <c r="BI30" s="1503"/>
      <c r="BJ30" s="1503"/>
      <c r="BK30" s="1503"/>
      <c r="BL30" s="1503"/>
      <c r="BM30" s="1503"/>
      <c r="BN30" s="1503"/>
      <c r="BO30" s="1503"/>
      <c r="BP30" s="1503"/>
      <c r="BQ30" s="1503"/>
      <c r="BR30" s="1503"/>
      <c r="BS30" s="1503"/>
      <c r="BT30" s="1503"/>
      <c r="BU30" s="1503"/>
      <c r="BV30" s="1503"/>
      <c r="BW30" s="1503"/>
      <c r="BX30" s="1503"/>
      <c r="BY30" s="1503"/>
      <c r="BZ30" s="1504"/>
    </row>
    <row r="31" spans="1:78" ht="12.9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</row>
    <row r="32" spans="1:78" ht="18" customHeight="1">
      <c r="A32" s="1511" t="s">
        <v>570</v>
      </c>
      <c r="B32" s="1105"/>
      <c r="C32" s="1105"/>
      <c r="D32" s="1105"/>
      <c r="E32" s="1105"/>
      <c r="F32" s="1105"/>
      <c r="G32" s="1105"/>
      <c r="H32" s="1105"/>
      <c r="I32" s="1105"/>
      <c r="J32" s="1105"/>
      <c r="K32" s="1105"/>
      <c r="L32" s="1105"/>
      <c r="M32" s="1105"/>
      <c r="N32" s="1105"/>
      <c r="O32" s="1105"/>
      <c r="P32" s="1105"/>
      <c r="Q32" s="1105"/>
      <c r="R32" s="1105"/>
      <c r="S32" s="1105"/>
      <c r="T32" s="1105"/>
      <c r="U32" s="1105"/>
      <c r="V32" s="1105"/>
      <c r="W32" s="1105"/>
      <c r="X32" s="1105"/>
      <c r="Y32" s="1105"/>
      <c r="Z32" s="1105"/>
      <c r="AA32" s="1105"/>
      <c r="AB32" s="1105"/>
      <c r="AC32" s="1105"/>
      <c r="AD32" s="1105"/>
      <c r="AE32" s="1105"/>
      <c r="AF32" s="1105"/>
      <c r="AG32" s="1105"/>
      <c r="AH32" s="1105"/>
      <c r="AI32" s="1105"/>
      <c r="AJ32" s="1105"/>
      <c r="AK32" s="1105"/>
      <c r="AL32" s="1105"/>
      <c r="AM32" s="1105"/>
      <c r="AN32" s="1105"/>
      <c r="AO32" s="1105"/>
      <c r="AP32" s="1105"/>
      <c r="AQ32" s="1105"/>
      <c r="AR32" s="1105"/>
      <c r="AS32" s="1105"/>
      <c r="AT32" s="1105"/>
      <c r="AU32" s="1105"/>
      <c r="AV32" s="1512"/>
    </row>
    <row r="33" spans="1:49" ht="12.95" customHeight="1">
      <c r="A33" s="5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53"/>
    </row>
    <row r="34" spans="1:49" ht="18" customHeight="1">
      <c r="A34" s="6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515"/>
      <c r="U34" s="1515"/>
      <c r="V34" s="1515"/>
      <c r="W34" s="1515"/>
      <c r="X34" s="1515"/>
      <c r="Y34" s="1513" t="s">
        <v>48</v>
      </c>
      <c r="Z34" s="1513"/>
      <c r="AA34" s="1514"/>
      <c r="AB34" s="1514"/>
      <c r="AC34" s="1514"/>
      <c r="AD34" s="1513" t="s">
        <v>49</v>
      </c>
      <c r="AE34" s="1513"/>
      <c r="AF34" s="1514"/>
      <c r="AG34" s="1514"/>
      <c r="AH34" s="1514"/>
      <c r="AI34" s="1514"/>
      <c r="AJ34" s="1513" t="s">
        <v>50</v>
      </c>
      <c r="AK34" s="1513"/>
      <c r="AL34" s="59"/>
      <c r="AM34" s="54"/>
      <c r="AN34" s="54"/>
      <c r="AO34" s="54"/>
      <c r="AP34" s="54"/>
      <c r="AQ34" s="54"/>
      <c r="AR34" s="54"/>
      <c r="AS34" s="54"/>
      <c r="AT34" s="54"/>
      <c r="AU34" s="54"/>
      <c r="AV34" s="68"/>
    </row>
    <row r="35" spans="1:49" ht="12.95" customHeight="1">
      <c r="A35" s="6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4"/>
      <c r="AN35" s="54"/>
      <c r="AO35" s="54"/>
      <c r="AP35" s="54"/>
      <c r="AQ35" s="54"/>
      <c r="AR35" s="54"/>
      <c r="AS35" s="54"/>
      <c r="AT35" s="54"/>
      <c r="AU35" s="54"/>
      <c r="AV35" s="68"/>
    </row>
    <row r="36" spans="1:49" ht="24.95" customHeight="1">
      <c r="A36" s="6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6"/>
      <c r="X36" s="196"/>
      <c r="Y36" s="196"/>
      <c r="Z36" s="196"/>
      <c r="AA36" s="1493" t="s">
        <v>35</v>
      </c>
      <c r="AB36" s="1493"/>
      <c r="AC36" s="1493"/>
      <c r="AD36" s="1493"/>
      <c r="AE36" s="1493"/>
      <c r="AF36" s="1493"/>
      <c r="AG36" s="1493"/>
      <c r="AH36" s="1493"/>
      <c r="AI36" s="1493"/>
      <c r="AJ36" s="1494">
        <f>'1'!$AJ$26:$AR$26</f>
        <v>0</v>
      </c>
      <c r="AK36" s="1494"/>
      <c r="AL36" s="1494"/>
      <c r="AM36" s="1494"/>
      <c r="AN36" s="1494"/>
      <c r="AO36" s="1494"/>
      <c r="AP36" s="1494"/>
      <c r="AQ36" s="1494"/>
      <c r="AR36" s="1494"/>
      <c r="AS36" s="1493" t="s">
        <v>26</v>
      </c>
      <c r="AT36" s="1493"/>
      <c r="AU36" s="1493"/>
      <c r="AV36" s="1495"/>
    </row>
    <row r="37" spans="1:49" s="531" customFormat="1" ht="24.95" hidden="1" customHeight="1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772"/>
      <c r="X37" s="772"/>
      <c r="Y37" s="772"/>
      <c r="Z37" s="772"/>
      <c r="AA37" s="1492" t="s">
        <v>2401</v>
      </c>
      <c r="AB37" s="1493"/>
      <c r="AC37" s="1493"/>
      <c r="AD37" s="1493"/>
      <c r="AE37" s="1493"/>
      <c r="AF37" s="1493"/>
      <c r="AG37" s="1493"/>
      <c r="AH37" s="1493"/>
      <c r="AI37" s="1493"/>
      <c r="AJ37" s="1494">
        <f>'1'!AJ27</f>
        <v>0</v>
      </c>
      <c r="AK37" s="1494"/>
      <c r="AL37" s="1494"/>
      <c r="AM37" s="1494"/>
      <c r="AN37" s="1494"/>
      <c r="AO37" s="1494"/>
      <c r="AP37" s="1494"/>
      <c r="AQ37" s="1494"/>
      <c r="AR37" s="1494"/>
      <c r="AS37" s="1493" t="s">
        <v>26</v>
      </c>
      <c r="AT37" s="1493"/>
      <c r="AU37" s="1493"/>
      <c r="AV37" s="1495"/>
      <c r="AW37" s="538"/>
    </row>
    <row r="38" spans="1:49" ht="12.95" customHeight="1">
      <c r="A38" s="6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55"/>
    </row>
    <row r="39" spans="1:49" ht="18" customHeight="1">
      <c r="A39" s="1511" t="s">
        <v>203</v>
      </c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492" t="s">
        <v>34</v>
      </c>
      <c r="N39" s="1492"/>
      <c r="O39" s="1492"/>
      <c r="P39" s="1492"/>
      <c r="Q39" s="1492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27"/>
      <c r="AS39" s="27"/>
      <c r="AT39" s="27"/>
      <c r="AU39" s="27"/>
      <c r="AV39" s="55"/>
    </row>
    <row r="40" spans="1:49" ht="13.5">
      <c r="A40" s="1151"/>
      <c r="B40" s="1223"/>
      <c r="C40" s="1223"/>
      <c r="D40" s="1223"/>
      <c r="E40" s="1223"/>
      <c r="F40" s="1223"/>
      <c r="G40" s="1223"/>
      <c r="H40" s="1223"/>
      <c r="I40" s="1223"/>
      <c r="J40" s="1223"/>
      <c r="K40" s="1223"/>
      <c r="L40" s="1223"/>
      <c r="M40" s="1223"/>
      <c r="N40" s="1223"/>
      <c r="O40" s="1223"/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3"/>
      <c r="AC40" s="1223"/>
      <c r="AD40" s="1223"/>
      <c r="AE40" s="1223"/>
      <c r="AF40" s="1223"/>
      <c r="AG40" s="1223"/>
      <c r="AH40" s="1223"/>
      <c r="AI40" s="1223"/>
      <c r="AJ40" s="1223"/>
      <c r="AK40" s="1223"/>
      <c r="AL40" s="1223"/>
      <c r="AM40" s="1223"/>
      <c r="AN40" s="1223"/>
      <c r="AO40" s="1223"/>
      <c r="AP40" s="1223"/>
      <c r="AQ40" s="1223"/>
      <c r="AR40" s="1223"/>
      <c r="AS40" s="1223"/>
      <c r="AT40" s="1223"/>
      <c r="AU40" s="1223"/>
      <c r="AV40" s="1508"/>
    </row>
  </sheetData>
  <sheetProtection insertColumns="0" deleteColumns="0"/>
  <protectedRanges>
    <protectedRange sqref="AB34" name="범위1_1_1_2"/>
  </protectedRanges>
  <mergeCells count="146">
    <mergeCell ref="A1:AV1"/>
    <mergeCell ref="A5:I5"/>
    <mergeCell ref="J5:AV5"/>
    <mergeCell ref="A6:I6"/>
    <mergeCell ref="J6:AV6"/>
    <mergeCell ref="A3:AV4"/>
    <mergeCell ref="AF7:AK7"/>
    <mergeCell ref="AL7:AO7"/>
    <mergeCell ref="AQ7:AR7"/>
    <mergeCell ref="AT7:AU7"/>
    <mergeCell ref="AW2:BF2"/>
    <mergeCell ref="AT9:AU9"/>
    <mergeCell ref="A8:C8"/>
    <mergeCell ref="D8:N8"/>
    <mergeCell ref="O8:Q8"/>
    <mergeCell ref="R8:V8"/>
    <mergeCell ref="W8:Y8"/>
    <mergeCell ref="Z8:AE8"/>
    <mergeCell ref="A7:C7"/>
    <mergeCell ref="D7:N7"/>
    <mergeCell ref="O7:Q7"/>
    <mergeCell ref="R7:V7"/>
    <mergeCell ref="W7:Y7"/>
    <mergeCell ref="Z7:AE7"/>
    <mergeCell ref="A10:C10"/>
    <mergeCell ref="D10:N10"/>
    <mergeCell ref="O10:Q10"/>
    <mergeCell ref="R10:V10"/>
    <mergeCell ref="W10:Y10"/>
    <mergeCell ref="Z10:AE10"/>
    <mergeCell ref="AF10:AK10"/>
    <mergeCell ref="AL10:AO10"/>
    <mergeCell ref="AX7:BZ8"/>
    <mergeCell ref="AF8:AK8"/>
    <mergeCell ref="AL8:AO8"/>
    <mergeCell ref="AQ8:AR8"/>
    <mergeCell ref="AT8:AU8"/>
    <mergeCell ref="A9:C9"/>
    <mergeCell ref="D9:N9"/>
    <mergeCell ref="O9:Q9"/>
    <mergeCell ref="R9:V9"/>
    <mergeCell ref="W9:Y9"/>
    <mergeCell ref="Z9:AE9"/>
    <mergeCell ref="AF9:AK9"/>
    <mergeCell ref="AL9:AO9"/>
    <mergeCell ref="AQ9:AR9"/>
    <mergeCell ref="AQ10:AR10"/>
    <mergeCell ref="AT10:AU10"/>
    <mergeCell ref="AX13:BX13"/>
    <mergeCell ref="A13:AV13"/>
    <mergeCell ref="AF11:AK11"/>
    <mergeCell ref="AL11:AO11"/>
    <mergeCell ref="AQ11:AR11"/>
    <mergeCell ref="AT11:AU11"/>
    <mergeCell ref="A12:C12"/>
    <mergeCell ref="D12:N12"/>
    <mergeCell ref="O12:Q12"/>
    <mergeCell ref="Z12:AE12"/>
    <mergeCell ref="AF12:AK12"/>
    <mergeCell ref="AL12:AO12"/>
    <mergeCell ref="AQ12:AR12"/>
    <mergeCell ref="R12:V12"/>
    <mergeCell ref="W12:Y12"/>
    <mergeCell ref="AT12:AU12"/>
    <mergeCell ref="A11:C11"/>
    <mergeCell ref="D11:N11"/>
    <mergeCell ref="O11:Q11"/>
    <mergeCell ref="R11:V11"/>
    <mergeCell ref="W11:Y11"/>
    <mergeCell ref="Z11:AE11"/>
    <mergeCell ref="A17:H18"/>
    <mergeCell ref="I17:P17"/>
    <mergeCell ref="Q17:AV17"/>
    <mergeCell ref="AX17:BZ17"/>
    <mergeCell ref="I18:P18"/>
    <mergeCell ref="Q18:AV18"/>
    <mergeCell ref="AX18:BZ18"/>
    <mergeCell ref="AT14:AV14"/>
    <mergeCell ref="AX14:BZ14"/>
    <mergeCell ref="A15:H16"/>
    <mergeCell ref="I15:P15"/>
    <mergeCell ref="Q15:AV15"/>
    <mergeCell ref="AX15:BZ15"/>
    <mergeCell ref="I16:P16"/>
    <mergeCell ref="Q16:AV16"/>
    <mergeCell ref="AX16:BZ16"/>
    <mergeCell ref="A14:H14"/>
    <mergeCell ref="I14:W14"/>
    <mergeCell ref="X14:Y14"/>
    <mergeCell ref="Z14:AM14"/>
    <mergeCell ref="AO14:AP14"/>
    <mergeCell ref="AR14:AS14"/>
    <mergeCell ref="AX19:BZ19"/>
    <mergeCell ref="A19:H21"/>
    <mergeCell ref="I19:AV19"/>
    <mergeCell ref="I20:P20"/>
    <mergeCell ref="Q20:AV20"/>
    <mergeCell ref="A25:O25"/>
    <mergeCell ref="P25:AE25"/>
    <mergeCell ref="AF25:AV25"/>
    <mergeCell ref="AX28:BZ28"/>
    <mergeCell ref="I21:P21"/>
    <mergeCell ref="Q21:AV21"/>
    <mergeCell ref="A22:AV22"/>
    <mergeCell ref="AX25:BZ25"/>
    <mergeCell ref="A23:O23"/>
    <mergeCell ref="P23:AE23"/>
    <mergeCell ref="AF23:AV23"/>
    <mergeCell ref="AX26:BZ26"/>
    <mergeCell ref="A24:O24"/>
    <mergeCell ref="A40:AV40"/>
    <mergeCell ref="A30:O30"/>
    <mergeCell ref="P30:AE30"/>
    <mergeCell ref="AF30:AV30"/>
    <mergeCell ref="A32:AV32"/>
    <mergeCell ref="AD34:AE34"/>
    <mergeCell ref="AF34:AI34"/>
    <mergeCell ref="A29:O29"/>
    <mergeCell ref="A26:O26"/>
    <mergeCell ref="P26:AE26"/>
    <mergeCell ref="AF26:AV26"/>
    <mergeCell ref="A27:O27"/>
    <mergeCell ref="P27:AE27"/>
    <mergeCell ref="AF27:AV27"/>
    <mergeCell ref="A39:L39"/>
    <mergeCell ref="M39:Q39"/>
    <mergeCell ref="AJ34:AK34"/>
    <mergeCell ref="T34:X34"/>
    <mergeCell ref="Y34:Z34"/>
    <mergeCell ref="AA34:AC34"/>
    <mergeCell ref="AA36:AI36"/>
    <mergeCell ref="AJ36:AR36"/>
    <mergeCell ref="A28:O28"/>
    <mergeCell ref="P28:AE28"/>
    <mergeCell ref="AA37:AI37"/>
    <mergeCell ref="AJ37:AR37"/>
    <mergeCell ref="AS37:AV37"/>
    <mergeCell ref="AS36:AV36"/>
    <mergeCell ref="AX27:BZ27"/>
    <mergeCell ref="AX29:BZ30"/>
    <mergeCell ref="AX24:BZ24"/>
    <mergeCell ref="P29:AE29"/>
    <mergeCell ref="AF29:AV29"/>
    <mergeCell ref="AF28:AV28"/>
    <mergeCell ref="P24:AE24"/>
    <mergeCell ref="AF24:AV24"/>
  </mergeCells>
  <phoneticPr fontId="5" type="noConversion"/>
  <dataValidations count="1">
    <dataValidation allowBlank="1" showInputMessage="1" showErrorMessage="1" prompt="출장기간 및 수행일정표에 연구비 청구 기준이 아닌 출장기간으로 기재 요망_x000a_(연구비 미청구 기간도 기재)" sqref="I14:W14 Z14:AM14 A24:O30"/>
  </dataValidations>
  <hyperlinks>
    <hyperlink ref="AW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92" r:id="rId4" name="Check Box 12">
              <controlPr defaultSize="0" autoFill="0" autoLine="0" autoPict="0" altText="대중교통 이용">
                <anchor>
                  <from>
                    <xdr:col>8</xdr:col>
                    <xdr:colOff>76200</xdr:colOff>
                    <xdr:row>18</xdr:row>
                    <xdr:rowOff>95250</xdr:rowOff>
                  </from>
                  <to>
                    <xdr:col>13</xdr:col>
                    <xdr:colOff>38100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3" r:id="rId5" name="Check Box 13">
              <controlPr defaultSize="0" autoFill="0" autoLine="0" autoPict="0" altText="자가용 이용">
                <anchor>
                  <from>
                    <xdr:col>8</xdr:col>
                    <xdr:colOff>76200</xdr:colOff>
                    <xdr:row>19</xdr:row>
                    <xdr:rowOff>66675</xdr:rowOff>
                  </from>
                  <to>
                    <xdr:col>13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4" r:id="rId6" name="Check Box 14">
              <controlPr defaultSize="0" autoFill="0" autoLine="0" autoPict="0" altText="항공기 이용">
                <anchor>
                  <from>
                    <xdr:col>8</xdr:col>
                    <xdr:colOff>76200</xdr:colOff>
                    <xdr:row>20</xdr:row>
                    <xdr:rowOff>66675</xdr:rowOff>
                  </from>
                  <to>
                    <xdr:col>13</xdr:col>
                    <xdr:colOff>38100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CO44"/>
  <sheetViews>
    <sheetView zoomScaleNormal="100" workbookViewId="0">
      <selection activeCell="L14" sqref="L14:AV15"/>
    </sheetView>
  </sheetViews>
  <sheetFormatPr defaultColWidth="1.77734375" defaultRowHeight="18" customHeight="1"/>
  <cols>
    <col min="1" max="48" width="1.77734375" style="378" customWidth="1"/>
    <col min="49" max="49" width="1.77734375" style="379" customWidth="1"/>
    <col min="50" max="51" width="1.77734375" style="378"/>
    <col min="52" max="52" width="6.6640625" style="378" bestFit="1" customWidth="1"/>
    <col min="53" max="16384" width="1.77734375" style="378"/>
  </cols>
  <sheetData>
    <row r="1" spans="1:93" s="379" customFormat="1" ht="31.5">
      <c r="A1" s="977" t="s">
        <v>355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93" ht="13.5">
      <c r="A2" s="1217" t="s">
        <v>356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1218"/>
      <c r="AT2" s="1218"/>
      <c r="AU2" s="1218"/>
      <c r="AV2" s="1218"/>
      <c r="AW2" s="1218"/>
    </row>
    <row r="3" spans="1:93" ht="18" customHeight="1">
      <c r="AX3" s="1376" t="s">
        <v>1369</v>
      </c>
      <c r="AY3" s="1376"/>
      <c r="AZ3" s="1376"/>
      <c r="BA3" s="1376"/>
      <c r="BB3" s="1376"/>
      <c r="BC3" s="1376"/>
      <c r="BD3" s="1376"/>
      <c r="BE3" s="1376"/>
      <c r="BF3" s="1376"/>
      <c r="BG3" s="1376"/>
    </row>
    <row r="4" spans="1:93" s="374" customFormat="1" ht="18" customHeight="1">
      <c r="A4" s="992" t="s">
        <v>196</v>
      </c>
      <c r="B4" s="992"/>
      <c r="C4" s="992"/>
      <c r="D4" s="992"/>
      <c r="E4" s="992"/>
      <c r="F4" s="992"/>
      <c r="G4" s="993"/>
      <c r="H4" s="992">
        <f>'1'!$H$3:$V$3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1424</v>
      </c>
      <c r="X4" s="992"/>
      <c r="Y4" s="992"/>
      <c r="Z4" s="992"/>
      <c r="AA4" s="992"/>
      <c r="AB4" s="992"/>
      <c r="AC4" s="992">
        <f>'1'!$AC$3:$AI$3</f>
        <v>0</v>
      </c>
      <c r="AD4" s="992"/>
      <c r="AE4" s="992"/>
      <c r="AF4" s="992"/>
      <c r="AG4" s="992"/>
      <c r="AH4" s="992"/>
      <c r="AI4" s="992"/>
      <c r="AJ4" s="992" t="s">
        <v>44</v>
      </c>
      <c r="AK4" s="993"/>
      <c r="AL4" s="993"/>
      <c r="AM4" s="993"/>
      <c r="AN4" s="993"/>
      <c r="AO4" s="559" t="s">
        <v>195</v>
      </c>
      <c r="AP4" s="994">
        <f>'1'!$AP$3:$AV$3</f>
        <v>0</v>
      </c>
      <c r="AQ4" s="993"/>
      <c r="AR4" s="993"/>
      <c r="AS4" s="993"/>
      <c r="AT4" s="993"/>
      <c r="AU4" s="993"/>
      <c r="AV4" s="993"/>
      <c r="AW4" s="560"/>
      <c r="AX4" s="904" t="s">
        <v>357</v>
      </c>
      <c r="AY4" s="904"/>
      <c r="AZ4" s="904"/>
      <c r="BA4" s="904"/>
      <c r="BB4" s="904"/>
      <c r="BC4" s="904"/>
      <c r="BD4" s="904"/>
      <c r="BE4" s="904"/>
      <c r="BF4" s="904"/>
      <c r="BG4" s="904"/>
      <c r="BH4" s="904"/>
      <c r="BI4" s="904"/>
      <c r="BJ4" s="904"/>
      <c r="BK4" s="904"/>
      <c r="BL4" s="1596" t="s">
        <v>955</v>
      </c>
      <c r="BM4" s="1596"/>
      <c r="BN4" s="1596"/>
      <c r="BO4" s="1596"/>
      <c r="BP4" s="1596"/>
      <c r="BQ4" s="1596"/>
      <c r="BR4" s="1596"/>
      <c r="BS4" s="1596"/>
      <c r="BT4" s="1596"/>
      <c r="BU4" s="1596"/>
      <c r="BV4" s="1596"/>
      <c r="BW4" s="1596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</row>
    <row r="5" spans="1:93" s="374" customFormat="1" ht="18" customHeight="1">
      <c r="A5" s="992" t="s">
        <v>197</v>
      </c>
      <c r="B5" s="992"/>
      <c r="C5" s="992"/>
      <c r="D5" s="992"/>
      <c r="E5" s="992"/>
      <c r="F5" s="992"/>
      <c r="G5" s="993"/>
      <c r="H5" s="992">
        <f>'1'!$H$4:$Y$4</f>
        <v>0</v>
      </c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 t="s">
        <v>198</v>
      </c>
      <c r="X5" s="992"/>
      <c r="Y5" s="992"/>
      <c r="Z5" s="992"/>
      <c r="AA5" s="992"/>
      <c r="AB5" s="992"/>
      <c r="AC5" s="992">
        <f>'1'!$AC$4:$AV$4</f>
        <v>0</v>
      </c>
      <c r="AD5" s="992"/>
      <c r="AE5" s="992"/>
      <c r="AF5" s="992"/>
      <c r="AG5" s="992"/>
      <c r="AH5" s="992"/>
      <c r="AI5" s="992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561"/>
      <c r="AX5" s="904" t="s">
        <v>358</v>
      </c>
      <c r="AY5" s="904"/>
      <c r="AZ5" s="904"/>
      <c r="BA5" s="904"/>
      <c r="BB5" s="904"/>
      <c r="BC5" s="904"/>
      <c r="BD5" s="904"/>
      <c r="BE5" s="904"/>
      <c r="BF5" s="904"/>
      <c r="BG5" s="904"/>
      <c r="BH5" s="904"/>
      <c r="BI5" s="904"/>
      <c r="BJ5" s="904"/>
      <c r="BK5" s="904"/>
      <c r="BL5" s="1596" t="s">
        <v>954</v>
      </c>
      <c r="BM5" s="1596"/>
      <c r="BN5" s="1596"/>
      <c r="BO5" s="1596"/>
      <c r="BP5" s="1596"/>
      <c r="BQ5" s="1596"/>
      <c r="BR5" s="1596"/>
      <c r="BS5" s="1596"/>
      <c r="BT5" s="1596"/>
      <c r="BU5" s="1596"/>
      <c r="BV5" s="1596"/>
      <c r="BW5" s="1596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</row>
    <row r="6" spans="1:93" s="374" customFormat="1" ht="18" customHeight="1">
      <c r="A6" s="992" t="s">
        <v>194</v>
      </c>
      <c r="B6" s="992"/>
      <c r="C6" s="992"/>
      <c r="D6" s="992"/>
      <c r="E6" s="992"/>
      <c r="F6" s="992"/>
      <c r="G6" s="993"/>
      <c r="H6" s="992">
        <f>'1'!$H$5:$AV$5</f>
        <v>0</v>
      </c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561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</row>
    <row r="7" spans="1:93" s="377" customFormat="1" ht="12.95" customHeight="1">
      <c r="A7" s="382"/>
      <c r="B7" s="374"/>
      <c r="C7" s="374"/>
      <c r="D7" s="374"/>
      <c r="E7" s="374"/>
      <c r="F7" s="374"/>
      <c r="G7" s="382"/>
      <c r="H7" s="374"/>
      <c r="I7" s="374"/>
      <c r="J7" s="381"/>
      <c r="K7" s="381"/>
      <c r="L7" s="381"/>
      <c r="M7" s="381"/>
      <c r="N7" s="381"/>
      <c r="AW7" s="374"/>
      <c r="AX7" s="1579" t="s">
        <v>956</v>
      </c>
      <c r="AY7" s="1579"/>
      <c r="AZ7" s="1579"/>
      <c r="BA7" s="1579"/>
      <c r="BB7" s="1579"/>
      <c r="BC7" s="1579"/>
      <c r="BD7" s="1579"/>
      <c r="BE7" s="1579"/>
      <c r="BF7" s="1579"/>
      <c r="BG7" s="1579"/>
      <c r="BH7" s="1579"/>
      <c r="BI7" s="1579"/>
      <c r="BJ7" s="1579"/>
      <c r="BK7" s="1579"/>
      <c r="BL7" s="1579"/>
      <c r="BM7" s="1579"/>
      <c r="BN7" s="1579"/>
      <c r="BO7" s="1579"/>
      <c r="BP7" s="1579"/>
      <c r="BQ7" s="1579"/>
      <c r="BR7" s="1579"/>
      <c r="BS7" s="1579"/>
      <c r="BT7" s="1579"/>
      <c r="BU7" s="1579"/>
      <c r="BV7" s="1579"/>
      <c r="BW7" s="1579"/>
      <c r="BX7" s="1579"/>
      <c r="BY7" s="1579"/>
      <c r="BZ7" s="1579"/>
      <c r="CA7" s="1579"/>
      <c r="CB7" s="1579"/>
      <c r="CC7" s="1579"/>
      <c r="CD7" s="1579"/>
      <c r="CE7" s="1579"/>
      <c r="CF7" s="1579"/>
      <c r="CG7" s="1579"/>
      <c r="CH7" s="1579"/>
      <c r="CI7" s="1579"/>
      <c r="CJ7" s="1579"/>
      <c r="CK7" s="1579"/>
      <c r="CL7" s="1579"/>
      <c r="CM7" s="1579"/>
      <c r="CN7" s="1579"/>
      <c r="CO7" s="1579"/>
    </row>
    <row r="8" spans="1:93" s="377" customFormat="1" ht="24.95" customHeight="1">
      <c r="A8" s="1580" t="s">
        <v>359</v>
      </c>
      <c r="B8" s="1581"/>
      <c r="C8" s="1581"/>
      <c r="D8" s="1581"/>
      <c r="E8" s="1581"/>
      <c r="F8" s="1582"/>
      <c r="AW8" s="374"/>
      <c r="AX8" s="1579" t="s">
        <v>957</v>
      </c>
      <c r="AY8" s="1579"/>
      <c r="AZ8" s="1579"/>
      <c r="BA8" s="1579"/>
      <c r="BB8" s="1579"/>
      <c r="BC8" s="1579"/>
      <c r="BD8" s="1579"/>
      <c r="BE8" s="1579"/>
      <c r="BF8" s="1579"/>
      <c r="BG8" s="1579"/>
      <c r="BH8" s="1579"/>
      <c r="BI8" s="1579"/>
      <c r="BJ8" s="1579"/>
      <c r="BK8" s="1579"/>
      <c r="BL8" s="1579"/>
      <c r="BM8" s="1579"/>
      <c r="BN8" s="1579"/>
      <c r="BO8" s="1579"/>
      <c r="BP8" s="1579"/>
      <c r="BQ8" s="1579"/>
      <c r="BR8" s="1579"/>
      <c r="BS8" s="1579"/>
      <c r="BT8" s="1579"/>
      <c r="BU8" s="1579"/>
      <c r="BV8" s="1579"/>
      <c r="BW8" s="1579"/>
      <c r="BX8" s="1579"/>
      <c r="BY8" s="1579"/>
      <c r="BZ8" s="1579"/>
      <c r="CA8" s="1579"/>
      <c r="CB8" s="1579"/>
      <c r="CC8" s="1579"/>
      <c r="CD8" s="1579"/>
      <c r="CE8" s="1579"/>
      <c r="CF8" s="1579"/>
      <c r="CG8" s="1579"/>
      <c r="CH8" s="1579"/>
      <c r="CI8" s="1579"/>
      <c r="CJ8" s="1579"/>
      <c r="CK8" s="1579"/>
      <c r="CL8" s="1579"/>
      <c r="CM8" s="1579"/>
      <c r="CN8" s="1579"/>
      <c r="CO8" s="1579"/>
    </row>
    <row r="9" spans="1:93" s="377" customFormat="1" ht="20.100000000000001" customHeight="1">
      <c r="B9" s="1583" t="s">
        <v>360</v>
      </c>
      <c r="C9" s="1584"/>
      <c r="D9" s="1584"/>
      <c r="E9" s="1584"/>
      <c r="F9" s="1584"/>
      <c r="G9" s="1584"/>
      <c r="H9" s="1584"/>
      <c r="I9" s="1584"/>
      <c r="J9" s="1584"/>
      <c r="K9" s="1585"/>
      <c r="L9" s="1586"/>
      <c r="M9" s="1587"/>
      <c r="N9" s="1587"/>
      <c r="O9" s="1587"/>
      <c r="P9" s="1587"/>
      <c r="Q9" s="1587"/>
      <c r="R9" s="1587"/>
      <c r="S9" s="1587"/>
      <c r="T9" s="1587"/>
      <c r="U9" s="1587"/>
      <c r="V9" s="1587"/>
      <c r="W9" s="1588"/>
      <c r="X9" s="1589" t="s">
        <v>43</v>
      </c>
      <c r="Y9" s="1584"/>
      <c r="Z9" s="1584"/>
      <c r="AA9" s="1584"/>
      <c r="AB9" s="1584"/>
      <c r="AC9" s="1584"/>
      <c r="AD9" s="1584"/>
      <c r="AE9" s="1584"/>
      <c r="AF9" s="1585"/>
      <c r="AG9" s="1590" t="str">
        <f>'4'!R7&amp;","&amp;'4'!R8&amp;","&amp;'4'!R9&amp;","&amp;'4'!R10&amp;","&amp;'4'!R11&amp;","&amp;'4'!R12</f>
        <v>박현아,,,,,</v>
      </c>
      <c r="AH9" s="1591"/>
      <c r="AI9" s="1591"/>
      <c r="AJ9" s="1591"/>
      <c r="AK9" s="1591"/>
      <c r="AL9" s="1591"/>
      <c r="AM9" s="1591"/>
      <c r="AN9" s="1591"/>
      <c r="AO9" s="1591"/>
      <c r="AP9" s="1591"/>
      <c r="AQ9" s="1591"/>
      <c r="AR9" s="1591"/>
      <c r="AS9" s="1591"/>
      <c r="AT9" s="1591"/>
      <c r="AU9" s="1591"/>
      <c r="AV9" s="1592"/>
      <c r="AW9" s="374"/>
      <c r="AX9" s="1593" t="s">
        <v>1259</v>
      </c>
      <c r="AY9" s="1593"/>
      <c r="AZ9" s="1593"/>
      <c r="BA9" s="1593"/>
      <c r="BB9" s="1593"/>
      <c r="BC9" s="1593"/>
      <c r="BD9" s="1593"/>
      <c r="BE9" s="1593"/>
      <c r="BF9" s="1593"/>
      <c r="BG9" s="1593"/>
      <c r="BH9" s="1593"/>
      <c r="BI9" s="1593"/>
      <c r="BJ9" s="1593"/>
      <c r="BK9" s="1593"/>
      <c r="BL9" s="1593"/>
      <c r="BM9" s="1593"/>
      <c r="BN9" s="1593"/>
      <c r="BO9" s="1593"/>
      <c r="BP9" s="1593"/>
      <c r="BQ9" s="1593"/>
      <c r="BR9" s="1593"/>
      <c r="BS9" s="1593"/>
      <c r="BT9" s="1593"/>
      <c r="BU9" s="1593"/>
      <c r="BV9" s="1593"/>
      <c r="BW9" s="1593"/>
      <c r="BX9" s="1593"/>
      <c r="BY9" s="1593"/>
      <c r="BZ9" s="1593"/>
      <c r="CA9" s="1593"/>
      <c r="CB9" s="1593"/>
      <c r="CC9" s="1593"/>
      <c r="CD9" s="1593"/>
      <c r="CE9" s="1593"/>
      <c r="CF9" s="1593"/>
      <c r="CG9" s="1593"/>
      <c r="CH9" s="1593"/>
      <c r="CI9" s="1593"/>
      <c r="CJ9" s="1593"/>
      <c r="CK9" s="1593"/>
      <c r="CL9" s="1593"/>
      <c r="CM9" s="1593"/>
      <c r="CN9" s="1593"/>
      <c r="CO9" s="1593"/>
    </row>
    <row r="10" spans="1:93" s="377" customFormat="1" ht="24.95" customHeight="1">
      <c r="B10" s="1627" t="s">
        <v>2089</v>
      </c>
      <c r="C10" s="1628"/>
      <c r="D10" s="1628"/>
      <c r="E10" s="1628"/>
      <c r="F10" s="1628"/>
      <c r="G10" s="1628"/>
      <c r="H10" s="1628"/>
      <c r="I10" s="1628"/>
      <c r="J10" s="1628"/>
      <c r="K10" s="1628"/>
      <c r="L10" s="1796" t="s">
        <v>1669</v>
      </c>
      <c r="M10" s="1569"/>
      <c r="N10" s="1569"/>
      <c r="O10" s="1569"/>
      <c r="P10" s="1569"/>
      <c r="Q10" s="1573"/>
      <c r="R10" s="1797" t="s">
        <v>2403</v>
      </c>
      <c r="S10" s="1797"/>
      <c r="T10" s="1797"/>
      <c r="U10" s="1797"/>
      <c r="V10" s="1797"/>
      <c r="W10" s="1797"/>
      <c r="X10" s="1797" t="s">
        <v>2419</v>
      </c>
      <c r="Y10" s="1797"/>
      <c r="Z10" s="1797"/>
      <c r="AA10" s="1797"/>
      <c r="AB10" s="1797"/>
      <c r="AC10" s="1797"/>
      <c r="AD10" s="1798" t="s">
        <v>2090</v>
      </c>
      <c r="AE10" s="1799"/>
      <c r="AF10" s="1799"/>
      <c r="AG10" s="1799"/>
      <c r="AH10" s="1799"/>
      <c r="AI10" s="1799"/>
      <c r="AJ10" s="1794">
        <f>'4'!Q15</f>
        <v>0</v>
      </c>
      <c r="AK10" s="1794"/>
      <c r="AL10" s="1794"/>
      <c r="AM10" s="1794"/>
      <c r="AN10" s="1794"/>
      <c r="AO10" s="1794"/>
      <c r="AP10" s="1794"/>
      <c r="AQ10" s="1794"/>
      <c r="AR10" s="1794"/>
      <c r="AS10" s="1794"/>
      <c r="AT10" s="1794"/>
      <c r="AU10" s="1794"/>
      <c r="AV10" s="1795"/>
      <c r="AW10" s="374"/>
      <c r="AX10" s="1593"/>
      <c r="AY10" s="1593"/>
      <c r="AZ10" s="1593"/>
      <c r="BA10" s="1593"/>
      <c r="BB10" s="1593"/>
      <c r="BC10" s="1593"/>
      <c r="BD10" s="1593"/>
      <c r="BE10" s="1593"/>
      <c r="BF10" s="1593"/>
      <c r="BG10" s="1593"/>
      <c r="BH10" s="1593"/>
      <c r="BI10" s="1593"/>
      <c r="BJ10" s="1593"/>
      <c r="BK10" s="1593"/>
      <c r="BL10" s="1593"/>
      <c r="BM10" s="1593"/>
      <c r="BN10" s="1593"/>
      <c r="BO10" s="1593"/>
      <c r="BP10" s="1593"/>
      <c r="BQ10" s="1593"/>
      <c r="BR10" s="1593"/>
      <c r="BS10" s="1593"/>
      <c r="BT10" s="1593"/>
      <c r="BU10" s="1593"/>
      <c r="BV10" s="1593"/>
      <c r="BW10" s="1593"/>
      <c r="BX10" s="1593"/>
      <c r="BY10" s="1593"/>
      <c r="BZ10" s="1593"/>
      <c r="CA10" s="1593"/>
      <c r="CB10" s="1593"/>
      <c r="CC10" s="1593"/>
      <c r="CD10" s="1593"/>
      <c r="CE10" s="1593"/>
      <c r="CF10" s="1593"/>
      <c r="CG10" s="1593"/>
      <c r="CH10" s="1593"/>
      <c r="CI10" s="1593"/>
      <c r="CJ10" s="1593"/>
      <c r="CK10" s="1593"/>
      <c r="CL10" s="1593"/>
      <c r="CM10" s="1593"/>
      <c r="CN10" s="1593"/>
      <c r="CO10" s="1593"/>
    </row>
    <row r="11" spans="1:93" s="377" customFormat="1" ht="20.100000000000001" customHeight="1">
      <c r="B11" s="1629"/>
      <c r="C11" s="1630"/>
      <c r="D11" s="1630"/>
      <c r="E11" s="1630"/>
      <c r="F11" s="1630"/>
      <c r="G11" s="1630"/>
      <c r="H11" s="1630"/>
      <c r="I11" s="1630"/>
      <c r="J11" s="1630"/>
      <c r="K11" s="1631"/>
      <c r="L11" s="1570" t="s">
        <v>2091</v>
      </c>
      <c r="M11" s="1571"/>
      <c r="N11" s="1571"/>
      <c r="O11" s="1571"/>
      <c r="P11" s="1571"/>
      <c r="Q11" s="1319"/>
      <c r="R11" s="1572" t="s">
        <v>2053</v>
      </c>
      <c r="S11" s="1572"/>
      <c r="T11" s="1572"/>
      <c r="U11" s="1572"/>
      <c r="V11" s="1570" t="s">
        <v>2092</v>
      </c>
      <c r="W11" s="1571"/>
      <c r="X11" s="1569"/>
      <c r="Y11" s="1569"/>
      <c r="Z11" s="1573"/>
      <c r="AA11" s="1574"/>
      <c r="AB11" s="1575"/>
      <c r="AC11" s="1575"/>
      <c r="AD11" s="1575"/>
      <c r="AE11" s="1575"/>
      <c r="AF11" s="654" t="s">
        <v>2093</v>
      </c>
      <c r="AG11" s="1574"/>
      <c r="AH11" s="1575"/>
      <c r="AI11" s="1575"/>
      <c r="AJ11" s="1575"/>
      <c r="AK11" s="1575"/>
      <c r="AL11" s="655" t="s">
        <v>2094</v>
      </c>
      <c r="AM11" s="654" t="s">
        <v>2095</v>
      </c>
      <c r="AN11" s="1568">
        <f>AG11-AA11</f>
        <v>0</v>
      </c>
      <c r="AO11" s="1568"/>
      <c r="AP11" s="1568"/>
      <c r="AQ11" s="1569" t="s">
        <v>2096</v>
      </c>
      <c r="AR11" s="1569"/>
      <c r="AS11" s="1569"/>
      <c r="AT11" s="656" t="s">
        <v>2097</v>
      </c>
      <c r="AU11" s="654"/>
      <c r="AV11" s="657"/>
      <c r="AW11" s="374"/>
      <c r="AX11" s="1593"/>
      <c r="AY11" s="1593"/>
      <c r="AZ11" s="1593"/>
      <c r="BA11" s="1593"/>
      <c r="BB11" s="1593"/>
      <c r="BC11" s="1593"/>
      <c r="BD11" s="1593"/>
      <c r="BE11" s="1593"/>
      <c r="BF11" s="1593"/>
      <c r="BG11" s="1593"/>
      <c r="BH11" s="1593"/>
      <c r="BI11" s="1593"/>
      <c r="BJ11" s="1593"/>
      <c r="BK11" s="1593"/>
      <c r="BL11" s="1593"/>
      <c r="BM11" s="1593"/>
      <c r="BN11" s="1593"/>
      <c r="BO11" s="1593"/>
      <c r="BP11" s="1593"/>
      <c r="BQ11" s="1593"/>
      <c r="BR11" s="1593"/>
      <c r="BS11" s="1593"/>
      <c r="BT11" s="1593"/>
      <c r="BU11" s="1593"/>
      <c r="BV11" s="1593"/>
      <c r="BW11" s="1593"/>
      <c r="BX11" s="1593"/>
      <c r="BY11" s="1593"/>
      <c r="BZ11" s="1593"/>
      <c r="CA11" s="1593"/>
      <c r="CB11" s="1593"/>
      <c r="CC11" s="1593"/>
      <c r="CD11" s="1593"/>
      <c r="CE11" s="1593"/>
      <c r="CF11" s="1593"/>
      <c r="CG11" s="1593"/>
      <c r="CH11" s="1593"/>
      <c r="CI11" s="1593"/>
      <c r="CJ11" s="1593"/>
      <c r="CK11" s="1593"/>
      <c r="CL11" s="1593"/>
      <c r="CM11" s="1593"/>
      <c r="CN11" s="1593"/>
      <c r="CO11" s="1593"/>
    </row>
    <row r="12" spans="1:93" s="377" customFormat="1" ht="20.100000000000001" customHeight="1">
      <c r="B12" s="1562" t="s">
        <v>302</v>
      </c>
      <c r="C12" s="1563"/>
      <c r="D12" s="1563"/>
      <c r="E12" s="1563"/>
      <c r="F12" s="1563"/>
      <c r="G12" s="1563"/>
      <c r="H12" s="1563"/>
      <c r="I12" s="1563"/>
      <c r="J12" s="1563"/>
      <c r="K12" s="1564"/>
      <c r="L12" s="1565">
        <f>'4'!I14</f>
        <v>42826</v>
      </c>
      <c r="M12" s="1566"/>
      <c r="N12" s="1566"/>
      <c r="O12" s="1566"/>
      <c r="P12" s="1566"/>
      <c r="Q12" s="1566"/>
      <c r="R12" s="1566"/>
      <c r="S12" s="1566"/>
      <c r="T12" s="1566"/>
      <c r="U12" s="1566"/>
      <c r="V12" s="1566"/>
      <c r="W12" s="1566"/>
      <c r="X12" s="1566"/>
      <c r="Y12" s="1566"/>
      <c r="Z12" s="383" t="s">
        <v>303</v>
      </c>
      <c r="AA12" s="1566">
        <f>'4'!Z14</f>
        <v>42830</v>
      </c>
      <c r="AB12" s="1566"/>
      <c r="AC12" s="1566"/>
      <c r="AD12" s="1566"/>
      <c r="AE12" s="1566"/>
      <c r="AF12" s="1566"/>
      <c r="AG12" s="1566"/>
      <c r="AH12" s="1566"/>
      <c r="AI12" s="1566"/>
      <c r="AJ12" s="1566"/>
      <c r="AK12" s="1566"/>
      <c r="AL12" s="1566"/>
      <c r="AM12" s="1566"/>
      <c r="AN12" s="383" t="s">
        <v>135</v>
      </c>
      <c r="AO12" s="1567">
        <f>IF(COUNT(L12,AA12)=2,AA12-L12,0)</f>
        <v>4</v>
      </c>
      <c r="AP12" s="1567"/>
      <c r="AQ12" s="575" t="s">
        <v>202</v>
      </c>
      <c r="AR12" s="1594">
        <f>IF(COUNT(L12,AA12)=2,AA12-L12,0)+1</f>
        <v>5</v>
      </c>
      <c r="AS12" s="1594"/>
      <c r="AT12" s="1569" t="s">
        <v>118</v>
      </c>
      <c r="AU12" s="1569"/>
      <c r="AV12" s="1595"/>
      <c r="AW12" s="374"/>
      <c r="AX12" s="1593"/>
      <c r="AY12" s="1593"/>
      <c r="AZ12" s="1593"/>
      <c r="BA12" s="1593"/>
      <c r="BB12" s="1593"/>
      <c r="BC12" s="1593"/>
      <c r="BD12" s="1593"/>
      <c r="BE12" s="1593"/>
      <c r="BF12" s="1593"/>
      <c r="BG12" s="1593"/>
      <c r="BH12" s="1593"/>
      <c r="BI12" s="1593"/>
      <c r="BJ12" s="1593"/>
      <c r="BK12" s="1593"/>
      <c r="BL12" s="1593"/>
      <c r="BM12" s="1593"/>
      <c r="BN12" s="1593"/>
      <c r="BO12" s="1593"/>
      <c r="BP12" s="1593"/>
      <c r="BQ12" s="1593"/>
      <c r="BR12" s="1593"/>
      <c r="BS12" s="1593"/>
      <c r="BT12" s="1593"/>
      <c r="BU12" s="1593"/>
      <c r="BV12" s="1593"/>
      <c r="BW12" s="1593"/>
      <c r="BX12" s="1593"/>
      <c r="BY12" s="1593"/>
      <c r="BZ12" s="1593"/>
      <c r="CA12" s="1593"/>
      <c r="CB12" s="1593"/>
      <c r="CC12" s="1593"/>
      <c r="CD12" s="1593"/>
      <c r="CE12" s="1593"/>
      <c r="CF12" s="1593"/>
      <c r="CG12" s="1593"/>
      <c r="CH12" s="1593"/>
      <c r="CI12" s="1593"/>
      <c r="CJ12" s="1593"/>
      <c r="CK12" s="1593"/>
      <c r="CL12" s="1593"/>
      <c r="CM12" s="1593"/>
      <c r="CN12" s="1593"/>
      <c r="CO12" s="1593"/>
    </row>
    <row r="13" spans="1:93" s="377" customFormat="1" ht="20.100000000000001" customHeight="1">
      <c r="B13" s="1562" t="s">
        <v>1212</v>
      </c>
      <c r="C13" s="1563"/>
      <c r="D13" s="1563"/>
      <c r="E13" s="1563"/>
      <c r="F13" s="1563"/>
      <c r="G13" s="1563"/>
      <c r="H13" s="1563"/>
      <c r="I13" s="1563"/>
      <c r="J13" s="1563"/>
      <c r="K13" s="1564"/>
      <c r="L13" s="1565"/>
      <c r="M13" s="1566"/>
      <c r="N13" s="1566"/>
      <c r="O13" s="1566"/>
      <c r="P13" s="1566"/>
      <c r="Q13" s="1566"/>
      <c r="R13" s="1566"/>
      <c r="S13" s="1566"/>
      <c r="T13" s="1566"/>
      <c r="U13" s="1566"/>
      <c r="V13" s="1566"/>
      <c r="W13" s="1566"/>
      <c r="X13" s="1566"/>
      <c r="Y13" s="1566"/>
      <c r="Z13" s="383" t="s">
        <v>1213</v>
      </c>
      <c r="AA13" s="1566"/>
      <c r="AB13" s="1566"/>
      <c r="AC13" s="1566"/>
      <c r="AD13" s="1566"/>
      <c r="AE13" s="1566"/>
      <c r="AF13" s="1566"/>
      <c r="AG13" s="1566"/>
      <c r="AH13" s="1566"/>
      <c r="AI13" s="1566"/>
      <c r="AJ13" s="1566"/>
      <c r="AK13" s="1566"/>
      <c r="AL13" s="1566"/>
      <c r="AM13" s="1566"/>
      <c r="AN13" s="383" t="s">
        <v>1214</v>
      </c>
      <c r="AO13" s="1567">
        <f>IF(COUNT(L13,AA13)=2,AA13-L13,0)</f>
        <v>0</v>
      </c>
      <c r="AP13" s="1567"/>
      <c r="AQ13" s="575" t="s">
        <v>1215</v>
      </c>
      <c r="AR13" s="1594">
        <f>IF(COUNT(L13,AA13)=2,AA13-L13,0)+1</f>
        <v>1</v>
      </c>
      <c r="AS13" s="1594"/>
      <c r="AT13" s="1569" t="s">
        <v>1216</v>
      </c>
      <c r="AU13" s="1569"/>
      <c r="AV13" s="1595"/>
      <c r="AW13" s="374"/>
      <c r="AX13" s="1593"/>
      <c r="AY13" s="1593"/>
      <c r="AZ13" s="1593"/>
      <c r="BA13" s="1593"/>
      <c r="BB13" s="1593"/>
      <c r="BC13" s="1593"/>
      <c r="BD13" s="1593"/>
      <c r="BE13" s="1593"/>
      <c r="BF13" s="1593"/>
      <c r="BG13" s="1593"/>
      <c r="BH13" s="1593"/>
      <c r="BI13" s="1593"/>
      <c r="BJ13" s="1593"/>
      <c r="BK13" s="1593"/>
      <c r="BL13" s="1593"/>
      <c r="BM13" s="1593"/>
      <c r="BN13" s="1593"/>
      <c r="BO13" s="1593"/>
      <c r="BP13" s="1593"/>
      <c r="BQ13" s="1593"/>
      <c r="BR13" s="1593"/>
      <c r="BS13" s="1593"/>
      <c r="BT13" s="1593"/>
      <c r="BU13" s="1593"/>
      <c r="BV13" s="1593"/>
      <c r="BW13" s="1593"/>
      <c r="BX13" s="1593"/>
      <c r="BY13" s="1593"/>
      <c r="BZ13" s="1593"/>
      <c r="CA13" s="1593"/>
      <c r="CB13" s="1593"/>
      <c r="CC13" s="1593"/>
      <c r="CD13" s="1593"/>
      <c r="CE13" s="1593"/>
      <c r="CF13" s="1593"/>
      <c r="CG13" s="1593"/>
      <c r="CH13" s="1593"/>
      <c r="CI13" s="1593"/>
      <c r="CJ13" s="1593"/>
      <c r="CK13" s="1593"/>
      <c r="CL13" s="1593"/>
      <c r="CM13" s="1593"/>
      <c r="CN13" s="1593"/>
      <c r="CO13" s="1593"/>
    </row>
    <row r="14" spans="1:93" s="375" customFormat="1" ht="20.100000000000001" customHeight="1">
      <c r="B14" s="1632" t="s">
        <v>1217</v>
      </c>
      <c r="C14" s="1633"/>
      <c r="D14" s="1633"/>
      <c r="E14" s="1633"/>
      <c r="F14" s="1633"/>
      <c r="G14" s="1633"/>
      <c r="H14" s="1633"/>
      <c r="I14" s="1633"/>
      <c r="J14" s="1633"/>
      <c r="K14" s="1634"/>
      <c r="L14" s="1800" t="str">
        <f>'4'!Q17</f>
        <v>학회참석을 위한</v>
      </c>
      <c r="M14" s="1801"/>
      <c r="N14" s="1801"/>
      <c r="O14" s="1801"/>
      <c r="P14" s="1801"/>
      <c r="Q14" s="1801"/>
      <c r="R14" s="1801"/>
      <c r="S14" s="1801"/>
      <c r="T14" s="1801"/>
      <c r="U14" s="1801"/>
      <c r="V14" s="1801"/>
      <c r="W14" s="1801"/>
      <c r="X14" s="1801"/>
      <c r="Y14" s="1801"/>
      <c r="Z14" s="1801"/>
      <c r="AA14" s="1801"/>
      <c r="AB14" s="1801"/>
      <c r="AC14" s="1801"/>
      <c r="AD14" s="1801"/>
      <c r="AE14" s="1801"/>
      <c r="AF14" s="1801"/>
      <c r="AG14" s="1801"/>
      <c r="AH14" s="1801"/>
      <c r="AI14" s="1801"/>
      <c r="AJ14" s="1801"/>
      <c r="AK14" s="1801"/>
      <c r="AL14" s="1801"/>
      <c r="AM14" s="1801"/>
      <c r="AN14" s="1801"/>
      <c r="AO14" s="1801"/>
      <c r="AP14" s="1801"/>
      <c r="AQ14" s="1801"/>
      <c r="AR14" s="1801"/>
      <c r="AS14" s="1801"/>
      <c r="AT14" s="1801"/>
      <c r="AU14" s="1801"/>
      <c r="AV14" s="1802"/>
      <c r="AW14" s="374"/>
      <c r="AX14" s="1593"/>
      <c r="AY14" s="1593"/>
      <c r="AZ14" s="1593"/>
      <c r="BA14" s="1593"/>
      <c r="BB14" s="1593"/>
      <c r="BC14" s="1593"/>
      <c r="BD14" s="1593"/>
      <c r="BE14" s="1593"/>
      <c r="BF14" s="1593"/>
      <c r="BG14" s="1593"/>
      <c r="BH14" s="1593"/>
      <c r="BI14" s="1593"/>
      <c r="BJ14" s="1593"/>
      <c r="BK14" s="1593"/>
      <c r="BL14" s="1593"/>
      <c r="BM14" s="1593"/>
      <c r="BN14" s="1593"/>
      <c r="BO14" s="1593"/>
      <c r="BP14" s="1593"/>
      <c r="BQ14" s="1593"/>
      <c r="BR14" s="1593"/>
      <c r="BS14" s="1593"/>
      <c r="BT14" s="1593"/>
      <c r="BU14" s="1593"/>
      <c r="BV14" s="1593"/>
      <c r="BW14" s="1593"/>
      <c r="BX14" s="1593"/>
      <c r="BY14" s="1593"/>
      <c r="BZ14" s="1593"/>
      <c r="CA14" s="1593"/>
      <c r="CB14" s="1593"/>
      <c r="CC14" s="1593"/>
      <c r="CD14" s="1593"/>
      <c r="CE14" s="1593"/>
      <c r="CF14" s="1593"/>
      <c r="CG14" s="1593"/>
      <c r="CH14" s="1593"/>
      <c r="CI14" s="1593"/>
      <c r="CJ14" s="1593"/>
      <c r="CK14" s="1593"/>
      <c r="CL14" s="1593"/>
      <c r="CM14" s="1593"/>
      <c r="CN14" s="1593"/>
      <c r="CO14" s="1593"/>
    </row>
    <row r="15" spans="1:93" s="375" customFormat="1" ht="20.100000000000001" customHeight="1">
      <c r="B15" s="1635"/>
      <c r="C15" s="1636"/>
      <c r="D15" s="1636"/>
      <c r="E15" s="1636"/>
      <c r="F15" s="1636"/>
      <c r="G15" s="1636"/>
      <c r="H15" s="1636"/>
      <c r="I15" s="1636"/>
      <c r="J15" s="1636"/>
      <c r="K15" s="1637"/>
      <c r="L15" s="1803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J15" s="1215"/>
      <c r="AK15" s="1215"/>
      <c r="AL15" s="1215"/>
      <c r="AM15" s="1215"/>
      <c r="AN15" s="1215"/>
      <c r="AO15" s="1215"/>
      <c r="AP15" s="1215"/>
      <c r="AQ15" s="1215"/>
      <c r="AR15" s="1215"/>
      <c r="AS15" s="1215"/>
      <c r="AT15" s="1215"/>
      <c r="AU15" s="1215"/>
      <c r="AV15" s="1804"/>
      <c r="AW15" s="374"/>
      <c r="AX15" s="1593"/>
      <c r="AY15" s="1593"/>
      <c r="AZ15" s="1593"/>
      <c r="BA15" s="1593"/>
      <c r="BB15" s="1593"/>
      <c r="BC15" s="1593"/>
      <c r="BD15" s="1593"/>
      <c r="BE15" s="1593"/>
      <c r="BF15" s="1593"/>
      <c r="BG15" s="1593"/>
      <c r="BH15" s="1593"/>
      <c r="BI15" s="1593"/>
      <c r="BJ15" s="1593"/>
      <c r="BK15" s="1593"/>
      <c r="BL15" s="1593"/>
      <c r="BM15" s="1593"/>
      <c r="BN15" s="1593"/>
      <c r="BO15" s="1593"/>
      <c r="BP15" s="1593"/>
      <c r="BQ15" s="1593"/>
      <c r="BR15" s="1593"/>
      <c r="BS15" s="1593"/>
      <c r="BT15" s="1593"/>
      <c r="BU15" s="1593"/>
      <c r="BV15" s="1593"/>
      <c r="BW15" s="1593"/>
      <c r="BX15" s="1593"/>
      <c r="BY15" s="1593"/>
      <c r="BZ15" s="1593"/>
      <c r="CA15" s="1593"/>
      <c r="CB15" s="1593"/>
      <c r="CC15" s="1593"/>
      <c r="CD15" s="1593"/>
      <c r="CE15" s="1593"/>
      <c r="CF15" s="1593"/>
      <c r="CG15" s="1593"/>
      <c r="CH15" s="1593"/>
      <c r="CI15" s="1593"/>
      <c r="CJ15" s="1593"/>
      <c r="CK15" s="1593"/>
      <c r="CL15" s="1593"/>
      <c r="CM15" s="1593"/>
      <c r="CN15" s="1593"/>
      <c r="CO15" s="1593"/>
    </row>
    <row r="16" spans="1:93" s="377" customFormat="1" ht="18" customHeight="1"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W16" s="374"/>
      <c r="AX16" s="1593"/>
      <c r="AY16" s="1593"/>
      <c r="AZ16" s="1593"/>
      <c r="BA16" s="1593"/>
      <c r="BB16" s="1593"/>
      <c r="BC16" s="1593"/>
      <c r="BD16" s="1593"/>
      <c r="BE16" s="1593"/>
      <c r="BF16" s="1593"/>
      <c r="BG16" s="1593"/>
      <c r="BH16" s="1593"/>
      <c r="BI16" s="1593"/>
      <c r="BJ16" s="1593"/>
      <c r="BK16" s="1593"/>
      <c r="BL16" s="1593"/>
      <c r="BM16" s="1593"/>
      <c r="BN16" s="1593"/>
      <c r="BO16" s="1593"/>
      <c r="BP16" s="1593"/>
      <c r="BQ16" s="1593"/>
      <c r="BR16" s="1593"/>
      <c r="BS16" s="1593"/>
      <c r="BT16" s="1593"/>
      <c r="BU16" s="1593"/>
      <c r="BV16" s="1593"/>
      <c r="BW16" s="1593"/>
      <c r="BX16" s="1593"/>
      <c r="BY16" s="1593"/>
      <c r="BZ16" s="1593"/>
      <c r="CA16" s="1593"/>
      <c r="CB16" s="1593"/>
      <c r="CC16" s="1593"/>
      <c r="CD16" s="1593"/>
      <c r="CE16" s="1593"/>
      <c r="CF16" s="1593"/>
      <c r="CG16" s="1593"/>
      <c r="CH16" s="1593"/>
      <c r="CI16" s="1593"/>
      <c r="CJ16" s="1593"/>
      <c r="CK16" s="1593"/>
      <c r="CL16" s="1593"/>
      <c r="CM16" s="1593"/>
      <c r="CN16" s="1593"/>
      <c r="CO16" s="1593"/>
    </row>
    <row r="17" spans="1:93" s="377" customFormat="1" ht="24.95" customHeight="1">
      <c r="A17" s="1638" t="s">
        <v>1230</v>
      </c>
      <c r="B17" s="1581"/>
      <c r="C17" s="1581"/>
      <c r="D17" s="1581"/>
      <c r="E17" s="1581"/>
      <c r="F17" s="1582"/>
      <c r="L17" s="83"/>
      <c r="M17" s="83"/>
      <c r="N17" s="83"/>
      <c r="O17" s="83"/>
      <c r="P17" s="83"/>
      <c r="Q17" s="83"/>
      <c r="R17" s="83"/>
      <c r="S17" s="384"/>
      <c r="T17" s="384"/>
      <c r="U17" s="83"/>
      <c r="V17" s="83"/>
      <c r="W17" s="83"/>
      <c r="X17" s="83"/>
      <c r="Y17" s="83"/>
      <c r="Z17" s="384"/>
      <c r="AA17" s="384"/>
      <c r="AB17" s="84"/>
      <c r="AC17" s="84"/>
      <c r="AD17" s="1639" t="s">
        <v>1231</v>
      </c>
      <c r="AE17" s="1640"/>
      <c r="AF17" s="1640"/>
      <c r="AG17" s="1640"/>
      <c r="AH17" s="1640"/>
      <c r="AI17" s="1640"/>
      <c r="AJ17" s="1640" t="s">
        <v>1232</v>
      </c>
      <c r="AK17" s="1640"/>
      <c r="AL17" s="1640"/>
      <c r="AM17" s="1640"/>
      <c r="AN17" s="1640"/>
      <c r="AO17" s="1640"/>
      <c r="AP17" s="1289" t="s">
        <v>1233</v>
      </c>
      <c r="AQ17" s="1289"/>
      <c r="AR17" s="1289"/>
      <c r="AS17" s="1289"/>
      <c r="AT17" s="1289"/>
      <c r="AU17" s="1289"/>
      <c r="AV17" s="1641"/>
      <c r="AW17" s="374"/>
      <c r="AX17" s="1593"/>
      <c r="AY17" s="1593"/>
      <c r="AZ17" s="1593"/>
      <c r="BA17" s="1593"/>
      <c r="BB17" s="1593"/>
      <c r="BC17" s="1593"/>
      <c r="BD17" s="1593"/>
      <c r="BE17" s="1593"/>
      <c r="BF17" s="1593"/>
      <c r="BG17" s="1593"/>
      <c r="BH17" s="1593"/>
      <c r="BI17" s="1593"/>
      <c r="BJ17" s="1593"/>
      <c r="BK17" s="1593"/>
      <c r="BL17" s="1593"/>
      <c r="BM17" s="1593"/>
      <c r="BN17" s="1593"/>
      <c r="BO17" s="1593"/>
      <c r="BP17" s="1593"/>
      <c r="BQ17" s="1593"/>
      <c r="BR17" s="1593"/>
      <c r="BS17" s="1593"/>
      <c r="BT17" s="1593"/>
      <c r="BU17" s="1593"/>
      <c r="BV17" s="1593"/>
      <c r="BW17" s="1593"/>
      <c r="BX17" s="1593"/>
      <c r="BY17" s="1593"/>
      <c r="BZ17" s="1593"/>
      <c r="CA17" s="1593"/>
      <c r="CB17" s="1593"/>
      <c r="CC17" s="1593"/>
      <c r="CD17" s="1593"/>
      <c r="CE17" s="1593"/>
      <c r="CF17" s="1593"/>
      <c r="CG17" s="1593"/>
      <c r="CH17" s="1593"/>
      <c r="CI17" s="1593"/>
      <c r="CJ17" s="1593"/>
      <c r="CK17" s="1593"/>
      <c r="CL17" s="1593"/>
      <c r="CM17" s="1593"/>
      <c r="CN17" s="1593"/>
      <c r="CO17" s="1593"/>
    </row>
    <row r="18" spans="1:93" s="377" customFormat="1" ht="20.100000000000001" customHeight="1">
      <c r="B18" s="1576" t="s">
        <v>2055</v>
      </c>
      <c r="C18" s="1577"/>
      <c r="D18" s="1577"/>
      <c r="E18" s="1577"/>
      <c r="F18" s="1577"/>
      <c r="G18" s="1556" t="s">
        <v>1469</v>
      </c>
      <c r="H18" s="1557"/>
      <c r="I18" s="1557"/>
      <c r="J18" s="1557"/>
      <c r="K18" s="1558"/>
      <c r="L18" s="1748"/>
      <c r="M18" s="1749"/>
      <c r="N18" s="1749" t="s">
        <v>2056</v>
      </c>
      <c r="O18" s="1754"/>
      <c r="P18" s="1774" t="str">
        <f>IF($R$11="시 내",IF($AN$11&gt;=4,30000,20000),IF($R$11="시 외",IF(OR(G18="교수"),"40,000",IF(OR(G18="조교수"),"30,000","30,000"))))</f>
        <v>40,000</v>
      </c>
      <c r="Q18" s="1775"/>
      <c r="R18" s="1775"/>
      <c r="S18" s="1775"/>
      <c r="T18" s="1578" t="s">
        <v>2057</v>
      </c>
      <c r="U18" s="1578"/>
      <c r="V18" s="661" t="s">
        <v>2058</v>
      </c>
      <c r="W18" s="1601">
        <f>AR13</f>
        <v>1</v>
      </c>
      <c r="X18" s="1601"/>
      <c r="Y18" s="1601"/>
      <c r="Z18" s="1578" t="s">
        <v>2059</v>
      </c>
      <c r="AA18" s="1578"/>
      <c r="AB18" s="662"/>
      <c r="AC18" s="662" t="s">
        <v>2060</v>
      </c>
      <c r="AD18" s="1602">
        <f>L18*P18*W18*L18</f>
        <v>0</v>
      </c>
      <c r="AE18" s="1603"/>
      <c r="AF18" s="1603"/>
      <c r="AG18" s="1603"/>
      <c r="AH18" s="1603"/>
      <c r="AI18" s="1603"/>
      <c r="AJ18" s="1671">
        <f>AD18</f>
        <v>0</v>
      </c>
      <c r="AK18" s="1672"/>
      <c r="AL18" s="1672"/>
      <c r="AM18" s="1672"/>
      <c r="AN18" s="1672"/>
      <c r="AO18" s="1673"/>
      <c r="AP18" s="1674"/>
      <c r="AQ18" s="1674"/>
      <c r="AR18" s="1674"/>
      <c r="AS18" s="1674"/>
      <c r="AT18" s="1674"/>
      <c r="AU18" s="1674"/>
      <c r="AV18" s="1675"/>
      <c r="AW18" s="374"/>
      <c r="AX18" s="1593"/>
      <c r="AY18" s="1593"/>
      <c r="AZ18" s="1593"/>
      <c r="BA18" s="1593"/>
      <c r="BB18" s="1593"/>
      <c r="BC18" s="1593"/>
      <c r="BD18" s="1593"/>
      <c r="BE18" s="1593"/>
      <c r="BF18" s="1593"/>
      <c r="BG18" s="1593"/>
      <c r="BH18" s="1593"/>
      <c r="BI18" s="1593"/>
      <c r="BJ18" s="1593"/>
      <c r="BK18" s="1593"/>
      <c r="BL18" s="1593"/>
      <c r="BM18" s="1593"/>
      <c r="BN18" s="1593"/>
      <c r="BO18" s="1593"/>
      <c r="BP18" s="1593"/>
      <c r="BQ18" s="1593"/>
      <c r="BR18" s="1593"/>
      <c r="BS18" s="1593"/>
      <c r="BT18" s="1593"/>
      <c r="BU18" s="1593"/>
      <c r="BV18" s="1593"/>
      <c r="BW18" s="1593"/>
      <c r="BX18" s="1593"/>
      <c r="BY18" s="1593"/>
      <c r="BZ18" s="1593"/>
      <c r="CA18" s="1593"/>
      <c r="CB18" s="1593"/>
      <c r="CC18" s="1593"/>
      <c r="CD18" s="1593"/>
      <c r="CE18" s="1593"/>
      <c r="CF18" s="1593"/>
      <c r="CG18" s="1593"/>
      <c r="CH18" s="1593"/>
      <c r="CI18" s="1593"/>
      <c r="CJ18" s="1593"/>
      <c r="CK18" s="1593"/>
      <c r="CL18" s="1593"/>
      <c r="CM18" s="1593"/>
      <c r="CN18" s="1593"/>
      <c r="CO18" s="1593"/>
    </row>
    <row r="19" spans="1:93" s="377" customFormat="1" ht="20.100000000000001" customHeight="1">
      <c r="B19" s="1690" t="s">
        <v>2061</v>
      </c>
      <c r="C19" s="1691"/>
      <c r="D19" s="1691"/>
      <c r="E19" s="1691"/>
      <c r="F19" s="1691"/>
      <c r="G19" s="1559"/>
      <c r="H19" s="1560"/>
      <c r="I19" s="1560"/>
      <c r="J19" s="1560"/>
      <c r="K19" s="1561"/>
      <c r="L19" s="1750"/>
      <c r="M19" s="1751"/>
      <c r="N19" s="1751"/>
      <c r="O19" s="1755"/>
      <c r="P19" s="1692" t="str">
        <f>IF($R$11="시 내",0,IF($R$11="시 외",IF(OR(G18="교수"),"120,000",IF(OR(G18="조교수"),"80,000","80,000"))))</f>
        <v>120,000</v>
      </c>
      <c r="Q19" s="1693"/>
      <c r="R19" s="1693"/>
      <c r="S19" s="1693"/>
      <c r="T19" s="1694" t="s">
        <v>2057</v>
      </c>
      <c r="U19" s="1694"/>
      <c r="V19" s="663" t="s">
        <v>2058</v>
      </c>
      <c r="W19" s="1723">
        <f>AO13</f>
        <v>0</v>
      </c>
      <c r="X19" s="1723"/>
      <c r="Y19" s="1723"/>
      <c r="Z19" s="1694" t="s">
        <v>2062</v>
      </c>
      <c r="AA19" s="1694"/>
      <c r="AB19" s="664"/>
      <c r="AC19" s="664" t="s">
        <v>2063</v>
      </c>
      <c r="AD19" s="1707">
        <f>L18*P19*W19</f>
        <v>0</v>
      </c>
      <c r="AE19" s="1708"/>
      <c r="AF19" s="1708"/>
      <c r="AG19" s="1708"/>
      <c r="AH19" s="1708"/>
      <c r="AI19" s="1708"/>
      <c r="AJ19" s="1707">
        <f>AD19</f>
        <v>0</v>
      </c>
      <c r="AK19" s="1708"/>
      <c r="AL19" s="1708"/>
      <c r="AM19" s="1708"/>
      <c r="AN19" s="1708"/>
      <c r="AO19" s="1709"/>
      <c r="AP19" s="1710"/>
      <c r="AQ19" s="1710"/>
      <c r="AR19" s="1710"/>
      <c r="AS19" s="1710"/>
      <c r="AT19" s="1710"/>
      <c r="AU19" s="1710"/>
      <c r="AV19" s="1711"/>
      <c r="AW19" s="374"/>
      <c r="AX19" s="1593"/>
      <c r="AY19" s="1593"/>
      <c r="AZ19" s="1593"/>
      <c r="BA19" s="1593"/>
      <c r="BB19" s="1593"/>
      <c r="BC19" s="1593"/>
      <c r="BD19" s="1593"/>
      <c r="BE19" s="1593"/>
      <c r="BF19" s="1593"/>
      <c r="BG19" s="1593"/>
      <c r="BH19" s="1593"/>
      <c r="BI19" s="1593"/>
      <c r="BJ19" s="1593"/>
      <c r="BK19" s="1593"/>
      <c r="BL19" s="1593"/>
      <c r="BM19" s="1593"/>
      <c r="BN19" s="1593"/>
      <c r="BO19" s="1593"/>
      <c r="BP19" s="1593"/>
      <c r="BQ19" s="1593"/>
      <c r="BR19" s="1593"/>
      <c r="BS19" s="1593"/>
      <c r="BT19" s="1593"/>
      <c r="BU19" s="1593"/>
      <c r="BV19" s="1593"/>
      <c r="BW19" s="1593"/>
      <c r="BX19" s="1593"/>
      <c r="BY19" s="1593"/>
      <c r="BZ19" s="1593"/>
      <c r="CA19" s="1593"/>
      <c r="CB19" s="1593"/>
      <c r="CC19" s="1593"/>
      <c r="CD19" s="1593"/>
      <c r="CE19" s="1593"/>
      <c r="CF19" s="1593"/>
      <c r="CG19" s="1593"/>
      <c r="CH19" s="1593"/>
      <c r="CI19" s="1593"/>
      <c r="CJ19" s="1593"/>
      <c r="CK19" s="1593"/>
      <c r="CL19" s="1593"/>
      <c r="CM19" s="1593"/>
      <c r="CN19" s="1593"/>
      <c r="CO19" s="1593"/>
    </row>
    <row r="20" spans="1:93" s="377" customFormat="1" ht="20.100000000000001" customHeight="1">
      <c r="B20" s="1684" t="s">
        <v>2064</v>
      </c>
      <c r="C20" s="1685"/>
      <c r="D20" s="1685"/>
      <c r="E20" s="1685"/>
      <c r="F20" s="1686"/>
      <c r="G20" s="1695" t="str">
        <f>IF(G18="교수","(제2호 나)",IF(G18="조교수","(제3호 가)", "(제3호 나)"))</f>
        <v>(제2호 나)</v>
      </c>
      <c r="H20" s="1696"/>
      <c r="I20" s="1696"/>
      <c r="J20" s="1696"/>
      <c r="K20" s="1697"/>
      <c r="L20" s="1750"/>
      <c r="M20" s="1751"/>
      <c r="N20" s="1751"/>
      <c r="O20" s="1755"/>
      <c r="P20" s="1701" t="str">
        <f>IF($R$11="시 내",0,IF($R$11="시 외",IF(OR(G18="교수"),"30,000",IF(OR(G18="조교수"),"20,000","20,000"))))</f>
        <v>30,000</v>
      </c>
      <c r="Q20" s="1702"/>
      <c r="R20" s="1702"/>
      <c r="S20" s="1702"/>
      <c r="T20" s="1705" t="s">
        <v>2057</v>
      </c>
      <c r="U20" s="1705"/>
      <c r="V20" s="1645" t="s">
        <v>2058</v>
      </c>
      <c r="W20" s="1713">
        <f>AR13</f>
        <v>1</v>
      </c>
      <c r="X20" s="1713"/>
      <c r="Y20" s="1713"/>
      <c r="Z20" s="1705" t="s">
        <v>2065</v>
      </c>
      <c r="AA20" s="1705"/>
      <c r="AB20" s="665"/>
      <c r="AC20" s="1715" t="s">
        <v>2066</v>
      </c>
      <c r="AD20" s="1717">
        <f>L18*P20*W20*L18</f>
        <v>0</v>
      </c>
      <c r="AE20" s="1718"/>
      <c r="AF20" s="1718"/>
      <c r="AG20" s="1718"/>
      <c r="AH20" s="1718"/>
      <c r="AI20" s="1719"/>
      <c r="AJ20" s="1717">
        <f>ROUNDDOWN(AD20-(((AD20/W20)/3)*AP21),0)</f>
        <v>0</v>
      </c>
      <c r="AK20" s="1718"/>
      <c r="AL20" s="1718"/>
      <c r="AM20" s="1718"/>
      <c r="AN20" s="1718"/>
      <c r="AO20" s="1719"/>
      <c r="AP20" s="1721" t="s">
        <v>1236</v>
      </c>
      <c r="AQ20" s="1721"/>
      <c r="AR20" s="1721"/>
      <c r="AS20" s="1721"/>
      <c r="AT20" s="1721"/>
      <c r="AU20" s="1721"/>
      <c r="AV20" s="1722"/>
      <c r="AW20" s="374"/>
      <c r="AX20" s="1593"/>
      <c r="AY20" s="1593"/>
      <c r="AZ20" s="1593"/>
      <c r="BA20" s="1593"/>
      <c r="BB20" s="1593"/>
      <c r="BC20" s="1593"/>
      <c r="BD20" s="1593"/>
      <c r="BE20" s="1593"/>
      <c r="BF20" s="1593"/>
      <c r="BG20" s="1593"/>
      <c r="BH20" s="1593"/>
      <c r="BI20" s="1593"/>
      <c r="BJ20" s="1593"/>
      <c r="BK20" s="1593"/>
      <c r="BL20" s="1593"/>
      <c r="BM20" s="1593"/>
      <c r="BN20" s="1593"/>
      <c r="BO20" s="1593"/>
      <c r="BP20" s="1593"/>
      <c r="BQ20" s="1593"/>
      <c r="BR20" s="1593"/>
      <c r="BS20" s="1593"/>
      <c r="BT20" s="1593"/>
      <c r="BU20" s="1593"/>
      <c r="BV20" s="1593"/>
      <c r="BW20" s="1593"/>
      <c r="BX20" s="1593"/>
      <c r="BY20" s="1593"/>
      <c r="BZ20" s="1593"/>
      <c r="CA20" s="1593"/>
      <c r="CB20" s="1593"/>
      <c r="CC20" s="1593"/>
      <c r="CD20" s="1593"/>
      <c r="CE20" s="1593"/>
      <c r="CF20" s="1593"/>
      <c r="CG20" s="1593"/>
      <c r="CH20" s="1593"/>
      <c r="CI20" s="1593"/>
      <c r="CJ20" s="1593"/>
      <c r="CK20" s="1593"/>
      <c r="CL20" s="1593"/>
      <c r="CM20" s="1593"/>
      <c r="CN20" s="1593"/>
      <c r="CO20" s="1593"/>
    </row>
    <row r="21" spans="1:93" s="377" customFormat="1" ht="20.100000000000001" customHeight="1">
      <c r="B21" s="1687"/>
      <c r="C21" s="1688"/>
      <c r="D21" s="1688"/>
      <c r="E21" s="1688"/>
      <c r="F21" s="1689"/>
      <c r="G21" s="1698"/>
      <c r="H21" s="1699"/>
      <c r="I21" s="1699"/>
      <c r="J21" s="1699"/>
      <c r="K21" s="1700"/>
      <c r="L21" s="1750"/>
      <c r="M21" s="1751"/>
      <c r="N21" s="1751"/>
      <c r="O21" s="1755"/>
      <c r="P21" s="1703"/>
      <c r="Q21" s="1704"/>
      <c r="R21" s="1704"/>
      <c r="S21" s="1704"/>
      <c r="T21" s="1706"/>
      <c r="U21" s="1706"/>
      <c r="V21" s="1712"/>
      <c r="W21" s="1714"/>
      <c r="X21" s="1714"/>
      <c r="Y21" s="1714"/>
      <c r="Z21" s="1706"/>
      <c r="AA21" s="1706"/>
      <c r="AB21" s="666"/>
      <c r="AC21" s="1716"/>
      <c r="AD21" s="1602"/>
      <c r="AE21" s="1603"/>
      <c r="AF21" s="1603"/>
      <c r="AG21" s="1603"/>
      <c r="AH21" s="1603"/>
      <c r="AI21" s="1720"/>
      <c r="AJ21" s="1602"/>
      <c r="AK21" s="1603"/>
      <c r="AL21" s="1603"/>
      <c r="AM21" s="1603"/>
      <c r="AN21" s="1603"/>
      <c r="AO21" s="1720"/>
      <c r="AP21" s="1597">
        <v>0</v>
      </c>
      <c r="AQ21" s="1598"/>
      <c r="AR21" s="1598"/>
      <c r="AS21" s="1598"/>
      <c r="AT21" s="1598"/>
      <c r="AU21" s="1598"/>
      <c r="AV21" s="1599"/>
      <c r="AW21" s="374"/>
      <c r="AX21" s="1593"/>
      <c r="AY21" s="1593"/>
      <c r="AZ21" s="1593"/>
      <c r="BA21" s="1593"/>
      <c r="BB21" s="1593"/>
      <c r="BC21" s="1593"/>
      <c r="BD21" s="1593"/>
      <c r="BE21" s="1593"/>
      <c r="BF21" s="1593"/>
      <c r="BG21" s="1593"/>
      <c r="BH21" s="1593"/>
      <c r="BI21" s="1593"/>
      <c r="BJ21" s="1593"/>
      <c r="BK21" s="1593"/>
      <c r="BL21" s="1593"/>
      <c r="BM21" s="1593"/>
      <c r="BN21" s="1593"/>
      <c r="BO21" s="1593"/>
      <c r="BP21" s="1593"/>
      <c r="BQ21" s="1593"/>
      <c r="BR21" s="1593"/>
      <c r="BS21" s="1593"/>
      <c r="BT21" s="1593"/>
      <c r="BU21" s="1593"/>
      <c r="BV21" s="1593"/>
      <c r="BW21" s="1593"/>
      <c r="BX21" s="1593"/>
      <c r="BY21" s="1593"/>
      <c r="BZ21" s="1593"/>
      <c r="CA21" s="1593"/>
      <c r="CB21" s="1593"/>
      <c r="CC21" s="1593"/>
      <c r="CD21" s="1593"/>
      <c r="CE21" s="1593"/>
      <c r="CF21" s="1593"/>
      <c r="CG21" s="1593"/>
      <c r="CH21" s="1593"/>
      <c r="CI21" s="1593"/>
      <c r="CJ21" s="1593"/>
      <c r="CK21" s="1593"/>
      <c r="CL21" s="1593"/>
      <c r="CM21" s="1593"/>
      <c r="CN21" s="1593"/>
      <c r="CO21" s="1593"/>
    </row>
    <row r="22" spans="1:93" s="377" customFormat="1" ht="20.100000000000001" customHeight="1">
      <c r="B22" s="1642" t="s">
        <v>2067</v>
      </c>
      <c r="C22" s="1643"/>
      <c r="D22" s="1643"/>
      <c r="E22" s="1643"/>
      <c r="F22" s="1643"/>
      <c r="G22" s="1644" t="s">
        <v>217</v>
      </c>
      <c r="H22" s="1645"/>
      <c r="I22" s="1645"/>
      <c r="J22" s="1645"/>
      <c r="K22" s="1645"/>
      <c r="L22" s="1752"/>
      <c r="M22" s="1753"/>
      <c r="N22" s="1753"/>
      <c r="O22" s="1756"/>
      <c r="P22" s="1646"/>
      <c r="Q22" s="1647"/>
      <c r="R22" s="1647"/>
      <c r="S22" s="1647"/>
      <c r="T22" s="1647"/>
      <c r="U22" s="1647"/>
      <c r="V22" s="667" t="s">
        <v>2068</v>
      </c>
      <c r="W22" s="1783"/>
      <c r="X22" s="1783"/>
      <c r="Y22" s="1783"/>
      <c r="Z22" s="1783"/>
      <c r="AA22" s="1783"/>
      <c r="AB22" s="1783"/>
      <c r="AC22" s="668" t="s">
        <v>2069</v>
      </c>
      <c r="AD22" s="1727">
        <f>L18*(P22+W22)</f>
        <v>0</v>
      </c>
      <c r="AE22" s="1728"/>
      <c r="AF22" s="1728"/>
      <c r="AG22" s="1728"/>
      <c r="AH22" s="1728"/>
      <c r="AI22" s="1728"/>
      <c r="AJ22" s="1727">
        <f>AD22</f>
        <v>0</v>
      </c>
      <c r="AK22" s="1728"/>
      <c r="AL22" s="1728"/>
      <c r="AM22" s="1728"/>
      <c r="AN22" s="1728"/>
      <c r="AO22" s="1729"/>
      <c r="AP22" s="1676"/>
      <c r="AQ22" s="1676"/>
      <c r="AR22" s="1676"/>
      <c r="AS22" s="1676"/>
      <c r="AT22" s="1676"/>
      <c r="AU22" s="1676"/>
      <c r="AV22" s="1677"/>
      <c r="AW22" s="374"/>
      <c r="AX22" s="1593"/>
      <c r="AY22" s="1593"/>
      <c r="AZ22" s="1593"/>
      <c r="BA22" s="1593"/>
      <c r="BB22" s="1593"/>
      <c r="BC22" s="1593"/>
      <c r="BD22" s="1593"/>
      <c r="BE22" s="1593"/>
      <c r="BF22" s="1593"/>
      <c r="BG22" s="1593"/>
      <c r="BH22" s="1593"/>
      <c r="BI22" s="1593"/>
      <c r="BJ22" s="1593"/>
      <c r="BK22" s="1593"/>
      <c r="BL22" s="1593"/>
      <c r="BM22" s="1593"/>
      <c r="BN22" s="1593"/>
      <c r="BO22" s="1593"/>
      <c r="BP22" s="1593"/>
      <c r="BQ22" s="1593"/>
      <c r="BR22" s="1593"/>
      <c r="BS22" s="1593"/>
      <c r="BT22" s="1593"/>
      <c r="BU22" s="1593"/>
      <c r="BV22" s="1593"/>
      <c r="BW22" s="1593"/>
      <c r="BX22" s="1593"/>
      <c r="BY22" s="1593"/>
      <c r="BZ22" s="1593"/>
      <c r="CA22" s="1593"/>
      <c r="CB22" s="1593"/>
      <c r="CC22" s="1593"/>
      <c r="CD22" s="1593"/>
      <c r="CE22" s="1593"/>
      <c r="CF22" s="1593"/>
      <c r="CG22" s="1593"/>
      <c r="CH22" s="1593"/>
      <c r="CI22" s="1593"/>
      <c r="CJ22" s="1593"/>
      <c r="CK22" s="1593"/>
      <c r="CL22" s="1593"/>
      <c r="CM22" s="1593"/>
      <c r="CN22" s="1593"/>
      <c r="CO22" s="1593"/>
    </row>
    <row r="23" spans="1:93" s="377" customFormat="1" ht="20.100000000000001" customHeight="1">
      <c r="B23" s="1576" t="s">
        <v>2070</v>
      </c>
      <c r="C23" s="1577"/>
      <c r="D23" s="1577"/>
      <c r="E23" s="1577"/>
      <c r="F23" s="1577"/>
      <c r="G23" s="1556" t="s">
        <v>1372</v>
      </c>
      <c r="H23" s="1557"/>
      <c r="I23" s="1557"/>
      <c r="J23" s="1557"/>
      <c r="K23" s="1558"/>
      <c r="L23" s="1748"/>
      <c r="M23" s="1749"/>
      <c r="N23" s="1749" t="s">
        <v>2071</v>
      </c>
      <c r="O23" s="1754"/>
      <c r="P23" s="1774" t="str">
        <f>IF($R$11="시 내",IF($AN$11&gt;=4,30000,20000),IF($R$11="시 외",IF(OR(G23="교수"),"40,000",IF(OR(G23="조교수"),"30,000","30,000"))))</f>
        <v>30,000</v>
      </c>
      <c r="Q23" s="1775"/>
      <c r="R23" s="1775"/>
      <c r="S23" s="1775"/>
      <c r="T23" s="1578" t="s">
        <v>2072</v>
      </c>
      <c r="U23" s="1578"/>
      <c r="V23" s="661" t="s">
        <v>2073</v>
      </c>
      <c r="W23" s="1601">
        <f>AR13</f>
        <v>1</v>
      </c>
      <c r="X23" s="1601"/>
      <c r="Y23" s="1601"/>
      <c r="Z23" s="1578" t="s">
        <v>2074</v>
      </c>
      <c r="AA23" s="1578"/>
      <c r="AB23" s="662"/>
      <c r="AC23" s="662" t="s">
        <v>2075</v>
      </c>
      <c r="AD23" s="1602">
        <f>L23*P23*W23</f>
        <v>0</v>
      </c>
      <c r="AE23" s="1603"/>
      <c r="AF23" s="1603"/>
      <c r="AG23" s="1603"/>
      <c r="AH23" s="1603"/>
      <c r="AI23" s="1603"/>
      <c r="AJ23" s="1671">
        <f>AD23</f>
        <v>0</v>
      </c>
      <c r="AK23" s="1672"/>
      <c r="AL23" s="1672"/>
      <c r="AM23" s="1672"/>
      <c r="AN23" s="1672"/>
      <c r="AO23" s="1673"/>
      <c r="AP23" s="1674"/>
      <c r="AQ23" s="1674"/>
      <c r="AR23" s="1674"/>
      <c r="AS23" s="1674"/>
      <c r="AT23" s="1674"/>
      <c r="AU23" s="1674"/>
      <c r="AV23" s="1675"/>
      <c r="AW23" s="374"/>
      <c r="AX23" s="1593"/>
      <c r="AY23" s="1593"/>
      <c r="AZ23" s="1593"/>
      <c r="BA23" s="1593"/>
      <c r="BB23" s="1593"/>
      <c r="BC23" s="1593"/>
      <c r="BD23" s="1593"/>
      <c r="BE23" s="1593"/>
      <c r="BF23" s="1593"/>
      <c r="BG23" s="1593"/>
      <c r="BH23" s="1593"/>
      <c r="BI23" s="1593"/>
      <c r="BJ23" s="1593"/>
      <c r="BK23" s="1593"/>
      <c r="BL23" s="1593"/>
      <c r="BM23" s="1593"/>
      <c r="BN23" s="1593"/>
      <c r="BO23" s="1593"/>
      <c r="BP23" s="1593"/>
      <c r="BQ23" s="1593"/>
      <c r="BR23" s="1593"/>
      <c r="BS23" s="1593"/>
      <c r="BT23" s="1593"/>
      <c r="BU23" s="1593"/>
      <c r="BV23" s="1593"/>
      <c r="BW23" s="1593"/>
      <c r="BX23" s="1593"/>
      <c r="BY23" s="1593"/>
      <c r="BZ23" s="1593"/>
      <c r="CA23" s="1593"/>
      <c r="CB23" s="1593"/>
      <c r="CC23" s="1593"/>
      <c r="CD23" s="1593"/>
      <c r="CE23" s="1593"/>
      <c r="CF23" s="1593"/>
      <c r="CG23" s="1593"/>
      <c r="CH23" s="1593"/>
      <c r="CI23" s="1593"/>
      <c r="CJ23" s="1593"/>
      <c r="CK23" s="1593"/>
      <c r="CL23" s="1593"/>
      <c r="CM23" s="1593"/>
      <c r="CN23" s="1593"/>
      <c r="CO23" s="1593"/>
    </row>
    <row r="24" spans="1:93" s="377" customFormat="1" ht="20.100000000000001" customHeight="1">
      <c r="B24" s="1690" t="s">
        <v>2076</v>
      </c>
      <c r="C24" s="1691"/>
      <c r="D24" s="1691"/>
      <c r="E24" s="1691"/>
      <c r="F24" s="1691"/>
      <c r="G24" s="1559"/>
      <c r="H24" s="1560"/>
      <c r="I24" s="1560"/>
      <c r="J24" s="1560"/>
      <c r="K24" s="1561"/>
      <c r="L24" s="1750"/>
      <c r="M24" s="1751"/>
      <c r="N24" s="1751"/>
      <c r="O24" s="1755"/>
      <c r="P24" s="1692" t="str">
        <f>IF($R$11="시 내",0,IF($R$11="시 외",IF(OR(G23="교수"),"120,000",IF(OR(G23="조교수"),"80,000","80,000"))))</f>
        <v>80,000</v>
      </c>
      <c r="Q24" s="1693"/>
      <c r="R24" s="1693"/>
      <c r="S24" s="1693"/>
      <c r="T24" s="1694" t="s">
        <v>2072</v>
      </c>
      <c r="U24" s="1694"/>
      <c r="V24" s="663" t="s">
        <v>2073</v>
      </c>
      <c r="W24" s="1723">
        <f>AO13</f>
        <v>0</v>
      </c>
      <c r="X24" s="1723"/>
      <c r="Y24" s="1723"/>
      <c r="Z24" s="1694" t="s">
        <v>2077</v>
      </c>
      <c r="AA24" s="1694"/>
      <c r="AB24" s="664"/>
      <c r="AC24" s="664" t="s">
        <v>2078</v>
      </c>
      <c r="AD24" s="1707">
        <f>L23*P24*W24</f>
        <v>0</v>
      </c>
      <c r="AE24" s="1708"/>
      <c r="AF24" s="1708"/>
      <c r="AG24" s="1708"/>
      <c r="AH24" s="1708"/>
      <c r="AI24" s="1708"/>
      <c r="AJ24" s="1707">
        <f>AD24</f>
        <v>0</v>
      </c>
      <c r="AK24" s="1708"/>
      <c r="AL24" s="1708"/>
      <c r="AM24" s="1708"/>
      <c r="AN24" s="1708"/>
      <c r="AO24" s="1709"/>
      <c r="AP24" s="1710"/>
      <c r="AQ24" s="1710"/>
      <c r="AR24" s="1710"/>
      <c r="AS24" s="1710"/>
      <c r="AT24" s="1710"/>
      <c r="AU24" s="1710"/>
      <c r="AV24" s="1711"/>
      <c r="AW24" s="374"/>
      <c r="AX24" s="1593"/>
      <c r="AY24" s="1593"/>
      <c r="AZ24" s="1593"/>
      <c r="BA24" s="1593"/>
      <c r="BB24" s="1593"/>
      <c r="BC24" s="1593"/>
      <c r="BD24" s="1593"/>
      <c r="BE24" s="1593"/>
      <c r="BF24" s="1593"/>
      <c r="BG24" s="1593"/>
      <c r="BH24" s="1593"/>
      <c r="BI24" s="1593"/>
      <c r="BJ24" s="1593"/>
      <c r="BK24" s="1593"/>
      <c r="BL24" s="1593"/>
      <c r="BM24" s="1593"/>
      <c r="BN24" s="1593"/>
      <c r="BO24" s="1593"/>
      <c r="BP24" s="1593"/>
      <c r="BQ24" s="1593"/>
      <c r="BR24" s="1593"/>
      <c r="BS24" s="1593"/>
      <c r="BT24" s="1593"/>
      <c r="BU24" s="1593"/>
      <c r="BV24" s="1593"/>
      <c r="BW24" s="1593"/>
      <c r="BX24" s="1593"/>
      <c r="BY24" s="1593"/>
      <c r="BZ24" s="1593"/>
      <c r="CA24" s="1593"/>
      <c r="CB24" s="1593"/>
      <c r="CC24" s="1593"/>
      <c r="CD24" s="1593"/>
      <c r="CE24" s="1593"/>
      <c r="CF24" s="1593"/>
      <c r="CG24" s="1593"/>
      <c r="CH24" s="1593"/>
      <c r="CI24" s="1593"/>
      <c r="CJ24" s="1593"/>
      <c r="CK24" s="1593"/>
      <c r="CL24" s="1593"/>
      <c r="CM24" s="1593"/>
      <c r="CN24" s="1593"/>
      <c r="CO24" s="1593"/>
    </row>
    <row r="25" spans="1:93" s="377" customFormat="1" ht="20.100000000000001" customHeight="1">
      <c r="B25" s="1684" t="s">
        <v>2079</v>
      </c>
      <c r="C25" s="1685"/>
      <c r="D25" s="1685"/>
      <c r="E25" s="1685"/>
      <c r="F25" s="1686"/>
      <c r="G25" s="1695" t="str">
        <f>IF(G23="교수","(제2호 나)",IF(G23="조교수","(제3호 가)", "(제3호 나)"))</f>
        <v>(제3호 나)</v>
      </c>
      <c r="H25" s="1696"/>
      <c r="I25" s="1696"/>
      <c r="J25" s="1696"/>
      <c r="K25" s="1697"/>
      <c r="L25" s="1750"/>
      <c r="M25" s="1751"/>
      <c r="N25" s="1751"/>
      <c r="O25" s="1755"/>
      <c r="P25" s="1701" t="str">
        <f>IF($R$11="시 내",0,IF($R$11="시 외",IF(OR(G23="교수"),"30,000",IF(OR(G23="조교수"),"20,000","20,000"))))</f>
        <v>20,000</v>
      </c>
      <c r="Q25" s="1702"/>
      <c r="R25" s="1702"/>
      <c r="S25" s="1702"/>
      <c r="T25" s="1705" t="s">
        <v>2080</v>
      </c>
      <c r="U25" s="1705"/>
      <c r="V25" s="1645" t="s">
        <v>2081</v>
      </c>
      <c r="W25" s="1713">
        <f>AR13</f>
        <v>1</v>
      </c>
      <c r="X25" s="1713"/>
      <c r="Y25" s="1713"/>
      <c r="Z25" s="1705" t="s">
        <v>2077</v>
      </c>
      <c r="AA25" s="1705"/>
      <c r="AB25" s="665"/>
      <c r="AC25" s="1715" t="s">
        <v>2078</v>
      </c>
      <c r="AD25" s="1717">
        <f>L23*P25*W25</f>
        <v>0</v>
      </c>
      <c r="AE25" s="1718"/>
      <c r="AF25" s="1718"/>
      <c r="AG25" s="1718"/>
      <c r="AH25" s="1718"/>
      <c r="AI25" s="1719"/>
      <c r="AJ25" s="1717">
        <f>ROUNDDOWN(AD25-(((AD25/W25)/3)*AP26),0)</f>
        <v>0</v>
      </c>
      <c r="AK25" s="1718"/>
      <c r="AL25" s="1718"/>
      <c r="AM25" s="1718"/>
      <c r="AN25" s="1718"/>
      <c r="AO25" s="1719"/>
      <c r="AP25" s="1721" t="s">
        <v>1237</v>
      </c>
      <c r="AQ25" s="1721"/>
      <c r="AR25" s="1721"/>
      <c r="AS25" s="1721"/>
      <c r="AT25" s="1721"/>
      <c r="AU25" s="1721"/>
      <c r="AV25" s="1722"/>
      <c r="AW25" s="374"/>
      <c r="AX25" s="1593"/>
      <c r="AY25" s="1593"/>
      <c r="AZ25" s="1593"/>
      <c r="BA25" s="1593"/>
      <c r="BB25" s="1593"/>
      <c r="BC25" s="1593"/>
      <c r="BD25" s="1593"/>
      <c r="BE25" s="1593"/>
      <c r="BF25" s="1593"/>
      <c r="BG25" s="1593"/>
      <c r="BH25" s="1593"/>
      <c r="BI25" s="1593"/>
      <c r="BJ25" s="1593"/>
      <c r="BK25" s="1593"/>
      <c r="BL25" s="1593"/>
      <c r="BM25" s="1593"/>
      <c r="BN25" s="1593"/>
      <c r="BO25" s="1593"/>
      <c r="BP25" s="1593"/>
      <c r="BQ25" s="1593"/>
      <c r="BR25" s="1593"/>
      <c r="BS25" s="1593"/>
      <c r="BT25" s="1593"/>
      <c r="BU25" s="1593"/>
      <c r="BV25" s="1593"/>
      <c r="BW25" s="1593"/>
      <c r="BX25" s="1593"/>
      <c r="BY25" s="1593"/>
      <c r="BZ25" s="1593"/>
      <c r="CA25" s="1593"/>
      <c r="CB25" s="1593"/>
      <c r="CC25" s="1593"/>
      <c r="CD25" s="1593"/>
      <c r="CE25" s="1593"/>
      <c r="CF25" s="1593"/>
      <c r="CG25" s="1593"/>
      <c r="CH25" s="1593"/>
      <c r="CI25" s="1593"/>
      <c r="CJ25" s="1593"/>
      <c r="CK25" s="1593"/>
      <c r="CL25" s="1593"/>
      <c r="CM25" s="1593"/>
      <c r="CN25" s="1593"/>
      <c r="CO25" s="1593"/>
    </row>
    <row r="26" spans="1:93" s="377" customFormat="1" ht="20.100000000000001" customHeight="1">
      <c r="B26" s="1687"/>
      <c r="C26" s="1688"/>
      <c r="D26" s="1688"/>
      <c r="E26" s="1688"/>
      <c r="F26" s="1689"/>
      <c r="G26" s="1698"/>
      <c r="H26" s="1699"/>
      <c r="I26" s="1699"/>
      <c r="J26" s="1699"/>
      <c r="K26" s="1700"/>
      <c r="L26" s="1750"/>
      <c r="M26" s="1751"/>
      <c r="N26" s="1751"/>
      <c r="O26" s="1755"/>
      <c r="P26" s="1703"/>
      <c r="Q26" s="1704"/>
      <c r="R26" s="1704"/>
      <c r="S26" s="1704"/>
      <c r="T26" s="1706"/>
      <c r="U26" s="1706"/>
      <c r="V26" s="1712"/>
      <c r="W26" s="1714"/>
      <c r="X26" s="1714"/>
      <c r="Y26" s="1714"/>
      <c r="Z26" s="1706"/>
      <c r="AA26" s="1706"/>
      <c r="AB26" s="666"/>
      <c r="AC26" s="1716"/>
      <c r="AD26" s="1602"/>
      <c r="AE26" s="1603"/>
      <c r="AF26" s="1603"/>
      <c r="AG26" s="1603"/>
      <c r="AH26" s="1603"/>
      <c r="AI26" s="1720"/>
      <c r="AJ26" s="1602"/>
      <c r="AK26" s="1603"/>
      <c r="AL26" s="1603"/>
      <c r="AM26" s="1603"/>
      <c r="AN26" s="1603"/>
      <c r="AO26" s="1720"/>
      <c r="AP26" s="1597">
        <v>0</v>
      </c>
      <c r="AQ26" s="1598"/>
      <c r="AR26" s="1598"/>
      <c r="AS26" s="1598"/>
      <c r="AT26" s="1598"/>
      <c r="AU26" s="1598"/>
      <c r="AV26" s="1599"/>
      <c r="AW26" s="374"/>
      <c r="AX26" s="1593"/>
      <c r="AY26" s="1593"/>
      <c r="AZ26" s="1593"/>
      <c r="BA26" s="1593"/>
      <c r="BB26" s="1593"/>
      <c r="BC26" s="1593"/>
      <c r="BD26" s="1593"/>
      <c r="BE26" s="1593"/>
      <c r="BF26" s="1593"/>
      <c r="BG26" s="1593"/>
      <c r="BH26" s="1593"/>
      <c r="BI26" s="1593"/>
      <c r="BJ26" s="1593"/>
      <c r="BK26" s="1593"/>
      <c r="BL26" s="1593"/>
      <c r="BM26" s="1593"/>
      <c r="BN26" s="1593"/>
      <c r="BO26" s="1593"/>
      <c r="BP26" s="1593"/>
      <c r="BQ26" s="1593"/>
      <c r="BR26" s="1593"/>
      <c r="BS26" s="1593"/>
      <c r="BT26" s="1593"/>
      <c r="BU26" s="1593"/>
      <c r="BV26" s="1593"/>
      <c r="BW26" s="1593"/>
      <c r="BX26" s="1593"/>
      <c r="BY26" s="1593"/>
      <c r="BZ26" s="1593"/>
      <c r="CA26" s="1593"/>
      <c r="CB26" s="1593"/>
      <c r="CC26" s="1593"/>
      <c r="CD26" s="1593"/>
      <c r="CE26" s="1593"/>
      <c r="CF26" s="1593"/>
      <c r="CG26" s="1593"/>
      <c r="CH26" s="1593"/>
      <c r="CI26" s="1593"/>
      <c r="CJ26" s="1593"/>
      <c r="CK26" s="1593"/>
      <c r="CL26" s="1593"/>
      <c r="CM26" s="1593"/>
      <c r="CN26" s="1593"/>
      <c r="CO26" s="1593"/>
    </row>
    <row r="27" spans="1:93" s="377" customFormat="1" ht="20.100000000000001" customHeight="1">
      <c r="B27" s="1642" t="s">
        <v>2067</v>
      </c>
      <c r="C27" s="1643"/>
      <c r="D27" s="1643"/>
      <c r="E27" s="1643"/>
      <c r="F27" s="1643"/>
      <c r="G27" s="1644" t="s">
        <v>217</v>
      </c>
      <c r="H27" s="1645"/>
      <c r="I27" s="1645"/>
      <c r="J27" s="1645"/>
      <c r="K27" s="1645"/>
      <c r="L27" s="1752"/>
      <c r="M27" s="1753"/>
      <c r="N27" s="1753"/>
      <c r="O27" s="1756"/>
      <c r="P27" s="1646"/>
      <c r="Q27" s="1647"/>
      <c r="R27" s="1647"/>
      <c r="S27" s="1647"/>
      <c r="T27" s="1647"/>
      <c r="U27" s="1647"/>
      <c r="V27" s="667" t="s">
        <v>2082</v>
      </c>
      <c r="W27" s="1783"/>
      <c r="X27" s="1783"/>
      <c r="Y27" s="1783"/>
      <c r="Z27" s="1783"/>
      <c r="AA27" s="1783"/>
      <c r="AB27" s="1783"/>
      <c r="AC27" s="668" t="s">
        <v>2078</v>
      </c>
      <c r="AD27" s="1727">
        <f>L23*(P27+W27)</f>
        <v>0</v>
      </c>
      <c r="AE27" s="1728"/>
      <c r="AF27" s="1728"/>
      <c r="AG27" s="1728"/>
      <c r="AH27" s="1728"/>
      <c r="AI27" s="1728"/>
      <c r="AJ27" s="1727">
        <f>AD27</f>
        <v>0</v>
      </c>
      <c r="AK27" s="1728"/>
      <c r="AL27" s="1728"/>
      <c r="AM27" s="1728"/>
      <c r="AN27" s="1728"/>
      <c r="AO27" s="1729"/>
      <c r="AP27" s="1676"/>
      <c r="AQ27" s="1676"/>
      <c r="AR27" s="1676"/>
      <c r="AS27" s="1676"/>
      <c r="AT27" s="1676"/>
      <c r="AU27" s="1676"/>
      <c r="AV27" s="1677"/>
      <c r="AW27" s="374"/>
      <c r="AX27" s="1593"/>
      <c r="AY27" s="1593"/>
      <c r="AZ27" s="1593"/>
      <c r="BA27" s="1593"/>
      <c r="BB27" s="1593"/>
      <c r="BC27" s="1593"/>
      <c r="BD27" s="1593"/>
      <c r="BE27" s="1593"/>
      <c r="BF27" s="1593"/>
      <c r="BG27" s="1593"/>
      <c r="BH27" s="1593"/>
      <c r="BI27" s="1593"/>
      <c r="BJ27" s="1593"/>
      <c r="BK27" s="1593"/>
      <c r="BL27" s="1593"/>
      <c r="BM27" s="1593"/>
      <c r="BN27" s="1593"/>
      <c r="BO27" s="1593"/>
      <c r="BP27" s="1593"/>
      <c r="BQ27" s="1593"/>
      <c r="BR27" s="1593"/>
      <c r="BS27" s="1593"/>
      <c r="BT27" s="1593"/>
      <c r="BU27" s="1593"/>
      <c r="BV27" s="1593"/>
      <c r="BW27" s="1593"/>
      <c r="BX27" s="1593"/>
      <c r="BY27" s="1593"/>
      <c r="BZ27" s="1593"/>
      <c r="CA27" s="1593"/>
      <c r="CB27" s="1593"/>
      <c r="CC27" s="1593"/>
      <c r="CD27" s="1593"/>
      <c r="CE27" s="1593"/>
      <c r="CF27" s="1593"/>
      <c r="CG27" s="1593"/>
      <c r="CH27" s="1593"/>
      <c r="CI27" s="1593"/>
      <c r="CJ27" s="1593"/>
      <c r="CK27" s="1593"/>
      <c r="CL27" s="1593"/>
      <c r="CM27" s="1593"/>
      <c r="CN27" s="1593"/>
      <c r="CO27" s="1593"/>
    </row>
    <row r="28" spans="1:93" s="377" customFormat="1" ht="27.95" customHeight="1">
      <c r="B28" s="1358" t="s">
        <v>2083</v>
      </c>
      <c r="C28" s="1342"/>
      <c r="D28" s="1342"/>
      <c r="E28" s="1342"/>
      <c r="F28" s="1342"/>
      <c r="G28" s="1342"/>
      <c r="H28" s="1342"/>
      <c r="I28" s="1342"/>
      <c r="J28" s="1342"/>
      <c r="K28" s="1359"/>
      <c r="L28" s="1741" t="s">
        <v>2084</v>
      </c>
      <c r="M28" s="1742"/>
      <c r="N28" s="1742"/>
      <c r="O28" s="1742"/>
      <c r="P28" s="1742"/>
      <c r="Q28" s="1742"/>
      <c r="R28" s="1745"/>
      <c r="S28" s="1745"/>
      <c r="T28" s="1745"/>
      <c r="U28" s="1745"/>
      <c r="V28" s="1742" t="s">
        <v>2085</v>
      </c>
      <c r="W28" s="1742"/>
      <c r="X28" s="1742"/>
      <c r="Y28" s="1742"/>
      <c r="Z28" s="1742"/>
      <c r="AA28" s="1742"/>
      <c r="AB28" s="1742">
        <f>IFERROR(IF(L10="통상거리",(IF(R10="서울대학교      관악캠퍼스",IF(AG28="왕복", INDEX(통상거리,MATCH(X10,도시,0))*2, INDEX(통상거리,MATCH(X10,도시,0))),IF(AG28="왕복", INDEX(연건,MATCH(X10,도시,0))*2, INDEX(연건,MATCH(X10,도시,0))))),0),0)</f>
        <v>0</v>
      </c>
      <c r="AC28" s="1742"/>
      <c r="AD28" s="1742"/>
      <c r="AE28" s="1742"/>
      <c r="AF28" s="1742"/>
      <c r="AG28" s="1745" t="s">
        <v>1670</v>
      </c>
      <c r="AH28" s="1745"/>
      <c r="AI28" s="1779" t="s">
        <v>2086</v>
      </c>
      <c r="AJ28" s="1757">
        <f>ROUNDDOWN(((AB28/10)*R28)+R29+AB29,0)</f>
        <v>0</v>
      </c>
      <c r="AK28" s="1757"/>
      <c r="AL28" s="1757"/>
      <c r="AM28" s="1757"/>
      <c r="AN28" s="1757"/>
      <c r="AO28" s="1758"/>
      <c r="AP28" s="1770" t="s">
        <v>1327</v>
      </c>
      <c r="AQ28" s="1771"/>
      <c r="AR28" s="1771"/>
      <c r="AS28" s="1771"/>
      <c r="AT28" s="1771"/>
      <c r="AU28" s="1771"/>
      <c r="AV28" s="1772"/>
      <c r="AW28" s="374"/>
      <c r="AX28" s="1593"/>
      <c r="AY28" s="1593"/>
      <c r="AZ28" s="1593"/>
      <c r="BA28" s="1593"/>
      <c r="BB28" s="1593"/>
      <c r="BC28" s="1593"/>
      <c r="BD28" s="1593"/>
      <c r="BE28" s="1593"/>
      <c r="BF28" s="1593"/>
      <c r="BG28" s="1593"/>
      <c r="BH28" s="1593"/>
      <c r="BI28" s="1593"/>
      <c r="BJ28" s="1593"/>
      <c r="BK28" s="1593"/>
      <c r="BL28" s="1593"/>
      <c r="BM28" s="1593"/>
      <c r="BN28" s="1593"/>
      <c r="BO28" s="1593"/>
      <c r="BP28" s="1593"/>
      <c r="BQ28" s="1593"/>
      <c r="BR28" s="1593"/>
      <c r="BS28" s="1593"/>
      <c r="BT28" s="1593"/>
      <c r="BU28" s="1593"/>
      <c r="BV28" s="1593"/>
      <c r="BW28" s="1593"/>
      <c r="BX28" s="1593"/>
      <c r="BY28" s="1593"/>
      <c r="BZ28" s="1593"/>
      <c r="CA28" s="1593"/>
      <c r="CB28" s="1593"/>
      <c r="CC28" s="1593"/>
      <c r="CD28" s="1593"/>
      <c r="CE28" s="1593"/>
      <c r="CF28" s="1593"/>
      <c r="CG28" s="1593"/>
      <c r="CH28" s="1593"/>
      <c r="CI28" s="1593"/>
      <c r="CJ28" s="1593"/>
      <c r="CK28" s="1593"/>
      <c r="CL28" s="1593"/>
      <c r="CM28" s="1593"/>
      <c r="CN28" s="1593"/>
      <c r="CO28" s="1593"/>
    </row>
    <row r="29" spans="1:93" s="377" customFormat="1" ht="27.95" customHeight="1">
      <c r="B29" s="1084"/>
      <c r="C29" s="1085"/>
      <c r="D29" s="1085"/>
      <c r="E29" s="1085"/>
      <c r="F29" s="1085"/>
      <c r="G29" s="1085"/>
      <c r="H29" s="1085"/>
      <c r="I29" s="1085"/>
      <c r="J29" s="1085"/>
      <c r="K29" s="1655"/>
      <c r="L29" s="1725" t="s">
        <v>2087</v>
      </c>
      <c r="M29" s="1726"/>
      <c r="N29" s="1726"/>
      <c r="O29" s="1726"/>
      <c r="P29" s="1726"/>
      <c r="Q29" s="1726"/>
      <c r="R29" s="1773"/>
      <c r="S29" s="1773"/>
      <c r="T29" s="1773"/>
      <c r="U29" s="1773"/>
      <c r="V29" s="1103" t="s">
        <v>2088</v>
      </c>
      <c r="W29" s="1103"/>
      <c r="X29" s="1103"/>
      <c r="Y29" s="1103"/>
      <c r="Z29" s="1103"/>
      <c r="AA29" s="1103"/>
      <c r="AB29" s="1746"/>
      <c r="AC29" s="1746"/>
      <c r="AD29" s="1746"/>
      <c r="AE29" s="1746"/>
      <c r="AF29" s="1746"/>
      <c r="AG29" s="1746"/>
      <c r="AH29" s="1746"/>
      <c r="AI29" s="1655"/>
      <c r="AJ29" s="1759"/>
      <c r="AK29" s="1759"/>
      <c r="AL29" s="1759"/>
      <c r="AM29" s="1759"/>
      <c r="AN29" s="1759"/>
      <c r="AO29" s="1760"/>
      <c r="AP29" s="1780"/>
      <c r="AQ29" s="1781"/>
      <c r="AR29" s="1781"/>
      <c r="AS29" s="1781"/>
      <c r="AT29" s="1781"/>
      <c r="AU29" s="1781"/>
      <c r="AV29" s="1782"/>
      <c r="AW29" s="374"/>
      <c r="AX29" s="1593"/>
      <c r="AY29" s="1593"/>
      <c r="AZ29" s="1593"/>
      <c r="BA29" s="1593"/>
      <c r="BB29" s="1593"/>
      <c r="BC29" s="1593"/>
      <c r="BD29" s="1593"/>
      <c r="BE29" s="1593"/>
      <c r="BF29" s="1593"/>
      <c r="BG29" s="1593"/>
      <c r="BH29" s="1593"/>
      <c r="BI29" s="1593"/>
      <c r="BJ29" s="1593"/>
      <c r="BK29" s="1593"/>
      <c r="BL29" s="1593"/>
      <c r="BM29" s="1593"/>
      <c r="BN29" s="1593"/>
      <c r="BO29" s="1593"/>
      <c r="BP29" s="1593"/>
      <c r="BQ29" s="1593"/>
      <c r="BR29" s="1593"/>
      <c r="BS29" s="1593"/>
      <c r="BT29" s="1593"/>
      <c r="BU29" s="1593"/>
      <c r="BV29" s="1593"/>
      <c r="BW29" s="1593"/>
      <c r="BX29" s="1593"/>
      <c r="BY29" s="1593"/>
      <c r="BZ29" s="1593"/>
      <c r="CA29" s="1593"/>
      <c r="CB29" s="1593"/>
      <c r="CC29" s="1593"/>
      <c r="CD29" s="1593"/>
      <c r="CE29" s="1593"/>
      <c r="CF29" s="1593"/>
      <c r="CG29" s="1593"/>
      <c r="CH29" s="1593"/>
      <c r="CI29" s="1593"/>
      <c r="CJ29" s="1593"/>
      <c r="CK29" s="1593"/>
      <c r="CL29" s="1593"/>
      <c r="CM29" s="1593"/>
      <c r="CN29" s="1593"/>
      <c r="CO29" s="1593"/>
    </row>
    <row r="30" spans="1:93" s="377" customFormat="1" ht="35.1" customHeight="1">
      <c r="B30" s="1763" t="s">
        <v>1762</v>
      </c>
      <c r="C30" s="1764"/>
      <c r="D30" s="1764"/>
      <c r="E30" s="1764"/>
      <c r="F30" s="1764"/>
      <c r="G30" s="1764"/>
      <c r="H30" s="1764"/>
      <c r="I30" s="1764"/>
      <c r="J30" s="1764"/>
      <c r="K30" s="1764"/>
      <c r="L30" s="1764"/>
      <c r="M30" s="1764"/>
      <c r="N30" s="1765"/>
      <c r="O30" s="1681" t="s">
        <v>1238</v>
      </c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"/>
      <c r="AC30" s="1656">
        <f>AD18+AD19+AD20+AD22+AD23+AD24+AD25+AD27+AJ28</f>
        <v>0</v>
      </c>
      <c r="AD30" s="1657"/>
      <c r="AE30" s="1657"/>
      <c r="AF30" s="1657"/>
      <c r="AG30" s="1657"/>
      <c r="AH30" s="1657"/>
      <c r="AI30" s="1658"/>
      <c r="AJ30" s="1731">
        <f>AJ18+AJ19+AJ20+AJ22+AJ23+AJ24+AJ25+AJ27+AJ28</f>
        <v>0</v>
      </c>
      <c r="AK30" s="1731"/>
      <c r="AL30" s="1731"/>
      <c r="AM30" s="1731"/>
      <c r="AN30" s="1731"/>
      <c r="AO30" s="1732"/>
      <c r="AP30" s="1733"/>
      <c r="AQ30" s="1734"/>
      <c r="AR30" s="1734"/>
      <c r="AS30" s="1734"/>
      <c r="AT30" s="1734"/>
      <c r="AU30" s="1734"/>
      <c r="AV30" s="1735"/>
      <c r="AW30" s="374"/>
      <c r="AX30" s="1593"/>
      <c r="AY30" s="1593"/>
      <c r="AZ30" s="1593"/>
      <c r="BA30" s="1593"/>
      <c r="BB30" s="1593"/>
      <c r="BC30" s="1593"/>
      <c r="BD30" s="1593"/>
      <c r="BE30" s="1593"/>
      <c r="BF30" s="1593"/>
      <c r="BG30" s="1593"/>
      <c r="BH30" s="1593"/>
      <c r="BI30" s="1593"/>
      <c r="BJ30" s="1593"/>
      <c r="BK30" s="1593"/>
      <c r="BL30" s="1593"/>
      <c r="BM30" s="1593"/>
      <c r="BN30" s="1593"/>
      <c r="BO30" s="1593"/>
      <c r="BP30" s="1593"/>
      <c r="BQ30" s="1593"/>
      <c r="BR30" s="1593"/>
      <c r="BS30" s="1593"/>
      <c r="BT30" s="1593"/>
      <c r="BU30" s="1593"/>
      <c r="BV30" s="1593"/>
      <c r="BW30" s="1593"/>
      <c r="BX30" s="1593"/>
      <c r="BY30" s="1593"/>
      <c r="BZ30" s="1593"/>
      <c r="CA30" s="1593"/>
      <c r="CB30" s="1593"/>
      <c r="CC30" s="1593"/>
      <c r="CD30" s="1593"/>
      <c r="CE30" s="1593"/>
      <c r="CF30" s="1593"/>
      <c r="CG30" s="1593"/>
      <c r="CH30" s="1593"/>
      <c r="CI30" s="1593"/>
      <c r="CJ30" s="1593"/>
      <c r="CK30" s="1593"/>
      <c r="CL30" s="1593"/>
      <c r="CM30" s="1593"/>
      <c r="CN30" s="1593"/>
      <c r="CO30" s="1593"/>
    </row>
    <row r="31" spans="1:93" s="377" customFormat="1" ht="35.1" customHeight="1">
      <c r="B31" s="1766"/>
      <c r="C31" s="1766"/>
      <c r="D31" s="1766"/>
      <c r="E31" s="1766"/>
      <c r="F31" s="1766"/>
      <c r="G31" s="1766"/>
      <c r="H31" s="1766"/>
      <c r="I31" s="1766"/>
      <c r="J31" s="1766"/>
      <c r="K31" s="1766"/>
      <c r="L31" s="1766"/>
      <c r="M31" s="1766"/>
      <c r="N31" s="1767"/>
      <c r="O31" s="1736" t="s">
        <v>1239</v>
      </c>
      <c r="P31" s="1737"/>
      <c r="Q31" s="1737"/>
      <c r="R31" s="1737"/>
      <c r="S31" s="1737"/>
      <c r="T31" s="1737"/>
      <c r="U31" s="1737"/>
      <c r="V31" s="1737"/>
      <c r="W31" s="1737"/>
      <c r="X31" s="1737"/>
      <c r="Y31" s="1737"/>
      <c r="Z31" s="1737"/>
      <c r="AA31" s="1737"/>
      <c r="AB31" s="105"/>
      <c r="AC31" s="1738">
        <f>AD18+AD20+AD23+AD25+AJ28</f>
        <v>0</v>
      </c>
      <c r="AD31" s="1739"/>
      <c r="AE31" s="1739"/>
      <c r="AF31" s="1739"/>
      <c r="AG31" s="1739"/>
      <c r="AH31" s="1739"/>
      <c r="AI31" s="1740"/>
      <c r="AJ31" s="1659">
        <f>AJ18+AJ20+AJ23+AJ25+AJ28</f>
        <v>0</v>
      </c>
      <c r="AK31" s="1659"/>
      <c r="AL31" s="1659"/>
      <c r="AM31" s="1659"/>
      <c r="AN31" s="1659"/>
      <c r="AO31" s="1660"/>
      <c r="AP31" s="1661"/>
      <c r="AQ31" s="1662"/>
      <c r="AR31" s="1662"/>
      <c r="AS31" s="1662"/>
      <c r="AT31" s="1662"/>
      <c r="AU31" s="1662"/>
      <c r="AV31" s="1663"/>
      <c r="AW31" s="374"/>
      <c r="AX31" s="1600" t="s">
        <v>361</v>
      </c>
      <c r="AY31" s="1600"/>
      <c r="AZ31" s="1600"/>
      <c r="BA31" s="1600"/>
      <c r="BB31" s="1600"/>
      <c r="BC31" s="1600"/>
      <c r="BD31" s="373"/>
      <c r="BE31" s="35"/>
      <c r="BF31" s="373"/>
      <c r="BG31" s="35"/>
      <c r="BH31" s="35"/>
      <c r="BI31" s="35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1730" t="s">
        <v>104</v>
      </c>
      <c r="CL31" s="1730"/>
      <c r="CM31" s="1730"/>
      <c r="CN31" s="1730"/>
      <c r="CO31" s="1730"/>
    </row>
    <row r="32" spans="1:93" s="377" customFormat="1" ht="35.1" customHeight="1">
      <c r="B32" s="1766"/>
      <c r="C32" s="1766"/>
      <c r="D32" s="1766"/>
      <c r="E32" s="1766"/>
      <c r="F32" s="1766"/>
      <c r="G32" s="1766"/>
      <c r="H32" s="1766"/>
      <c r="I32" s="1766"/>
      <c r="J32" s="1766"/>
      <c r="K32" s="1766"/>
      <c r="L32" s="1766"/>
      <c r="M32" s="1766"/>
      <c r="N32" s="1767"/>
      <c r="O32" s="1768" t="s">
        <v>1240</v>
      </c>
      <c r="P32" s="1769"/>
      <c r="Q32" s="1769"/>
      <c r="R32" s="1769"/>
      <c r="S32" s="1769"/>
      <c r="T32" s="1769"/>
      <c r="U32" s="1769"/>
      <c r="V32" s="1769"/>
      <c r="W32" s="1769"/>
      <c r="X32" s="1769"/>
      <c r="Y32" s="1769"/>
      <c r="Z32" s="1769"/>
      <c r="AA32" s="1769"/>
      <c r="AB32" s="106"/>
      <c r="AC32" s="1786">
        <f>AD19+AD22+AD24+AD27</f>
        <v>0</v>
      </c>
      <c r="AD32" s="1787"/>
      <c r="AE32" s="1787"/>
      <c r="AF32" s="1787"/>
      <c r="AG32" s="1787"/>
      <c r="AH32" s="1787"/>
      <c r="AI32" s="1788"/>
      <c r="AJ32" s="1761">
        <f>AJ19+AJ24+AJ27</f>
        <v>0</v>
      </c>
      <c r="AK32" s="1761"/>
      <c r="AL32" s="1761"/>
      <c r="AM32" s="1761"/>
      <c r="AN32" s="1761"/>
      <c r="AO32" s="1762"/>
      <c r="AP32" s="1678"/>
      <c r="AQ32" s="1679"/>
      <c r="AR32" s="1679"/>
      <c r="AS32" s="1679"/>
      <c r="AT32" s="1679"/>
      <c r="AU32" s="1679"/>
      <c r="AV32" s="1680"/>
      <c r="AW32" s="374"/>
      <c r="AX32" s="1789" t="s">
        <v>1211</v>
      </c>
      <c r="AY32" s="1581"/>
      <c r="AZ32" s="1581"/>
      <c r="BA32" s="1581"/>
      <c r="BB32" s="1581"/>
      <c r="BC32" s="1581"/>
      <c r="BD32" s="1581"/>
      <c r="BE32" s="1790"/>
      <c r="BF32" s="1667" t="s">
        <v>362</v>
      </c>
      <c r="BG32" s="1668"/>
      <c r="BH32" s="1668"/>
      <c r="BI32" s="1668"/>
      <c r="BJ32" s="1668"/>
      <c r="BK32" s="1668"/>
      <c r="BL32" s="1668"/>
      <c r="BM32" s="1668"/>
      <c r="BN32" s="1668"/>
      <c r="BO32" s="1668"/>
      <c r="BP32" s="1668"/>
      <c r="BQ32" s="1668"/>
      <c r="BR32" s="1668"/>
      <c r="BS32" s="1668"/>
      <c r="BT32" s="1668"/>
      <c r="BU32" s="1668"/>
      <c r="BV32" s="1792"/>
      <c r="BW32" s="1667" t="s">
        <v>306</v>
      </c>
      <c r="BX32" s="1668"/>
      <c r="BY32" s="1668"/>
      <c r="BZ32" s="1668"/>
      <c r="CA32" s="1668"/>
      <c r="CB32" s="1668"/>
      <c r="CC32" s="1668"/>
      <c r="CD32" s="1668"/>
      <c r="CE32" s="1668"/>
      <c r="CF32" s="1668"/>
      <c r="CG32" s="1668"/>
      <c r="CH32" s="1668"/>
      <c r="CI32" s="1668"/>
      <c r="CJ32" s="1668"/>
      <c r="CK32" s="1668"/>
      <c r="CL32" s="1668"/>
      <c r="CM32" s="1668"/>
      <c r="CN32" s="1668"/>
      <c r="CO32" s="1669"/>
    </row>
    <row r="33" spans="1:93" s="379" customFormat="1" ht="20.100000000000001" customHeight="1">
      <c r="A33" s="377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80"/>
      <c r="AX33" s="1791"/>
      <c r="AY33" s="1625"/>
      <c r="AZ33" s="1625"/>
      <c r="BA33" s="1625"/>
      <c r="BB33" s="1625"/>
      <c r="BC33" s="1625"/>
      <c r="BD33" s="1625"/>
      <c r="BE33" s="1626"/>
      <c r="BF33" s="1621" t="s">
        <v>363</v>
      </c>
      <c r="BG33" s="1622"/>
      <c r="BH33" s="1622"/>
      <c r="BI33" s="1623"/>
      <c r="BJ33" s="1621" t="s">
        <v>364</v>
      </c>
      <c r="BK33" s="1622"/>
      <c r="BL33" s="1622"/>
      <c r="BM33" s="1623"/>
      <c r="BN33" s="1621" t="s">
        <v>365</v>
      </c>
      <c r="BO33" s="1622"/>
      <c r="BP33" s="1622"/>
      <c r="BQ33" s="1623"/>
      <c r="BR33" s="1621" t="s">
        <v>366</v>
      </c>
      <c r="BS33" s="1622"/>
      <c r="BT33" s="1622"/>
      <c r="BU33" s="1622"/>
      <c r="BV33" s="1623"/>
      <c r="BW33" s="1613" t="s">
        <v>367</v>
      </c>
      <c r="BX33" s="1614"/>
      <c r="BY33" s="1614"/>
      <c r="BZ33" s="1614"/>
      <c r="CA33" s="1614"/>
      <c r="CB33" s="1615"/>
      <c r="CC33" s="1613" t="s">
        <v>368</v>
      </c>
      <c r="CD33" s="1614"/>
      <c r="CE33" s="1614"/>
      <c r="CF33" s="1614"/>
      <c r="CG33" s="1614"/>
      <c r="CH33" s="1614"/>
      <c r="CI33" s="1614"/>
      <c r="CJ33" s="1615"/>
      <c r="CK33" s="1613" t="s">
        <v>369</v>
      </c>
      <c r="CL33" s="1614"/>
      <c r="CM33" s="1614"/>
      <c r="CN33" s="1614"/>
      <c r="CO33" s="1619"/>
    </row>
    <row r="34" spans="1:93" s="379" customFormat="1" ht="12.95" customHeight="1">
      <c r="A34" s="944" t="s">
        <v>1241</v>
      </c>
      <c r="B34" s="944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  <c r="Q34" s="944"/>
      <c r="R34" s="944"/>
      <c r="S34" s="944"/>
      <c r="T34" s="944"/>
      <c r="U34" s="944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944"/>
      <c r="AG34" s="944"/>
      <c r="AH34" s="944"/>
      <c r="AI34" s="944"/>
      <c r="AJ34" s="944"/>
      <c r="AK34" s="944"/>
      <c r="AL34" s="944"/>
      <c r="AM34" s="944"/>
      <c r="AN34" s="944"/>
      <c r="AO34" s="944"/>
      <c r="AP34" s="944"/>
      <c r="AQ34" s="944"/>
      <c r="AR34" s="944"/>
      <c r="AS34" s="944"/>
      <c r="AT34" s="944"/>
      <c r="AU34" s="944"/>
      <c r="AV34" s="944"/>
      <c r="AW34" s="380"/>
      <c r="AX34" s="1791"/>
      <c r="AY34" s="1625"/>
      <c r="AZ34" s="1625"/>
      <c r="BA34" s="1625"/>
      <c r="BB34" s="1625"/>
      <c r="BC34" s="1625"/>
      <c r="BD34" s="1625"/>
      <c r="BE34" s="1626"/>
      <c r="BF34" s="1624"/>
      <c r="BG34" s="1625"/>
      <c r="BH34" s="1625"/>
      <c r="BI34" s="1626"/>
      <c r="BJ34" s="1624"/>
      <c r="BK34" s="1625"/>
      <c r="BL34" s="1625"/>
      <c r="BM34" s="1626"/>
      <c r="BN34" s="1624"/>
      <c r="BO34" s="1625"/>
      <c r="BP34" s="1625"/>
      <c r="BQ34" s="1626"/>
      <c r="BR34" s="1624"/>
      <c r="BS34" s="1625"/>
      <c r="BT34" s="1625"/>
      <c r="BU34" s="1625"/>
      <c r="BV34" s="1626"/>
      <c r="BW34" s="1616"/>
      <c r="BX34" s="1617"/>
      <c r="BY34" s="1617"/>
      <c r="BZ34" s="1617"/>
      <c r="CA34" s="1617"/>
      <c r="CB34" s="1618"/>
      <c r="CC34" s="1616"/>
      <c r="CD34" s="1617"/>
      <c r="CE34" s="1617"/>
      <c r="CF34" s="1617"/>
      <c r="CG34" s="1617"/>
      <c r="CH34" s="1617"/>
      <c r="CI34" s="1617"/>
      <c r="CJ34" s="1618"/>
      <c r="CK34" s="1616"/>
      <c r="CL34" s="1617"/>
      <c r="CM34" s="1617"/>
      <c r="CN34" s="1617"/>
      <c r="CO34" s="1620"/>
    </row>
    <row r="35" spans="1:93" s="379" customFormat="1" ht="20.100000000000001" customHeight="1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6"/>
      <c r="AX35" s="1784" t="s">
        <v>1218</v>
      </c>
      <c r="AY35" s="1250"/>
      <c r="AZ35" s="1250"/>
      <c r="BA35" s="1250"/>
      <c r="BB35" s="1250"/>
      <c r="BC35" s="1250"/>
      <c r="BD35" s="1250"/>
      <c r="BE35" s="1605"/>
      <c r="BF35" s="1604" t="s">
        <v>1219</v>
      </c>
      <c r="BG35" s="1250"/>
      <c r="BH35" s="1250"/>
      <c r="BI35" s="1605"/>
      <c r="BJ35" s="1604" t="s">
        <v>1220</v>
      </c>
      <c r="BK35" s="1250"/>
      <c r="BL35" s="1250"/>
      <c r="BM35" s="1605"/>
      <c r="BN35" s="1604" t="s">
        <v>1221</v>
      </c>
      <c r="BO35" s="1250"/>
      <c r="BP35" s="1250"/>
      <c r="BQ35" s="1605"/>
      <c r="BR35" s="1682" t="s">
        <v>1222</v>
      </c>
      <c r="BS35" s="1683"/>
      <c r="BT35" s="1683"/>
      <c r="BU35" s="1683"/>
      <c r="BV35" s="1317"/>
      <c r="BW35" s="1609">
        <v>40000</v>
      </c>
      <c r="BX35" s="1610"/>
      <c r="BY35" s="1610"/>
      <c r="BZ35" s="1610"/>
      <c r="CA35" s="1610"/>
      <c r="CB35" s="1648"/>
      <c r="CC35" s="1649" t="s">
        <v>1223</v>
      </c>
      <c r="CD35" s="1650"/>
      <c r="CE35" s="1650"/>
      <c r="CF35" s="1650"/>
      <c r="CG35" s="1650"/>
      <c r="CH35" s="1650"/>
      <c r="CI35" s="1650"/>
      <c r="CJ35" s="1651"/>
      <c r="CK35" s="1609">
        <v>30000</v>
      </c>
      <c r="CL35" s="1610"/>
      <c r="CM35" s="1610"/>
      <c r="CN35" s="1610"/>
      <c r="CO35" s="1611"/>
    </row>
    <row r="36" spans="1:93" ht="17.100000000000001" customHeight="1">
      <c r="A36" s="1014">
        <f ca="1">TODAY()</f>
        <v>42951</v>
      </c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4"/>
      <c r="AJ36" s="1014"/>
      <c r="AK36" s="1014"/>
      <c r="AL36" s="1014"/>
      <c r="AM36" s="1014"/>
      <c r="AN36" s="1014"/>
      <c r="AO36" s="1014"/>
      <c r="AP36" s="1014"/>
      <c r="AQ36" s="1014"/>
      <c r="AR36" s="1014"/>
      <c r="AS36" s="1014"/>
      <c r="AT36" s="1014"/>
      <c r="AU36" s="1014"/>
      <c r="AV36" s="1014"/>
      <c r="AW36" s="376"/>
      <c r="AX36" s="1793"/>
      <c r="AY36" s="1252"/>
      <c r="AZ36" s="1252"/>
      <c r="BA36" s="1252"/>
      <c r="BB36" s="1252"/>
      <c r="BC36" s="1252"/>
      <c r="BD36" s="1252"/>
      <c r="BE36" s="1670"/>
      <c r="BF36" s="1179"/>
      <c r="BG36" s="1252"/>
      <c r="BH36" s="1252"/>
      <c r="BI36" s="1670"/>
      <c r="BJ36" s="1179"/>
      <c r="BK36" s="1252"/>
      <c r="BL36" s="1252"/>
      <c r="BM36" s="1670"/>
      <c r="BN36" s="1776"/>
      <c r="BO36" s="1777"/>
      <c r="BP36" s="1777"/>
      <c r="BQ36" s="1778"/>
      <c r="BR36" s="1570"/>
      <c r="BS36" s="1314"/>
      <c r="BT36" s="1314"/>
      <c r="BU36" s="1314"/>
      <c r="BV36" s="1319"/>
      <c r="BW36" s="1570" t="s">
        <v>1224</v>
      </c>
      <c r="BX36" s="1314"/>
      <c r="BY36" s="1314"/>
      <c r="BZ36" s="1314"/>
      <c r="CA36" s="1314"/>
      <c r="CB36" s="1319"/>
      <c r="CC36" s="1664"/>
      <c r="CD36" s="1665"/>
      <c r="CE36" s="1665"/>
      <c r="CF36" s="1665"/>
      <c r="CG36" s="1665"/>
      <c r="CH36" s="1665"/>
      <c r="CI36" s="1665"/>
      <c r="CJ36" s="1666"/>
      <c r="CK36" s="1570" t="s">
        <v>113</v>
      </c>
      <c r="CL36" s="1314"/>
      <c r="CM36" s="1314"/>
      <c r="CN36" s="1314"/>
      <c r="CO36" s="1612"/>
    </row>
    <row r="37" spans="1:93" ht="12.95" customHeight="1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X37" s="1784" t="s">
        <v>1225</v>
      </c>
      <c r="AY37" s="1250"/>
      <c r="AZ37" s="1250"/>
      <c r="BA37" s="1250"/>
      <c r="BB37" s="1250"/>
      <c r="BC37" s="1250"/>
      <c r="BD37" s="1250"/>
      <c r="BE37" s="1605"/>
      <c r="BF37" s="1604" t="s">
        <v>1226</v>
      </c>
      <c r="BG37" s="1250"/>
      <c r="BH37" s="1250"/>
      <c r="BI37" s="1605"/>
      <c r="BJ37" s="1604" t="s">
        <v>1227</v>
      </c>
      <c r="BK37" s="1250"/>
      <c r="BL37" s="1250"/>
      <c r="BM37" s="1605"/>
      <c r="BN37" s="1776"/>
      <c r="BO37" s="1777"/>
      <c r="BP37" s="1777"/>
      <c r="BQ37" s="1778"/>
      <c r="BR37" s="1682" t="s">
        <v>1228</v>
      </c>
      <c r="BS37" s="1683"/>
      <c r="BT37" s="1683"/>
      <c r="BU37" s="1683"/>
      <c r="BV37" s="1317"/>
      <c r="BW37" s="1609">
        <v>30000</v>
      </c>
      <c r="BX37" s="1610"/>
      <c r="BY37" s="1610"/>
      <c r="BZ37" s="1610"/>
      <c r="CA37" s="1610"/>
      <c r="CB37" s="1648"/>
      <c r="CC37" s="1649" t="s">
        <v>1229</v>
      </c>
      <c r="CD37" s="1650"/>
      <c r="CE37" s="1650"/>
      <c r="CF37" s="1650"/>
      <c r="CG37" s="1650"/>
      <c r="CH37" s="1650"/>
      <c r="CI37" s="1650"/>
      <c r="CJ37" s="1651"/>
      <c r="CK37" s="1609">
        <v>20000</v>
      </c>
      <c r="CL37" s="1610"/>
      <c r="CM37" s="1610"/>
      <c r="CN37" s="1610"/>
      <c r="CO37" s="1611"/>
    </row>
    <row r="38" spans="1:93" ht="18" customHeight="1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6"/>
      <c r="W38" s="376"/>
      <c r="X38" s="376"/>
      <c r="Y38" s="376"/>
      <c r="Z38" s="376"/>
      <c r="AA38" s="376"/>
      <c r="AB38" s="376"/>
      <c r="AC38" s="1747" t="s">
        <v>1242</v>
      </c>
      <c r="AD38" s="1747"/>
      <c r="AE38" s="1747"/>
      <c r="AF38" s="1747"/>
      <c r="AG38" s="1747"/>
      <c r="AH38" s="1747"/>
      <c r="AI38" s="1747"/>
      <c r="AJ38" s="949">
        <f>'1'!$AJ$26:$AR$26</f>
        <v>0</v>
      </c>
      <c r="AK38" s="949"/>
      <c r="AL38" s="949"/>
      <c r="AM38" s="949"/>
      <c r="AN38" s="949"/>
      <c r="AO38" s="949"/>
      <c r="AP38" s="949"/>
      <c r="AQ38" s="949"/>
      <c r="AR38" s="949"/>
      <c r="AS38" s="1012" t="s">
        <v>1243</v>
      </c>
      <c r="AT38" s="1012"/>
      <c r="AU38" s="1012"/>
      <c r="AV38" s="1012"/>
      <c r="AX38" s="1785"/>
      <c r="AY38" s="1607"/>
      <c r="AZ38" s="1607"/>
      <c r="BA38" s="1607"/>
      <c r="BB38" s="1607"/>
      <c r="BC38" s="1607"/>
      <c r="BD38" s="1607"/>
      <c r="BE38" s="1608"/>
      <c r="BF38" s="1606"/>
      <c r="BG38" s="1607"/>
      <c r="BH38" s="1607"/>
      <c r="BI38" s="1608"/>
      <c r="BJ38" s="1606"/>
      <c r="BK38" s="1607"/>
      <c r="BL38" s="1607"/>
      <c r="BM38" s="1608"/>
      <c r="BN38" s="1606"/>
      <c r="BO38" s="1607"/>
      <c r="BP38" s="1607"/>
      <c r="BQ38" s="1608"/>
      <c r="BR38" s="967"/>
      <c r="BS38" s="1085"/>
      <c r="BT38" s="1085"/>
      <c r="BU38" s="1085"/>
      <c r="BV38" s="1655"/>
      <c r="BW38" s="967" t="s">
        <v>1234</v>
      </c>
      <c r="BX38" s="1085"/>
      <c r="BY38" s="1085"/>
      <c r="BZ38" s="1085"/>
      <c r="CA38" s="1085"/>
      <c r="CB38" s="1655"/>
      <c r="CC38" s="1652"/>
      <c r="CD38" s="1653"/>
      <c r="CE38" s="1653"/>
      <c r="CF38" s="1653"/>
      <c r="CG38" s="1653"/>
      <c r="CH38" s="1653"/>
      <c r="CI38" s="1653"/>
      <c r="CJ38" s="1654"/>
      <c r="CK38" s="967" t="s">
        <v>113</v>
      </c>
      <c r="CL38" s="1085"/>
      <c r="CM38" s="1085"/>
      <c r="CN38" s="1085"/>
      <c r="CO38" s="1086"/>
    </row>
    <row r="39" spans="1:93" ht="18" hidden="1" customHeight="1">
      <c r="L39" s="1012"/>
      <c r="M39" s="1012"/>
      <c r="N39" s="1012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1747" t="s">
        <v>2401</v>
      </c>
      <c r="AD39" s="1747"/>
      <c r="AE39" s="1747"/>
      <c r="AF39" s="1747"/>
      <c r="AG39" s="1747"/>
      <c r="AH39" s="1747"/>
      <c r="AI39" s="1747"/>
      <c r="AJ39" s="949">
        <f>'1'!AJ27</f>
        <v>0</v>
      </c>
      <c r="AK39" s="949"/>
      <c r="AL39" s="949"/>
      <c r="AM39" s="949"/>
      <c r="AN39" s="949"/>
      <c r="AO39" s="949"/>
      <c r="AP39" s="949"/>
      <c r="AQ39" s="949"/>
      <c r="AR39" s="949"/>
      <c r="AS39" s="1012" t="s">
        <v>1243</v>
      </c>
      <c r="AT39" s="1012"/>
      <c r="AU39" s="1012"/>
      <c r="AV39" s="1012"/>
      <c r="AX39" s="1743" t="s">
        <v>1235</v>
      </c>
      <c r="AY39" s="1743"/>
      <c r="AZ39" s="1743"/>
      <c r="BA39" s="1743"/>
      <c r="BB39" s="1743"/>
      <c r="BC39" s="1743"/>
      <c r="BD39" s="1743"/>
      <c r="BE39" s="1743"/>
      <c r="BF39" s="1743"/>
      <c r="BG39" s="1743"/>
      <c r="BH39" s="1743"/>
      <c r="BI39" s="1743"/>
      <c r="BJ39" s="1743"/>
      <c r="BK39" s="1743"/>
      <c r="BL39" s="1743"/>
      <c r="BM39" s="1743"/>
      <c r="BN39" s="1743"/>
      <c r="BO39" s="1743"/>
      <c r="BP39" s="1743"/>
      <c r="BQ39" s="1743"/>
      <c r="BR39" s="1743"/>
      <c r="BS39" s="1743"/>
      <c r="BT39" s="1743"/>
      <c r="BU39" s="1743"/>
      <c r="BV39" s="1743"/>
      <c r="BW39" s="1743"/>
      <c r="BX39" s="1743"/>
      <c r="BY39" s="1743"/>
      <c r="BZ39" s="1743"/>
      <c r="CA39" s="1743"/>
      <c r="CB39" s="1743"/>
      <c r="CC39" s="1743"/>
      <c r="CD39" s="1743"/>
      <c r="CE39" s="1743"/>
      <c r="CF39" s="1743"/>
      <c r="CG39" s="1743"/>
      <c r="CH39" s="1743"/>
      <c r="CI39" s="1743"/>
      <c r="CJ39" s="1743"/>
      <c r="CK39" s="1743"/>
      <c r="CL39" s="1743"/>
      <c r="CM39" s="1743"/>
      <c r="CN39" s="1743"/>
      <c r="CO39" s="1743"/>
    </row>
    <row r="40" spans="1:93" ht="18" customHeight="1">
      <c r="A40" s="944" t="s">
        <v>214</v>
      </c>
      <c r="B40" s="944"/>
      <c r="C40" s="944"/>
      <c r="D40" s="944"/>
      <c r="E40" s="944"/>
      <c r="F40" s="944"/>
      <c r="G40" s="944"/>
      <c r="H40" s="944"/>
      <c r="I40" s="944"/>
      <c r="J40" s="944"/>
      <c r="K40" s="944"/>
      <c r="AX40" s="1744"/>
      <c r="AY40" s="1744"/>
      <c r="AZ40" s="1744"/>
      <c r="BA40" s="1744"/>
      <c r="BB40" s="1744"/>
      <c r="BC40" s="1744"/>
      <c r="BD40" s="1744"/>
      <c r="BE40" s="1744"/>
      <c r="BF40" s="1744"/>
      <c r="BG40" s="1744"/>
      <c r="BH40" s="1744"/>
      <c r="BI40" s="1744"/>
      <c r="BJ40" s="1744"/>
      <c r="BK40" s="1744"/>
      <c r="BL40" s="1744"/>
      <c r="BM40" s="1744"/>
      <c r="BN40" s="1744"/>
      <c r="BO40" s="1744"/>
      <c r="BP40" s="1744"/>
      <c r="BQ40" s="1744"/>
      <c r="BR40" s="1744"/>
      <c r="BS40" s="1744"/>
      <c r="BT40" s="1744"/>
      <c r="BU40" s="1744"/>
      <c r="BV40" s="1744"/>
      <c r="BW40" s="1744"/>
      <c r="BX40" s="1744"/>
      <c r="BY40" s="1744"/>
      <c r="BZ40" s="1744"/>
      <c r="CA40" s="1744"/>
      <c r="CB40" s="1744"/>
      <c r="CC40" s="1744"/>
      <c r="CD40" s="1744"/>
      <c r="CE40" s="1744"/>
      <c r="CF40" s="1744"/>
      <c r="CG40" s="1744"/>
      <c r="CH40" s="1744"/>
      <c r="CI40" s="1744"/>
      <c r="CJ40" s="1744"/>
      <c r="CK40" s="1744"/>
      <c r="CL40" s="1744"/>
      <c r="CM40" s="1744"/>
      <c r="CN40" s="1744"/>
      <c r="CO40" s="1744"/>
    </row>
    <row r="41" spans="1:93" ht="18" customHeight="1">
      <c r="AX41" s="1744"/>
      <c r="AY41" s="1744"/>
      <c r="AZ41" s="1744"/>
      <c r="BA41" s="1744"/>
      <c r="BB41" s="1744"/>
      <c r="BC41" s="1744"/>
      <c r="BD41" s="1744"/>
      <c r="BE41" s="1744"/>
      <c r="BF41" s="1744"/>
      <c r="BG41" s="1744"/>
      <c r="BH41" s="1744"/>
      <c r="BI41" s="1744"/>
      <c r="BJ41" s="1744"/>
      <c r="BK41" s="1744"/>
      <c r="BL41" s="1744"/>
      <c r="BM41" s="1744"/>
      <c r="BN41" s="1744"/>
      <c r="BO41" s="1744"/>
      <c r="BP41" s="1744"/>
      <c r="BQ41" s="1744"/>
      <c r="BR41" s="1744"/>
      <c r="BS41" s="1744"/>
      <c r="BT41" s="1744"/>
      <c r="BU41" s="1744"/>
      <c r="BV41" s="1744"/>
      <c r="BW41" s="1744"/>
      <c r="BX41" s="1744"/>
      <c r="BY41" s="1744"/>
      <c r="BZ41" s="1744"/>
      <c r="CA41" s="1744"/>
      <c r="CB41" s="1744"/>
      <c r="CC41" s="1744"/>
      <c r="CD41" s="1744"/>
      <c r="CE41" s="1744"/>
      <c r="CF41" s="1744"/>
      <c r="CG41" s="1744"/>
      <c r="CH41" s="1744"/>
      <c r="CI41" s="1744"/>
      <c r="CJ41" s="1744"/>
      <c r="CK41" s="1744"/>
      <c r="CL41" s="1744"/>
      <c r="CM41" s="1744"/>
      <c r="CN41" s="1744"/>
      <c r="CO41" s="1744"/>
    </row>
    <row r="42" spans="1:93" ht="18" customHeight="1">
      <c r="AX42" s="1744"/>
      <c r="AY42" s="1744"/>
      <c r="AZ42" s="1744"/>
      <c r="BA42" s="1744"/>
      <c r="BB42" s="1744"/>
      <c r="BC42" s="1744"/>
      <c r="BD42" s="1744"/>
      <c r="BE42" s="1744"/>
      <c r="BF42" s="1744"/>
      <c r="BG42" s="1744"/>
      <c r="BH42" s="1744"/>
      <c r="BI42" s="1744"/>
      <c r="BJ42" s="1744"/>
      <c r="BK42" s="1744"/>
      <c r="BL42" s="1744"/>
      <c r="BM42" s="1744"/>
      <c r="BN42" s="1744"/>
      <c r="BO42" s="1744"/>
      <c r="BP42" s="1744"/>
      <c r="BQ42" s="1744"/>
      <c r="BR42" s="1744"/>
      <c r="BS42" s="1744"/>
      <c r="BT42" s="1744"/>
      <c r="BU42" s="1744"/>
      <c r="BV42" s="1744"/>
      <c r="BW42" s="1744"/>
      <c r="BX42" s="1744"/>
      <c r="BY42" s="1744"/>
      <c r="BZ42" s="1744"/>
      <c r="CA42" s="1744"/>
      <c r="CB42" s="1744"/>
      <c r="CC42" s="1744"/>
      <c r="CD42" s="1744"/>
      <c r="CE42" s="1744"/>
      <c r="CF42" s="1744"/>
      <c r="CG42" s="1744"/>
      <c r="CH42" s="1744"/>
      <c r="CI42" s="1744"/>
      <c r="CJ42" s="1744"/>
      <c r="CK42" s="1744"/>
      <c r="CL42" s="1744"/>
      <c r="CM42" s="1744"/>
      <c r="CN42" s="1744"/>
      <c r="CO42" s="1744"/>
    </row>
    <row r="44" spans="1:93" ht="18" customHeight="1">
      <c r="AX44" s="1724" t="s">
        <v>951</v>
      </c>
      <c r="AY44" s="1724"/>
      <c r="AZ44" s="1724"/>
      <c r="BA44" s="1724"/>
      <c r="BB44" s="1724"/>
      <c r="BC44" s="1724"/>
      <c r="BD44" s="1724"/>
      <c r="BE44" s="1724"/>
      <c r="BF44" s="1724"/>
      <c r="BG44" s="1724"/>
      <c r="BH44" s="1724"/>
      <c r="BI44" s="1724"/>
      <c r="BJ44" s="1724"/>
      <c r="BK44" s="1724"/>
      <c r="BL44" s="1724"/>
      <c r="BM44" s="1724"/>
      <c r="BN44" s="1724"/>
      <c r="BO44" s="1724"/>
      <c r="BP44" s="1724"/>
      <c r="BQ44" s="1724"/>
      <c r="BR44" s="1724"/>
      <c r="BS44" s="1724"/>
      <c r="BT44" s="1724"/>
      <c r="BU44" s="1724"/>
      <c r="BV44" s="1724"/>
      <c r="BW44" s="1724"/>
      <c r="BX44" s="1724"/>
      <c r="BY44" s="1724"/>
      <c r="BZ44" s="1724"/>
      <c r="CA44" s="1724"/>
      <c r="CB44" s="1724"/>
      <c r="CC44" s="1724"/>
      <c r="CD44" s="1724"/>
      <c r="CE44" s="1724"/>
      <c r="CF44" s="1724"/>
      <c r="CG44" s="1724"/>
      <c r="CH44" s="1724"/>
      <c r="CI44" s="1724"/>
      <c r="CJ44" s="1724"/>
      <c r="CK44" s="1724"/>
      <c r="CL44" s="1724"/>
      <c r="CM44" s="1724"/>
      <c r="CN44" s="1724"/>
      <c r="CO44" s="1724"/>
    </row>
  </sheetData>
  <sheetProtection insertColumns="0" deleteColumns="0"/>
  <protectedRanges>
    <protectedRange sqref="L52 AG52 L56:L57 M55 V55 R55 AB55 AG55 AK55 P54:Q54 AS54 L93 AG93 L97:L98 M96 V96 R96 AB96 AG96 AK96 P95:Q95 AS95" name="범위1"/>
    <protectedRange sqref="M53 AB53 AV53 AE53 M94 AB94 AV94 AE94" name="범위1_2"/>
    <protectedRange sqref="N68 AH69:AL71 L60:O67 Q67 R60:R67 Q63 T68 AO60:AT71 O109 AH110:AL112 L101:O108 Q108 R101:R108 Q104 AH109 U101:U109 AO101:AT112 AA68 U60:U67 Y68" name="범위1_3"/>
    <protectedRange sqref="AB109" name="범위4_1"/>
    <protectedRange sqref="AQ48:AQ49 N48:O49 Q49 AQ89:AQ90 N89:O90 Q90" name="범위1_1_1"/>
    <protectedRange sqref="L9 AG9 L14:L15 AK12:AK13 M12:M13 R12:R13 AB12:AB13 AG12:AG13" name="범위1_4"/>
    <protectedRange sqref="AO30:AT32 AQ18:AT19 AJ30:AL32 AQ21:AT24 AQ26:AT27 AP28:AT29" name="범위1_3_2"/>
    <protectedRange sqref="AB30:AB32" name="범위1_3_2_3"/>
    <protectedRange sqref="AC30:AG32" name="범위1_3_2_2_1"/>
    <protectedRange sqref="AQ20:AT20" name="범위1_3_2_3_1"/>
    <protectedRange sqref="AQ25:AT25" name="범위1_3_2_3_2"/>
    <protectedRange sqref="AQ5:AQ6 N5:O6 Q6" name="범위1_1_1_1"/>
    <protectedRange sqref="N28:N29 AO28:AO29 Q28 L22 M18:M27 L27 P18:P27 G18:G20 G27 H18:J22 G22 H25:J27 G25 G23:J24 X28:X29 AA28:AB29" name="범위1_3_2_1"/>
    <protectedRange sqref="P11:Q11" name="범위1_4_2"/>
    <protectedRange sqref="AV10" name="범위1_2_2_3"/>
    <protectedRange sqref="S10 Y10" name="범위1_2_2_1_2"/>
  </protectedRanges>
  <mergeCells count="204">
    <mergeCell ref="P18:S18"/>
    <mergeCell ref="T18:U18"/>
    <mergeCell ref="W22:AB22"/>
    <mergeCell ref="AD22:AI22"/>
    <mergeCell ref="AJ22:AO22"/>
    <mergeCell ref="AP22:AV22"/>
    <mergeCell ref="AJ10:AV10"/>
    <mergeCell ref="Z18:AA18"/>
    <mergeCell ref="AD18:AI18"/>
    <mergeCell ref="AJ18:AO18"/>
    <mergeCell ref="AP18:AV18"/>
    <mergeCell ref="W18:Y18"/>
    <mergeCell ref="L10:Q10"/>
    <mergeCell ref="R10:W10"/>
    <mergeCell ref="X10:AC10"/>
    <mergeCell ref="AD10:AI10"/>
    <mergeCell ref="L14:AV15"/>
    <mergeCell ref="BR35:BV36"/>
    <mergeCell ref="N23:O27"/>
    <mergeCell ref="P23:S23"/>
    <mergeCell ref="BJ35:BM36"/>
    <mergeCell ref="BN35:BQ38"/>
    <mergeCell ref="G25:K26"/>
    <mergeCell ref="P25:S26"/>
    <mergeCell ref="T25:U26"/>
    <mergeCell ref="V25:V26"/>
    <mergeCell ref="W25:Y26"/>
    <mergeCell ref="R28:U28"/>
    <mergeCell ref="AI28:AI29"/>
    <mergeCell ref="V28:AA28"/>
    <mergeCell ref="V29:AA29"/>
    <mergeCell ref="AB28:AF28"/>
    <mergeCell ref="AP29:AV29"/>
    <mergeCell ref="W27:AB27"/>
    <mergeCell ref="AD27:AI27"/>
    <mergeCell ref="BF37:BI38"/>
    <mergeCell ref="AX37:BE38"/>
    <mergeCell ref="AC32:AI32"/>
    <mergeCell ref="AX32:BE34"/>
    <mergeCell ref="BF32:BV32"/>
    <mergeCell ref="AX35:BE36"/>
    <mergeCell ref="AX39:CO42"/>
    <mergeCell ref="AG28:AH28"/>
    <mergeCell ref="AB29:AH29"/>
    <mergeCell ref="AC39:AI39"/>
    <mergeCell ref="AJ39:AR39"/>
    <mergeCell ref="AS39:AV39"/>
    <mergeCell ref="B18:F18"/>
    <mergeCell ref="G18:K19"/>
    <mergeCell ref="L18:M22"/>
    <mergeCell ref="N18:O22"/>
    <mergeCell ref="L23:M27"/>
    <mergeCell ref="A40:K40"/>
    <mergeCell ref="L39:N39"/>
    <mergeCell ref="AJ28:AO29"/>
    <mergeCell ref="AJ32:AO32"/>
    <mergeCell ref="A34:AV34"/>
    <mergeCell ref="A36:AV36"/>
    <mergeCell ref="AC38:AI38"/>
    <mergeCell ref="AJ38:AR38"/>
    <mergeCell ref="AS38:AV38"/>
    <mergeCell ref="B30:N32"/>
    <mergeCell ref="O32:AA32"/>
    <mergeCell ref="AP28:AV28"/>
    <mergeCell ref="R29:U29"/>
    <mergeCell ref="AX44:CO44"/>
    <mergeCell ref="B24:F24"/>
    <mergeCell ref="P24:S24"/>
    <mergeCell ref="T24:U24"/>
    <mergeCell ref="W24:Y24"/>
    <mergeCell ref="Z24:AA24"/>
    <mergeCell ref="AD24:AI24"/>
    <mergeCell ref="AJ24:AO24"/>
    <mergeCell ref="AP24:AV24"/>
    <mergeCell ref="L29:Q29"/>
    <mergeCell ref="Z25:AA26"/>
    <mergeCell ref="AC25:AC26"/>
    <mergeCell ref="AD25:AI26"/>
    <mergeCell ref="AJ25:AO26"/>
    <mergeCell ref="AP25:AV25"/>
    <mergeCell ref="AJ27:AO27"/>
    <mergeCell ref="B28:K29"/>
    <mergeCell ref="CK31:CO31"/>
    <mergeCell ref="AJ30:AO30"/>
    <mergeCell ref="AP30:AV30"/>
    <mergeCell ref="O31:AA31"/>
    <mergeCell ref="AC31:AI31"/>
    <mergeCell ref="L28:Q28"/>
    <mergeCell ref="CK37:CO37"/>
    <mergeCell ref="B19:F19"/>
    <mergeCell ref="P19:S19"/>
    <mergeCell ref="T19:U19"/>
    <mergeCell ref="B20:F21"/>
    <mergeCell ref="G20:K21"/>
    <mergeCell ref="P20:S21"/>
    <mergeCell ref="T20:U21"/>
    <mergeCell ref="AJ19:AO19"/>
    <mergeCell ref="AP19:AV19"/>
    <mergeCell ref="V20:V21"/>
    <mergeCell ref="W20:Y21"/>
    <mergeCell ref="Z20:AA21"/>
    <mergeCell ref="AC20:AC21"/>
    <mergeCell ref="AJ20:AO21"/>
    <mergeCell ref="AP20:AV20"/>
    <mergeCell ref="AD20:AI21"/>
    <mergeCell ref="W19:Y19"/>
    <mergeCell ref="Z19:AA19"/>
    <mergeCell ref="AD19:AI19"/>
    <mergeCell ref="B22:F22"/>
    <mergeCell ref="G22:K22"/>
    <mergeCell ref="P22:U22"/>
    <mergeCell ref="BW37:CB37"/>
    <mergeCell ref="CC37:CJ38"/>
    <mergeCell ref="BW38:CB38"/>
    <mergeCell ref="AC30:AI30"/>
    <mergeCell ref="AJ31:AO31"/>
    <mergeCell ref="AP31:AV31"/>
    <mergeCell ref="BW35:CB35"/>
    <mergeCell ref="CC35:CJ36"/>
    <mergeCell ref="BW32:CO32"/>
    <mergeCell ref="CK38:CO38"/>
    <mergeCell ref="BF35:BI36"/>
    <mergeCell ref="AJ23:AO23"/>
    <mergeCell ref="AP23:AV23"/>
    <mergeCell ref="AP27:AV27"/>
    <mergeCell ref="AP32:AV32"/>
    <mergeCell ref="O30:AA30"/>
    <mergeCell ref="BR37:BV38"/>
    <mergeCell ref="B27:F27"/>
    <mergeCell ref="G27:K27"/>
    <mergeCell ref="P27:U27"/>
    <mergeCell ref="B25:F26"/>
    <mergeCell ref="AX31:BC31"/>
    <mergeCell ref="W23:Y23"/>
    <mergeCell ref="Z23:AA23"/>
    <mergeCell ref="AD23:AI23"/>
    <mergeCell ref="BJ37:BM38"/>
    <mergeCell ref="BL5:BW5"/>
    <mergeCell ref="A6:G6"/>
    <mergeCell ref="H6:AV6"/>
    <mergeCell ref="CK35:CO35"/>
    <mergeCell ref="BW36:CB36"/>
    <mergeCell ref="CK36:CO36"/>
    <mergeCell ref="CC33:CJ34"/>
    <mergeCell ref="CK33:CO34"/>
    <mergeCell ref="BF33:BI34"/>
    <mergeCell ref="BJ33:BM34"/>
    <mergeCell ref="BN33:BQ34"/>
    <mergeCell ref="B10:K11"/>
    <mergeCell ref="BR33:BV34"/>
    <mergeCell ref="BW33:CB34"/>
    <mergeCell ref="B14:K15"/>
    <mergeCell ref="A17:F17"/>
    <mergeCell ref="AD17:AI17"/>
    <mergeCell ref="AJ17:AO17"/>
    <mergeCell ref="AP17:AV17"/>
    <mergeCell ref="B23:F23"/>
    <mergeCell ref="T23:U23"/>
    <mergeCell ref="AX4:BK4"/>
    <mergeCell ref="AX3:BG3"/>
    <mergeCell ref="AX7:CO7"/>
    <mergeCell ref="A8:F8"/>
    <mergeCell ref="AX8:CO8"/>
    <mergeCell ref="B9:K9"/>
    <mergeCell ref="L9:W9"/>
    <mergeCell ref="X9:AF9"/>
    <mergeCell ref="AG9:AV9"/>
    <mergeCell ref="AX9:CO30"/>
    <mergeCell ref="AR13:AS13"/>
    <mergeCell ref="AT13:AV13"/>
    <mergeCell ref="B12:K12"/>
    <mergeCell ref="L12:Y12"/>
    <mergeCell ref="AA12:AM12"/>
    <mergeCell ref="AO12:AP12"/>
    <mergeCell ref="AR12:AS12"/>
    <mergeCell ref="AT12:AV12"/>
    <mergeCell ref="BL4:BW4"/>
    <mergeCell ref="A5:G5"/>
    <mergeCell ref="AP21:AV21"/>
    <mergeCell ref="AP26:AV26"/>
    <mergeCell ref="G23:K24"/>
    <mergeCell ref="AX5:BK5"/>
    <mergeCell ref="A1:AV1"/>
    <mergeCell ref="A2:AW2"/>
    <mergeCell ref="A4:G4"/>
    <mergeCell ref="H4:V4"/>
    <mergeCell ref="W4:AB4"/>
    <mergeCell ref="AC4:AI4"/>
    <mergeCell ref="AJ4:AN4"/>
    <mergeCell ref="AP4:AV4"/>
    <mergeCell ref="B13:K13"/>
    <mergeCell ref="L13:Y13"/>
    <mergeCell ref="AA13:AM13"/>
    <mergeCell ref="AO13:AP13"/>
    <mergeCell ref="H5:V5"/>
    <mergeCell ref="W5:AB5"/>
    <mergeCell ref="AC5:AV5"/>
    <mergeCell ref="AN11:AP11"/>
    <mergeCell ref="AQ11:AS11"/>
    <mergeCell ref="L11:Q11"/>
    <mergeCell ref="R11:U11"/>
    <mergeCell ref="V11:Z11"/>
    <mergeCell ref="AA11:AE11"/>
    <mergeCell ref="AG11:AK11"/>
  </mergeCells>
  <phoneticPr fontId="5" type="noConversion"/>
  <dataValidations count="12">
    <dataValidation type="list" allowBlank="1" showInputMessage="1" showErrorMessage="1" sqref="G23:K24 G18:K19">
      <formula1>"교수, 조교수, 연구원"</formula1>
    </dataValidation>
    <dataValidation allowBlank="1" showInputMessage="1" sqref="G20 G25"/>
    <dataValidation type="list" allowBlank="1" showInputMessage="1" showErrorMessage="1" prompt="왕   복  편   도" sqref="G22:K22 G27:K27">
      <formula1>"(왕  복),(편  도)"</formula1>
    </dataValidation>
    <dataValidation allowBlank="1" showInputMessage="1" showErrorMessage="1" prompt="거리(km) X 주유단가_x000a_휘발류 : 150원_x000a_경   유 : 130원_x000a_L P  G : 110원" sqref="B28"/>
    <dataValidation type="list" showInputMessage="1" showErrorMessage="1" sqref="R11:U11">
      <formula1>"시 내, 시 외"</formula1>
    </dataValidation>
    <dataValidation allowBlank="1" showInputMessage="1" showErrorMessage="1" prompt="입력예)2013-5-10_x000a_(YYYY-MM-DD)" sqref="AA12:AM13 L12:Y13"/>
    <dataValidation type="time" allowBlank="1" showInputMessage="1" showErrorMessage="1" sqref="AA11:AE11">
      <formula1>CK34</formula1>
      <formula2>CK33</formula2>
    </dataValidation>
    <dataValidation type="list" allowBlank="1" showInputMessage="1" showErrorMessage="1" sqref="AG28:AH28">
      <formula1>"왕복, 편도"</formula1>
    </dataValidation>
    <dataValidation type="list" allowBlank="1" showInputMessage="1" showErrorMessage="1" sqref="R10:W10">
      <formula1>"서울대학교      관악캠퍼스, 서울대학교      연건캠퍼스"</formula1>
    </dataValidation>
    <dataValidation type="time" allowBlank="1" showInputMessage="1" showErrorMessage="1" sqref="AG11:AK11">
      <formula1>#REF!</formula1>
      <formula2>#REF!</formula2>
    </dataValidation>
    <dataValidation type="list" allowBlank="1" showInputMessage="1" showErrorMessage="1" sqref="L10:Q10">
      <formula1>"수기거리, 통상거리"</formula1>
    </dataValidation>
    <dataValidation type="list" errorStyle="warning" allowBlank="1" showInputMessage="1" showErrorMessage="1" error="없는 도시 수기 입력" sqref="X10:AC10">
      <formula1>도시</formula1>
    </dataValidation>
  </dataValidations>
  <hyperlinks>
    <hyperlink ref="BL4" r:id="rId1" display="http://www.opinet.co.kr"/>
    <hyperlink ref="BL5" r:id="rId2"/>
    <hyperlink ref="BL5:BW5" r:id="rId3" tooltip="www.roadplus.com" display="www.roadplus.com"/>
    <hyperlink ref="BL4:BW4" r:id="rId4" tooltip="www.opinet.co.kr" display="http://www.opinet.co.kr/"/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5"/>
  <headerFooter alignWithMargins="0">
    <oddFooter>&amp;C&amp;"맑은 고딕,보통"&amp;9&amp;P / &amp;N</oddFooter>
  </headerFooter>
  <colBreaks count="1" manualBreakCount="1">
    <brk id="48" max="1048575" man="1"/>
  </col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2609" r:id="rId8" name="Check Box 1">
              <controlPr defaultSize="0" autoFill="0" autoLine="0" autoPict="0" altText="미제공">
                <anchor>
                  <from>
                    <xdr:col>42</xdr:col>
                    <xdr:colOff>57150</xdr:colOff>
                    <xdr:row>19</xdr:row>
                    <xdr:rowOff>47625</xdr:rowOff>
                  </from>
                  <to>
                    <xdr:col>43</xdr:col>
                    <xdr:colOff>123825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0" r:id="rId9" name="Check Box 2">
              <controlPr defaultSize="0" autoFill="0" autoLine="0" autoPict="0" altText="미제공">
                <anchor>
                  <from>
                    <xdr:col>46</xdr:col>
                    <xdr:colOff>47625</xdr:colOff>
                    <xdr:row>19</xdr:row>
                    <xdr:rowOff>47625</xdr:rowOff>
                  </from>
                  <to>
                    <xdr:col>47</xdr:col>
                    <xdr:colOff>114300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1" r:id="rId10" name="Check Box 3">
              <controlPr defaultSize="0" autoFill="0" autoLine="0" autoPict="0" altText="미제공">
                <anchor>
                  <from>
                    <xdr:col>42</xdr:col>
                    <xdr:colOff>57150</xdr:colOff>
                    <xdr:row>24</xdr:row>
                    <xdr:rowOff>47625</xdr:rowOff>
                  </from>
                  <to>
                    <xdr:col>43</xdr:col>
                    <xdr:colOff>123825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12" r:id="rId11" name="Check Box 4">
              <controlPr defaultSize="0" autoFill="0" autoLine="0" autoPict="0" altText="미제공">
                <anchor>
                  <from>
                    <xdr:col>46</xdr:col>
                    <xdr:colOff>47625</xdr:colOff>
                    <xdr:row>24</xdr:row>
                    <xdr:rowOff>47625</xdr:rowOff>
                  </from>
                  <to>
                    <xdr:col>47</xdr:col>
                    <xdr:colOff>114300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D26"/>
  <sheetViews>
    <sheetView zoomScale="87" zoomScaleNormal="87" workbookViewId="0">
      <pane xSplit="4" ySplit="3" topLeftCell="E4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24" customHeight="1"/>
  <cols>
    <col min="1" max="2" width="3.33203125" style="73" customWidth="1"/>
    <col min="3" max="3" width="40.33203125" style="74" customWidth="1"/>
    <col min="4" max="4" width="42.77734375" style="161" customWidth="1"/>
    <col min="5" max="16384" width="8.88671875" style="74"/>
  </cols>
  <sheetData>
    <row r="1" spans="1:4" ht="24.95" customHeight="1">
      <c r="A1" s="813" t="s">
        <v>1790</v>
      </c>
      <c r="B1" s="813"/>
      <c r="C1" s="813"/>
      <c r="D1" s="813"/>
    </row>
    <row r="2" spans="1:4" ht="23.25" customHeight="1">
      <c r="A2" s="579"/>
      <c r="B2" s="579"/>
      <c r="D2" s="526" t="s">
        <v>2416</v>
      </c>
    </row>
    <row r="3" spans="1:4" s="73" customFormat="1" ht="33" customHeight="1">
      <c r="A3" s="814" t="s">
        <v>1791</v>
      </c>
      <c r="B3" s="815"/>
      <c r="C3" s="562" t="s">
        <v>1792</v>
      </c>
      <c r="D3" s="522" t="s">
        <v>1793</v>
      </c>
    </row>
    <row r="4" spans="1:4" ht="60" customHeight="1">
      <c r="A4" s="816" t="s">
        <v>1794</v>
      </c>
      <c r="B4" s="817"/>
      <c r="C4" s="617" t="s">
        <v>1795</v>
      </c>
      <c r="D4" s="818" t="s">
        <v>2418</v>
      </c>
    </row>
    <row r="5" spans="1:4" ht="129.94999999999999" customHeight="1">
      <c r="A5" s="816" t="s">
        <v>1048</v>
      </c>
      <c r="B5" s="817"/>
      <c r="C5" s="617" t="s">
        <v>2417</v>
      </c>
      <c r="D5" s="819"/>
    </row>
    <row r="6" spans="1:4" ht="200.1" customHeight="1">
      <c r="A6" s="816" t="s">
        <v>1796</v>
      </c>
      <c r="B6" s="817"/>
      <c r="C6" s="617" t="s">
        <v>1797</v>
      </c>
      <c r="D6" s="819"/>
    </row>
    <row r="7" spans="1:4" ht="129.94999999999999" customHeight="1">
      <c r="A7" s="816" t="s">
        <v>1798</v>
      </c>
      <c r="B7" s="817"/>
      <c r="C7" s="618" t="s">
        <v>1799</v>
      </c>
      <c r="D7" s="819"/>
    </row>
    <row r="8" spans="1:4" ht="200.1" customHeight="1">
      <c r="A8" s="811" t="s">
        <v>1800</v>
      </c>
      <c r="B8" s="812"/>
      <c r="C8" s="786" t="s">
        <v>2422</v>
      </c>
      <c r="D8" s="820"/>
    </row>
    <row r="26" spans="1:4" s="73" customFormat="1" ht="24" customHeight="1">
      <c r="A26" s="16"/>
      <c r="B26" s="159"/>
      <c r="C26" s="74"/>
      <c r="D26" s="161"/>
    </row>
  </sheetData>
  <mergeCells count="8">
    <mergeCell ref="A8:B8"/>
    <mergeCell ref="A1:D1"/>
    <mergeCell ref="A3:B3"/>
    <mergeCell ref="A4:B4"/>
    <mergeCell ref="A6:B6"/>
    <mergeCell ref="A7:B7"/>
    <mergeCell ref="D4:D8"/>
    <mergeCell ref="A5:B5"/>
  </mergeCells>
  <phoneticPr fontId="5" type="noConversion"/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5"/>
  <sheetViews>
    <sheetView topLeftCell="A34" workbookViewId="0">
      <selection activeCell="F1" sqref="F1"/>
    </sheetView>
  </sheetViews>
  <sheetFormatPr defaultRowHeight="12"/>
  <cols>
    <col min="1" max="1" width="7.109375" style="146" bestFit="1" customWidth="1"/>
    <col min="2" max="2" width="5.6640625" style="146" bestFit="1" customWidth="1"/>
    <col min="3" max="3" width="7.109375" style="659" bestFit="1" customWidth="1"/>
    <col min="4" max="4" width="4.21875" style="659" bestFit="1" customWidth="1"/>
    <col min="5" max="5" width="7.109375" style="659" bestFit="1" customWidth="1"/>
    <col min="6" max="6" width="4.21875" style="659" bestFit="1" customWidth="1"/>
    <col min="7" max="13" width="4.21875" style="146" bestFit="1" customWidth="1"/>
    <col min="14" max="14" width="7.109375" style="146" bestFit="1" customWidth="1"/>
    <col min="15" max="15" width="4.21875" style="146" bestFit="1" customWidth="1"/>
    <col min="16" max="18" width="5.6640625" style="146" bestFit="1" customWidth="1"/>
    <col min="19" max="19" width="4.21875" style="146" bestFit="1" customWidth="1"/>
    <col min="20" max="20" width="7.109375" style="146" bestFit="1" customWidth="1"/>
    <col min="21" max="22" width="4.21875" style="146" bestFit="1" customWidth="1"/>
    <col min="23" max="23" width="7.109375" style="146" bestFit="1" customWidth="1"/>
    <col min="24" max="24" width="5.6640625" style="146" bestFit="1" customWidth="1"/>
    <col min="25" max="36" width="4.21875" style="146" bestFit="1" customWidth="1"/>
    <col min="37" max="37" width="5.6640625" style="146" bestFit="1" customWidth="1"/>
    <col min="38" max="38" width="4.21875" style="146" bestFit="1" customWidth="1"/>
    <col min="39" max="39" width="5.6640625" style="146" bestFit="1" customWidth="1"/>
    <col min="40" max="47" width="4.21875" style="146" bestFit="1" customWidth="1"/>
    <col min="48" max="48" width="5.6640625" style="146" bestFit="1" customWidth="1"/>
    <col min="49" max="54" width="4.21875" style="146" bestFit="1" customWidth="1"/>
    <col min="55" max="55" width="5.6640625" style="146" bestFit="1" customWidth="1"/>
    <col min="56" max="75" width="4.21875" style="146" bestFit="1" customWidth="1"/>
    <col min="76" max="16384" width="8.88671875" style="146"/>
  </cols>
  <sheetData>
    <row r="1" spans="3:6">
      <c r="C1" s="658" t="s">
        <v>1667</v>
      </c>
      <c r="D1" s="658" t="s">
        <v>1668</v>
      </c>
      <c r="E1" s="658" t="s">
        <v>1669</v>
      </c>
      <c r="F1" s="658" t="s">
        <v>2054</v>
      </c>
    </row>
    <row r="2" spans="3:6">
      <c r="C2" s="659" t="s">
        <v>1587</v>
      </c>
      <c r="D2" s="659" t="s">
        <v>1588</v>
      </c>
      <c r="E2" s="659">
        <v>30</v>
      </c>
      <c r="F2" s="660">
        <v>37</v>
      </c>
    </row>
    <row r="3" spans="3:6">
      <c r="C3" s="659" t="s">
        <v>1593</v>
      </c>
      <c r="D3" s="659" t="s">
        <v>1589</v>
      </c>
      <c r="E3" s="659">
        <v>10</v>
      </c>
      <c r="F3" s="660">
        <v>21</v>
      </c>
    </row>
    <row r="4" spans="3:6">
      <c r="D4" s="659" t="s">
        <v>1590</v>
      </c>
      <c r="E4" s="659">
        <v>32</v>
      </c>
      <c r="F4" s="660">
        <v>44</v>
      </c>
    </row>
    <row r="5" spans="3:6">
      <c r="D5" s="659" t="s">
        <v>1591</v>
      </c>
      <c r="E5" s="659">
        <v>17</v>
      </c>
      <c r="F5" s="660">
        <v>31</v>
      </c>
    </row>
    <row r="6" spans="3:6">
      <c r="D6" s="659" t="s">
        <v>1592</v>
      </c>
      <c r="E6" s="659">
        <v>22</v>
      </c>
      <c r="F6" s="660">
        <v>25</v>
      </c>
    </row>
    <row r="7" spans="3:6">
      <c r="D7" s="659" t="s">
        <v>1594</v>
      </c>
      <c r="E7" s="659">
        <v>42</v>
      </c>
      <c r="F7" s="660">
        <v>49</v>
      </c>
    </row>
    <row r="8" spans="3:6">
      <c r="D8" s="659" t="s">
        <v>1595</v>
      </c>
      <c r="E8" s="659">
        <v>25</v>
      </c>
      <c r="F8" s="660">
        <v>40</v>
      </c>
    </row>
    <row r="9" spans="3:6">
      <c r="D9" s="659" t="s">
        <v>1596</v>
      </c>
      <c r="E9" s="659">
        <v>14</v>
      </c>
      <c r="F9" s="660">
        <v>25</v>
      </c>
    </row>
    <row r="10" spans="3:6">
      <c r="D10" s="659" t="s">
        <v>1597</v>
      </c>
      <c r="E10" s="659">
        <v>80</v>
      </c>
      <c r="F10" s="660">
        <v>83</v>
      </c>
    </row>
    <row r="11" spans="3:6">
      <c r="D11" s="659" t="s">
        <v>1598</v>
      </c>
      <c r="E11" s="659">
        <v>71</v>
      </c>
      <c r="F11" s="660">
        <v>75</v>
      </c>
    </row>
    <row r="12" spans="3:6">
      <c r="D12" s="659" t="s">
        <v>1599</v>
      </c>
      <c r="E12" s="659">
        <v>49</v>
      </c>
      <c r="F12" s="660">
        <v>53</v>
      </c>
    </row>
    <row r="13" spans="3:6">
      <c r="D13" s="659" t="s">
        <v>1600</v>
      </c>
      <c r="E13" s="659">
        <v>23</v>
      </c>
      <c r="F13" s="660">
        <v>37</v>
      </c>
    </row>
    <row r="14" spans="3:6">
      <c r="C14" s="659" t="s">
        <v>1601</v>
      </c>
      <c r="D14" s="659" t="s">
        <v>1602</v>
      </c>
      <c r="E14" s="659">
        <v>30</v>
      </c>
      <c r="F14" s="660">
        <v>18</v>
      </c>
    </row>
    <row r="15" spans="3:6">
      <c r="D15" s="659" t="s">
        <v>1603</v>
      </c>
      <c r="E15" s="659">
        <v>51</v>
      </c>
      <c r="F15" s="660">
        <v>32</v>
      </c>
    </row>
    <row r="16" spans="3:6">
      <c r="D16" s="659" t="s">
        <v>1604</v>
      </c>
      <c r="E16" s="659">
        <v>59</v>
      </c>
      <c r="F16" s="660">
        <v>39</v>
      </c>
    </row>
    <row r="17" spans="3:6">
      <c r="D17" s="659" t="s">
        <v>1605</v>
      </c>
      <c r="E17" s="659">
        <v>41</v>
      </c>
      <c r="F17" s="660">
        <v>19</v>
      </c>
    </row>
    <row r="18" spans="3:6">
      <c r="D18" s="659" t="s">
        <v>1606</v>
      </c>
      <c r="E18" s="659">
        <v>37</v>
      </c>
      <c r="F18" s="660">
        <v>23</v>
      </c>
    </row>
    <row r="19" spans="3:6">
      <c r="D19" s="659" t="s">
        <v>840</v>
      </c>
      <c r="E19" s="659">
        <v>28</v>
      </c>
      <c r="F19" s="660">
        <v>16</v>
      </c>
    </row>
    <row r="20" spans="3:6">
      <c r="C20" s="659" t="s">
        <v>1607</v>
      </c>
      <c r="D20" s="659" t="s">
        <v>1608</v>
      </c>
      <c r="E20" s="659">
        <v>33</v>
      </c>
      <c r="F20" s="660">
        <v>30</v>
      </c>
    </row>
    <row r="21" spans="3:6">
      <c r="D21" s="659" t="s">
        <v>1609</v>
      </c>
      <c r="E21" s="659">
        <v>20</v>
      </c>
      <c r="F21" s="660">
        <v>26</v>
      </c>
    </row>
    <row r="22" spans="3:6">
      <c r="D22" s="659" t="s">
        <v>1610</v>
      </c>
      <c r="E22" s="659">
        <v>10</v>
      </c>
      <c r="F22" s="660">
        <v>17</v>
      </c>
    </row>
    <row r="23" spans="3:6">
      <c r="C23" s="659" t="s">
        <v>1611</v>
      </c>
      <c r="D23" s="659" t="s">
        <v>1612</v>
      </c>
      <c r="E23" s="659">
        <v>61</v>
      </c>
      <c r="F23" s="660">
        <v>67</v>
      </c>
    </row>
    <row r="24" spans="3:6">
      <c r="C24" s="659" t="s">
        <v>1613</v>
      </c>
      <c r="D24" s="659" t="s">
        <v>1614</v>
      </c>
      <c r="E24" s="659">
        <v>158</v>
      </c>
      <c r="F24" s="660">
        <v>161</v>
      </c>
    </row>
    <row r="25" spans="3:6">
      <c r="D25" s="659" t="s">
        <v>1615</v>
      </c>
      <c r="E25" s="659">
        <v>92</v>
      </c>
      <c r="F25" s="660">
        <v>96</v>
      </c>
    </row>
    <row r="26" spans="3:6">
      <c r="D26" s="659" t="s">
        <v>1616</v>
      </c>
      <c r="E26" s="659">
        <v>139</v>
      </c>
      <c r="F26" s="660">
        <v>142</v>
      </c>
    </row>
    <row r="27" spans="3:6">
      <c r="D27" s="659" t="s">
        <v>1617</v>
      </c>
      <c r="E27" s="659">
        <v>134</v>
      </c>
      <c r="F27" s="660">
        <v>137</v>
      </c>
    </row>
    <row r="28" spans="3:6">
      <c r="D28" s="659" t="s">
        <v>1618</v>
      </c>
      <c r="E28" s="659">
        <v>164</v>
      </c>
      <c r="F28" s="660">
        <v>168</v>
      </c>
    </row>
    <row r="29" spans="3:6">
      <c r="D29" s="659" t="s">
        <v>1619</v>
      </c>
      <c r="E29" s="659">
        <v>164</v>
      </c>
      <c r="F29" s="660">
        <v>168</v>
      </c>
    </row>
    <row r="30" spans="3:6">
      <c r="D30" s="659" t="s">
        <v>1620</v>
      </c>
      <c r="E30" s="659">
        <v>158</v>
      </c>
      <c r="F30" s="660">
        <v>175</v>
      </c>
    </row>
    <row r="31" spans="3:6">
      <c r="D31" s="659" t="s">
        <v>1621</v>
      </c>
      <c r="E31" s="659">
        <v>94</v>
      </c>
      <c r="F31" s="660">
        <v>102</v>
      </c>
    </row>
    <row r="32" spans="3:6">
      <c r="D32" s="659" t="s">
        <v>1622</v>
      </c>
      <c r="E32" s="659">
        <v>110</v>
      </c>
      <c r="F32" s="660">
        <v>126</v>
      </c>
    </row>
    <row r="33" spans="3:6">
      <c r="D33" s="659" t="s">
        <v>1623</v>
      </c>
      <c r="E33" s="659">
        <v>89</v>
      </c>
      <c r="F33" s="660">
        <v>103</v>
      </c>
    </row>
    <row r="34" spans="3:6">
      <c r="D34" s="659" t="s">
        <v>1624</v>
      </c>
      <c r="E34" s="659">
        <v>154</v>
      </c>
      <c r="F34" s="660">
        <v>157</v>
      </c>
    </row>
    <row r="35" spans="3:6">
      <c r="D35" s="659" t="s">
        <v>842</v>
      </c>
      <c r="E35" s="659">
        <v>133</v>
      </c>
      <c r="F35" s="660">
        <v>137</v>
      </c>
    </row>
    <row r="36" spans="3:6">
      <c r="D36" s="659" t="s">
        <v>1625</v>
      </c>
      <c r="E36" s="659">
        <v>126</v>
      </c>
      <c r="F36" s="660">
        <v>129</v>
      </c>
    </row>
    <row r="37" spans="3:6">
      <c r="C37" s="659" t="s">
        <v>1626</v>
      </c>
      <c r="D37" s="659" t="s">
        <v>841</v>
      </c>
      <c r="E37" s="659">
        <v>211</v>
      </c>
      <c r="F37" s="660">
        <v>215</v>
      </c>
    </row>
    <row r="38" spans="3:6">
      <c r="D38" s="659" t="s">
        <v>1627</v>
      </c>
      <c r="E38" s="659">
        <v>260</v>
      </c>
      <c r="F38" s="660">
        <v>264</v>
      </c>
    </row>
    <row r="39" spans="3:6">
      <c r="C39" s="659" t="s">
        <v>1626</v>
      </c>
      <c r="D39" s="659" t="s">
        <v>1628</v>
      </c>
      <c r="E39" s="659">
        <v>222</v>
      </c>
      <c r="F39" s="660">
        <v>226</v>
      </c>
    </row>
    <row r="40" spans="3:6">
      <c r="D40" s="659" t="s">
        <v>1629</v>
      </c>
      <c r="E40" s="659">
        <v>244</v>
      </c>
      <c r="F40" s="660">
        <v>248</v>
      </c>
    </row>
    <row r="41" spans="3:6">
      <c r="D41" s="659" t="s">
        <v>1630</v>
      </c>
      <c r="E41" s="659">
        <v>197</v>
      </c>
      <c r="F41" s="660">
        <v>201</v>
      </c>
    </row>
    <row r="42" spans="3:6">
      <c r="D42" s="659" t="s">
        <v>1631</v>
      </c>
      <c r="E42" s="659">
        <v>204</v>
      </c>
      <c r="F42" s="660">
        <v>208</v>
      </c>
    </row>
    <row r="43" spans="3:6">
      <c r="D43" s="659" t="s">
        <v>1632</v>
      </c>
      <c r="E43" s="659">
        <v>347</v>
      </c>
      <c r="F43" s="660">
        <v>351</v>
      </c>
    </row>
    <row r="44" spans="3:6">
      <c r="D44" s="659" t="s">
        <v>1633</v>
      </c>
      <c r="E44" s="659">
        <v>344</v>
      </c>
      <c r="F44" s="660">
        <v>347</v>
      </c>
    </row>
    <row r="45" spans="3:6">
      <c r="D45" s="659" t="s">
        <v>1634</v>
      </c>
      <c r="E45" s="659">
        <v>330</v>
      </c>
      <c r="F45" s="660">
        <v>334</v>
      </c>
    </row>
    <row r="46" spans="3:6">
      <c r="D46" s="659" t="s">
        <v>1635</v>
      </c>
      <c r="E46" s="659">
        <v>322</v>
      </c>
      <c r="F46" s="660">
        <v>326</v>
      </c>
    </row>
    <row r="47" spans="3:6">
      <c r="D47" s="659" t="s">
        <v>1636</v>
      </c>
      <c r="E47" s="659">
        <v>316</v>
      </c>
      <c r="F47" s="660">
        <v>320</v>
      </c>
    </row>
    <row r="48" spans="3:6">
      <c r="C48" s="659" t="s">
        <v>1637</v>
      </c>
      <c r="D48" s="659" t="s">
        <v>1638</v>
      </c>
      <c r="E48" s="659">
        <v>118</v>
      </c>
      <c r="F48" s="660">
        <v>125</v>
      </c>
    </row>
    <row r="49" spans="3:6">
      <c r="D49" s="659" t="s">
        <v>1639</v>
      </c>
      <c r="E49" s="659">
        <v>231</v>
      </c>
      <c r="F49" s="660">
        <v>235</v>
      </c>
    </row>
    <row r="50" spans="3:6">
      <c r="D50" s="659" t="s">
        <v>1640</v>
      </c>
      <c r="E50" s="659">
        <v>248</v>
      </c>
      <c r="F50" s="660">
        <v>255</v>
      </c>
    </row>
    <row r="51" spans="3:6">
      <c r="D51" s="659" t="s">
        <v>1641</v>
      </c>
      <c r="E51" s="659">
        <v>198</v>
      </c>
      <c r="F51" s="660">
        <v>189</v>
      </c>
    </row>
    <row r="52" spans="3:6">
      <c r="D52" s="659" t="s">
        <v>1642</v>
      </c>
      <c r="E52" s="659">
        <v>278</v>
      </c>
      <c r="F52" s="660">
        <v>282</v>
      </c>
    </row>
    <row r="53" spans="3:6">
      <c r="D53" s="659" t="s">
        <v>1643</v>
      </c>
      <c r="E53" s="659">
        <v>104</v>
      </c>
      <c r="F53" s="660">
        <v>95</v>
      </c>
    </row>
    <row r="54" spans="3:6">
      <c r="D54" s="659" t="s">
        <v>1644</v>
      </c>
      <c r="E54" s="659">
        <v>267</v>
      </c>
      <c r="F54" s="660">
        <v>270</v>
      </c>
    </row>
    <row r="55" spans="3:6">
      <c r="C55" s="659" t="s">
        <v>1645</v>
      </c>
      <c r="D55" s="659" t="s">
        <v>1646</v>
      </c>
      <c r="E55" s="659">
        <v>238</v>
      </c>
      <c r="F55" s="660">
        <v>241</v>
      </c>
    </row>
    <row r="56" spans="3:6">
      <c r="D56" s="659" t="s">
        <v>1647</v>
      </c>
      <c r="E56" s="659">
        <v>243</v>
      </c>
      <c r="F56" s="660">
        <v>246</v>
      </c>
    </row>
    <row r="57" spans="3:6">
      <c r="D57" s="659" t="s">
        <v>1648</v>
      </c>
      <c r="E57" s="659">
        <v>358</v>
      </c>
      <c r="F57" s="660">
        <v>362</v>
      </c>
    </row>
    <row r="58" spans="3:6">
      <c r="D58" s="659" t="s">
        <v>1649</v>
      </c>
      <c r="E58" s="659">
        <v>322</v>
      </c>
      <c r="F58" s="660">
        <v>326</v>
      </c>
    </row>
    <row r="59" spans="3:6">
      <c r="D59" s="659" t="s">
        <v>1650</v>
      </c>
      <c r="E59" s="659">
        <v>205</v>
      </c>
      <c r="F59" s="660">
        <v>212</v>
      </c>
    </row>
    <row r="60" spans="3:6">
      <c r="D60" s="659" t="s">
        <v>1651</v>
      </c>
      <c r="E60" s="659">
        <v>352</v>
      </c>
      <c r="F60" s="660">
        <v>355</v>
      </c>
    </row>
    <row r="61" spans="3:6">
      <c r="D61" s="659" t="s">
        <v>1652</v>
      </c>
      <c r="E61" s="659">
        <v>229</v>
      </c>
      <c r="F61" s="660">
        <v>233</v>
      </c>
    </row>
    <row r="62" spans="3:6">
      <c r="D62" s="659" t="s">
        <v>1653</v>
      </c>
      <c r="E62" s="659">
        <v>302</v>
      </c>
      <c r="F62" s="660">
        <v>306</v>
      </c>
    </row>
    <row r="63" spans="3:6">
      <c r="D63" s="659" t="s">
        <v>1654</v>
      </c>
      <c r="E63" s="659">
        <v>199</v>
      </c>
      <c r="F63" s="660">
        <v>203</v>
      </c>
    </row>
    <row r="64" spans="3:6">
      <c r="D64" s="659" t="s">
        <v>1655</v>
      </c>
      <c r="E64" s="659">
        <v>180</v>
      </c>
      <c r="F64" s="660">
        <v>184</v>
      </c>
    </row>
    <row r="65" spans="4:6">
      <c r="D65" s="659" t="s">
        <v>1656</v>
      </c>
      <c r="E65" s="659">
        <v>325</v>
      </c>
      <c r="F65" s="660">
        <v>329</v>
      </c>
    </row>
    <row r="66" spans="4:6">
      <c r="D66" s="659" t="s">
        <v>1657</v>
      </c>
      <c r="E66" s="659">
        <v>373</v>
      </c>
      <c r="F66" s="660">
        <v>377</v>
      </c>
    </row>
    <row r="67" spans="4:6">
      <c r="D67" s="659" t="s">
        <v>1658</v>
      </c>
      <c r="E67" s="659">
        <v>341</v>
      </c>
      <c r="F67" s="660">
        <v>345</v>
      </c>
    </row>
    <row r="68" spans="4:6">
      <c r="D68" s="659" t="s">
        <v>1659</v>
      </c>
      <c r="E68" s="659">
        <v>382</v>
      </c>
      <c r="F68" s="660">
        <v>386</v>
      </c>
    </row>
    <row r="69" spans="4:6">
      <c r="D69" s="659" t="s">
        <v>1660</v>
      </c>
      <c r="E69" s="659">
        <v>341</v>
      </c>
      <c r="F69" s="660">
        <v>344</v>
      </c>
    </row>
    <row r="70" spans="4:6">
      <c r="D70" s="659" t="s">
        <v>1661</v>
      </c>
      <c r="E70" s="659">
        <v>393</v>
      </c>
      <c r="F70" s="660">
        <v>397</v>
      </c>
    </row>
    <row r="71" spans="4:6">
      <c r="D71" s="659" t="s">
        <v>1662</v>
      </c>
      <c r="E71" s="659">
        <v>363</v>
      </c>
      <c r="F71" s="660">
        <v>367</v>
      </c>
    </row>
    <row r="72" spans="4:6">
      <c r="D72" s="659" t="s">
        <v>1663</v>
      </c>
      <c r="E72" s="659">
        <v>379</v>
      </c>
      <c r="F72" s="660">
        <v>383</v>
      </c>
    </row>
    <row r="73" spans="4:6">
      <c r="D73" s="659" t="s">
        <v>1664</v>
      </c>
      <c r="E73" s="659">
        <v>391</v>
      </c>
      <c r="F73" s="660">
        <v>394</v>
      </c>
    </row>
    <row r="74" spans="4:6">
      <c r="D74" s="659" t="s">
        <v>1665</v>
      </c>
      <c r="E74" s="659">
        <v>285</v>
      </c>
      <c r="F74" s="660">
        <v>288</v>
      </c>
    </row>
    <row r="75" spans="4:6">
      <c r="D75" s="659" t="s">
        <v>1666</v>
      </c>
      <c r="E75" s="659">
        <v>392</v>
      </c>
      <c r="F75" s="660">
        <v>395</v>
      </c>
    </row>
  </sheetData>
  <phoneticPr fontId="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T114"/>
  <sheetViews>
    <sheetView workbookViewId="0">
      <selection activeCell="G20" sqref="G20:J21"/>
    </sheetView>
  </sheetViews>
  <sheetFormatPr defaultRowHeight="13.5"/>
  <cols>
    <col min="1" max="1" width="10.33203125" style="12" bestFit="1" customWidth="1"/>
    <col min="2" max="5" width="10.109375" style="235" bestFit="1" customWidth="1"/>
    <col min="6" max="6" width="12" bestFit="1" customWidth="1"/>
    <col min="7" max="8" width="11.44140625" bestFit="1" customWidth="1"/>
    <col min="9" max="9" width="13.88671875" bestFit="1" customWidth="1"/>
    <col min="10" max="10" width="11.44140625" bestFit="1" customWidth="1"/>
    <col min="11" max="11" width="5.6640625" bestFit="1" customWidth="1"/>
    <col min="12" max="12" width="6.21875" bestFit="1" customWidth="1"/>
    <col min="13" max="14" width="7.44140625" bestFit="1" customWidth="1"/>
    <col min="15" max="15" width="13.88671875" bestFit="1" customWidth="1"/>
    <col min="16" max="16" width="12" bestFit="1" customWidth="1"/>
    <col min="17" max="18" width="11.44140625" bestFit="1" customWidth="1"/>
    <col min="19" max="19" width="12.5546875" bestFit="1" customWidth="1"/>
    <col min="20" max="20" width="11.44140625" bestFit="1" customWidth="1"/>
  </cols>
  <sheetData>
    <row r="1" spans="1:20">
      <c r="A1" s="197"/>
      <c r="B1" s="198" t="s">
        <v>670</v>
      </c>
      <c r="C1" s="198" t="s">
        <v>671</v>
      </c>
      <c r="D1" s="198" t="s">
        <v>672</v>
      </c>
      <c r="E1" s="199" t="s">
        <v>673</v>
      </c>
      <c r="F1" s="200"/>
      <c r="G1" s="198" t="s">
        <v>670</v>
      </c>
      <c r="H1" s="198" t="s">
        <v>671</v>
      </c>
      <c r="I1" s="198" t="s">
        <v>672</v>
      </c>
      <c r="J1" s="201" t="s">
        <v>673</v>
      </c>
      <c r="K1" s="202"/>
      <c r="L1" s="198" t="s">
        <v>670</v>
      </c>
      <c r="M1" s="198" t="s">
        <v>671</v>
      </c>
      <c r="N1" s="198" t="s">
        <v>672</v>
      </c>
      <c r="O1" s="201" t="s">
        <v>673</v>
      </c>
      <c r="P1" s="200"/>
      <c r="Q1" s="198" t="s">
        <v>670</v>
      </c>
      <c r="R1" s="198" t="s">
        <v>671</v>
      </c>
      <c r="S1" s="198" t="s">
        <v>672</v>
      </c>
      <c r="T1" s="201" t="s">
        <v>673</v>
      </c>
    </row>
    <row r="2" spans="1:20">
      <c r="A2" s="203"/>
      <c r="B2" s="204" t="s">
        <v>654</v>
      </c>
      <c r="C2" s="204" t="s">
        <v>655</v>
      </c>
      <c r="D2" s="204" t="s">
        <v>656</v>
      </c>
      <c r="E2" s="205" t="s">
        <v>657</v>
      </c>
      <c r="F2" s="206"/>
      <c r="G2" s="204" t="s">
        <v>658</v>
      </c>
      <c r="H2" s="204" t="s">
        <v>659</v>
      </c>
      <c r="I2" s="204" t="s">
        <v>660</v>
      </c>
      <c r="J2" s="207" t="s">
        <v>661</v>
      </c>
      <c r="K2" s="208"/>
      <c r="L2" s="204" t="s">
        <v>662</v>
      </c>
      <c r="M2" s="204" t="s">
        <v>663</v>
      </c>
      <c r="N2" s="204" t="s">
        <v>664</v>
      </c>
      <c r="O2" s="207" t="s">
        <v>665</v>
      </c>
      <c r="P2" s="206"/>
      <c r="Q2" s="204" t="s">
        <v>666</v>
      </c>
      <c r="R2" s="204" t="s">
        <v>667</v>
      </c>
      <c r="S2" s="204" t="s">
        <v>668</v>
      </c>
      <c r="T2" s="207" t="s">
        <v>669</v>
      </c>
    </row>
    <row r="3" spans="1:20">
      <c r="A3" s="209" t="s">
        <v>674</v>
      </c>
      <c r="B3" s="210" t="s">
        <v>675</v>
      </c>
      <c r="C3" s="211" t="s">
        <v>676</v>
      </c>
      <c r="D3" s="211" t="s">
        <v>677</v>
      </c>
      <c r="E3" s="212" t="s">
        <v>678</v>
      </c>
      <c r="F3" s="209" t="s">
        <v>679</v>
      </c>
      <c r="G3" s="211" t="s">
        <v>680</v>
      </c>
      <c r="H3" s="211" t="s">
        <v>681</v>
      </c>
      <c r="I3" s="211" t="s">
        <v>682</v>
      </c>
      <c r="J3" s="213" t="s">
        <v>683</v>
      </c>
      <c r="K3" s="214" t="s">
        <v>684</v>
      </c>
      <c r="L3" s="285" t="s">
        <v>685</v>
      </c>
      <c r="M3" s="211" t="s">
        <v>686</v>
      </c>
      <c r="N3" s="211" t="s">
        <v>687</v>
      </c>
      <c r="O3" s="213" t="s">
        <v>688</v>
      </c>
      <c r="P3" s="209" t="s">
        <v>689</v>
      </c>
      <c r="Q3" s="211"/>
      <c r="R3" s="211" t="s">
        <v>690</v>
      </c>
      <c r="S3" s="211" t="s">
        <v>691</v>
      </c>
      <c r="T3" s="213" t="s">
        <v>692</v>
      </c>
    </row>
    <row r="4" spans="1:20">
      <c r="A4" s="203"/>
      <c r="B4" s="215" t="s">
        <v>693</v>
      </c>
      <c r="C4" s="216" t="s">
        <v>694</v>
      </c>
      <c r="D4" s="216" t="s">
        <v>695</v>
      </c>
      <c r="E4" s="217" t="s">
        <v>696</v>
      </c>
      <c r="F4" s="218"/>
      <c r="G4" s="216" t="s">
        <v>697</v>
      </c>
      <c r="H4" s="216" t="s">
        <v>698</v>
      </c>
      <c r="I4" s="216" t="s">
        <v>699</v>
      </c>
      <c r="J4" s="219" t="s">
        <v>700</v>
      </c>
      <c r="K4" s="220"/>
      <c r="L4" s="283" t="s">
        <v>701</v>
      </c>
      <c r="M4" s="216" t="s">
        <v>702</v>
      </c>
      <c r="N4" s="216" t="s">
        <v>703</v>
      </c>
      <c r="O4" s="219" t="s">
        <v>704</v>
      </c>
      <c r="P4" s="203"/>
      <c r="Q4" s="216"/>
      <c r="R4" s="216" t="s">
        <v>705</v>
      </c>
      <c r="S4" s="216" t="s">
        <v>706</v>
      </c>
      <c r="T4" s="219" t="s">
        <v>707</v>
      </c>
    </row>
    <row r="5" spans="1:20">
      <c r="A5" s="203"/>
      <c r="B5" s="216" t="s">
        <v>708</v>
      </c>
      <c r="C5" s="216" t="s">
        <v>709</v>
      </c>
      <c r="D5" s="216" t="s">
        <v>710</v>
      </c>
      <c r="E5" s="217" t="s">
        <v>711</v>
      </c>
      <c r="F5" s="203"/>
      <c r="G5" s="216"/>
      <c r="H5" s="216" t="s">
        <v>712</v>
      </c>
      <c r="I5" s="216" t="s">
        <v>713</v>
      </c>
      <c r="J5" s="219" t="s">
        <v>714</v>
      </c>
      <c r="K5" s="220"/>
      <c r="L5" s="283" t="s">
        <v>715</v>
      </c>
      <c r="M5" s="216" t="s">
        <v>716</v>
      </c>
      <c r="N5" s="216" t="s">
        <v>717</v>
      </c>
      <c r="O5" s="219" t="s">
        <v>718</v>
      </c>
      <c r="P5" s="203"/>
      <c r="Q5" s="216"/>
      <c r="R5" s="216" t="s">
        <v>719</v>
      </c>
      <c r="S5" s="216" t="s">
        <v>720</v>
      </c>
      <c r="T5" s="219" t="s">
        <v>721</v>
      </c>
    </row>
    <row r="6" spans="1:20">
      <c r="A6" s="221"/>
      <c r="B6" s="216" t="s">
        <v>722</v>
      </c>
      <c r="C6" s="216" t="s">
        <v>723</v>
      </c>
      <c r="D6" s="216" t="s">
        <v>724</v>
      </c>
      <c r="E6" s="217" t="s">
        <v>725</v>
      </c>
      <c r="F6" s="203"/>
      <c r="G6" s="216"/>
      <c r="H6" s="216" t="s">
        <v>726</v>
      </c>
      <c r="I6" s="216" t="s">
        <v>727</v>
      </c>
      <c r="J6" s="219" t="s">
        <v>728</v>
      </c>
      <c r="K6" s="220"/>
      <c r="L6" s="283" t="s">
        <v>729</v>
      </c>
      <c r="M6" s="216" t="s">
        <v>730</v>
      </c>
      <c r="N6" s="216" t="s">
        <v>731</v>
      </c>
      <c r="O6" s="219" t="s">
        <v>732</v>
      </c>
      <c r="P6" s="203"/>
      <c r="Q6" s="216"/>
      <c r="R6" s="216" t="s">
        <v>733</v>
      </c>
      <c r="S6" s="216" t="s">
        <v>734</v>
      </c>
      <c r="T6" s="219" t="s">
        <v>735</v>
      </c>
    </row>
    <row r="7" spans="1:20">
      <c r="A7" s="221"/>
      <c r="B7" s="216" t="s">
        <v>736</v>
      </c>
      <c r="C7" s="216" t="s">
        <v>737</v>
      </c>
      <c r="D7" s="216" t="s">
        <v>738</v>
      </c>
      <c r="E7" s="217" t="s">
        <v>739</v>
      </c>
      <c r="F7" s="203"/>
      <c r="G7" s="216"/>
      <c r="H7" s="216" t="s">
        <v>740</v>
      </c>
      <c r="I7" s="216" t="s">
        <v>741</v>
      </c>
      <c r="J7" s="219" t="s">
        <v>742</v>
      </c>
      <c r="K7" s="220"/>
      <c r="L7" s="283" t="s">
        <v>743</v>
      </c>
      <c r="M7" s="216" t="s">
        <v>744</v>
      </c>
      <c r="N7" s="216" t="s">
        <v>745</v>
      </c>
      <c r="O7" s="219" t="s">
        <v>746</v>
      </c>
      <c r="P7" s="203"/>
      <c r="Q7" s="216"/>
      <c r="R7" s="216" t="s">
        <v>747</v>
      </c>
      <c r="S7" s="216" t="s">
        <v>748</v>
      </c>
      <c r="T7" s="219" t="s">
        <v>749</v>
      </c>
    </row>
    <row r="8" spans="1:20">
      <c r="A8" s="221"/>
      <c r="B8" s="216"/>
      <c r="C8" s="216" t="s">
        <v>750</v>
      </c>
      <c r="D8" s="216" t="s">
        <v>751</v>
      </c>
      <c r="E8" s="217" t="s">
        <v>752</v>
      </c>
      <c r="F8" s="203"/>
      <c r="G8" s="216"/>
      <c r="H8" s="216" t="s">
        <v>753</v>
      </c>
      <c r="I8" s="216" t="s">
        <v>754</v>
      </c>
      <c r="J8" s="219" t="s">
        <v>755</v>
      </c>
      <c r="K8" s="222"/>
      <c r="L8" s="283" t="s">
        <v>756</v>
      </c>
      <c r="M8" s="216" t="s">
        <v>757</v>
      </c>
      <c r="N8" s="216" t="s">
        <v>758</v>
      </c>
      <c r="O8" s="219"/>
      <c r="P8" s="203"/>
      <c r="Q8" s="216"/>
      <c r="R8" s="216" t="s">
        <v>759</v>
      </c>
      <c r="S8" s="216" t="s">
        <v>760</v>
      </c>
      <c r="T8" s="219" t="s">
        <v>761</v>
      </c>
    </row>
    <row r="9" spans="1:20">
      <c r="A9" s="203"/>
      <c r="B9" s="216"/>
      <c r="C9" s="216" t="s">
        <v>762</v>
      </c>
      <c r="D9" s="216" t="s">
        <v>763</v>
      </c>
      <c r="E9" s="217" t="s">
        <v>764</v>
      </c>
      <c r="F9" s="203"/>
      <c r="G9" s="216"/>
      <c r="H9" s="216" t="s">
        <v>765</v>
      </c>
      <c r="I9" s="216" t="s">
        <v>766</v>
      </c>
      <c r="J9" s="219" t="s">
        <v>767</v>
      </c>
      <c r="K9" s="222"/>
      <c r="L9" s="283" t="s">
        <v>768</v>
      </c>
      <c r="M9" s="216" t="s">
        <v>769</v>
      </c>
      <c r="N9" s="216" t="s">
        <v>770</v>
      </c>
      <c r="O9" s="219"/>
      <c r="P9" s="203"/>
      <c r="Q9" s="216"/>
      <c r="R9" s="216" t="s">
        <v>771</v>
      </c>
      <c r="S9" s="216" t="s">
        <v>772</v>
      </c>
      <c r="T9" s="219" t="s">
        <v>773</v>
      </c>
    </row>
    <row r="10" spans="1:20">
      <c r="A10" s="203"/>
      <c r="B10" s="216"/>
      <c r="C10" s="216"/>
      <c r="D10" s="216" t="s">
        <v>774</v>
      </c>
      <c r="E10" s="217" t="s">
        <v>775</v>
      </c>
      <c r="F10" s="203"/>
      <c r="G10" s="216"/>
      <c r="H10" s="216" t="s">
        <v>776</v>
      </c>
      <c r="I10" s="216" t="s">
        <v>777</v>
      </c>
      <c r="J10" s="219"/>
      <c r="K10" s="222"/>
      <c r="L10" s="283" t="s">
        <v>778</v>
      </c>
      <c r="M10" s="216" t="s">
        <v>779</v>
      </c>
      <c r="N10" s="216" t="s">
        <v>780</v>
      </c>
      <c r="O10" s="219"/>
      <c r="P10" s="203"/>
      <c r="Q10" s="216"/>
      <c r="R10" s="216" t="s">
        <v>781</v>
      </c>
      <c r="S10" s="216" t="s">
        <v>782</v>
      </c>
      <c r="T10" s="219" t="s">
        <v>783</v>
      </c>
    </row>
    <row r="11" spans="1:20">
      <c r="A11" s="203"/>
      <c r="B11" s="216"/>
      <c r="C11" s="216"/>
      <c r="D11" s="216" t="s">
        <v>784</v>
      </c>
      <c r="E11" s="217"/>
      <c r="F11" s="203"/>
      <c r="G11" s="216"/>
      <c r="H11" s="216"/>
      <c r="I11" s="216" t="s">
        <v>785</v>
      </c>
      <c r="J11" s="219"/>
      <c r="K11" s="220"/>
      <c r="L11" s="283" t="s">
        <v>933</v>
      </c>
      <c r="M11" s="216"/>
      <c r="N11" s="216" t="s">
        <v>786</v>
      </c>
      <c r="O11" s="219"/>
      <c r="P11" s="221"/>
      <c r="Q11" s="216"/>
      <c r="R11" s="216" t="s">
        <v>787</v>
      </c>
      <c r="S11" s="216" t="s">
        <v>788</v>
      </c>
      <c r="T11" s="219" t="s">
        <v>789</v>
      </c>
    </row>
    <row r="12" spans="1:20">
      <c r="A12" s="203"/>
      <c r="B12" s="216"/>
      <c r="C12" s="216"/>
      <c r="D12" s="216" t="s">
        <v>790</v>
      </c>
      <c r="E12" s="217"/>
      <c r="F12" s="203"/>
      <c r="G12" s="216"/>
      <c r="H12" s="216"/>
      <c r="I12" s="216" t="s">
        <v>791</v>
      </c>
      <c r="J12" s="219"/>
      <c r="K12" s="220"/>
      <c r="L12" s="283" t="s">
        <v>934</v>
      </c>
      <c r="M12" s="216"/>
      <c r="N12" s="216"/>
      <c r="O12" s="219"/>
      <c r="P12" s="203"/>
      <c r="Q12" s="216"/>
      <c r="R12" s="216" t="s">
        <v>792</v>
      </c>
      <c r="S12" s="216" t="s">
        <v>793</v>
      </c>
      <c r="T12" s="219" t="s">
        <v>794</v>
      </c>
    </row>
    <row r="13" spans="1:20">
      <c r="A13" s="203"/>
      <c r="B13" s="216"/>
      <c r="C13" s="216"/>
      <c r="D13" s="216" t="s">
        <v>795</v>
      </c>
      <c r="E13" s="217"/>
      <c r="F13" s="203"/>
      <c r="G13" s="216"/>
      <c r="H13" s="216"/>
      <c r="I13" s="216" t="s">
        <v>796</v>
      </c>
      <c r="J13" s="219"/>
      <c r="K13" s="223"/>
      <c r="L13" s="283" t="s">
        <v>935</v>
      </c>
      <c r="M13" s="224"/>
      <c r="N13" s="224"/>
      <c r="O13" s="225"/>
      <c r="P13" s="221"/>
      <c r="Q13" s="216"/>
      <c r="R13" s="216" t="s">
        <v>797</v>
      </c>
      <c r="S13" s="216" t="s">
        <v>798</v>
      </c>
      <c r="T13" s="219" t="s">
        <v>799</v>
      </c>
    </row>
    <row r="14" spans="1:20" ht="14.25" thickBot="1">
      <c r="A14" s="226"/>
      <c r="B14" s="227"/>
      <c r="C14" s="227"/>
      <c r="D14" s="227" t="s">
        <v>800</v>
      </c>
      <c r="E14" s="228"/>
      <c r="F14" s="226"/>
      <c r="G14" s="227"/>
      <c r="H14" s="227"/>
      <c r="I14" s="227" t="s">
        <v>801</v>
      </c>
      <c r="J14" s="229"/>
      <c r="K14" s="230"/>
      <c r="L14" s="286" t="s">
        <v>936</v>
      </c>
      <c r="M14" s="231"/>
      <c r="N14" s="231"/>
      <c r="O14" s="232"/>
      <c r="P14" s="221"/>
      <c r="Q14" s="216"/>
      <c r="R14" s="216" t="s">
        <v>802</v>
      </c>
      <c r="S14" s="216" t="s">
        <v>803</v>
      </c>
      <c r="T14" s="219" t="s">
        <v>804</v>
      </c>
    </row>
    <row r="15" spans="1:20">
      <c r="A15" s="27"/>
      <c r="B15" s="233"/>
      <c r="C15" s="233"/>
      <c r="D15" s="233"/>
      <c r="E15" s="233"/>
      <c r="F15" s="27"/>
      <c r="G15" s="233"/>
      <c r="H15" s="233"/>
      <c r="I15" s="233"/>
      <c r="J15" s="233"/>
      <c r="K15" s="234"/>
      <c r="L15" s="284" t="s">
        <v>937</v>
      </c>
      <c r="M15" s="234"/>
      <c r="N15" s="234"/>
      <c r="O15" s="234"/>
      <c r="P15" s="203"/>
      <c r="Q15" s="216"/>
      <c r="R15" s="216" t="s">
        <v>805</v>
      </c>
      <c r="S15" s="216" t="s">
        <v>806</v>
      </c>
      <c r="T15" s="219" t="s">
        <v>807</v>
      </c>
    </row>
    <row r="16" spans="1:20">
      <c r="L16" s="190"/>
      <c r="P16" s="203"/>
      <c r="Q16" s="216"/>
      <c r="R16" s="216" t="s">
        <v>808</v>
      </c>
      <c r="S16" s="216" t="s">
        <v>809</v>
      </c>
      <c r="T16" s="219" t="s">
        <v>810</v>
      </c>
    </row>
    <row r="17" spans="3:20">
      <c r="L17" s="190"/>
      <c r="P17" s="203"/>
      <c r="Q17" s="216"/>
      <c r="R17" s="216"/>
      <c r="S17" s="216" t="s">
        <v>811</v>
      </c>
      <c r="T17" s="219" t="s">
        <v>812</v>
      </c>
    </row>
    <row r="18" spans="3:20">
      <c r="L18" s="190"/>
      <c r="P18" s="203"/>
      <c r="Q18" s="216"/>
      <c r="R18" s="216"/>
      <c r="S18" s="216" t="s">
        <v>813</v>
      </c>
      <c r="T18" s="219" t="s">
        <v>814</v>
      </c>
    </row>
    <row r="19" spans="3:20">
      <c r="L19" s="190"/>
      <c r="P19" s="203"/>
      <c r="Q19" s="216"/>
      <c r="R19" s="216"/>
      <c r="S19" s="216" t="s">
        <v>815</v>
      </c>
      <c r="T19" s="219" t="s">
        <v>816</v>
      </c>
    </row>
    <row r="20" spans="3:20">
      <c r="P20" s="203"/>
      <c r="Q20" s="216"/>
      <c r="R20" s="216"/>
      <c r="S20" s="216" t="s">
        <v>817</v>
      </c>
      <c r="T20" s="219" t="s">
        <v>818</v>
      </c>
    </row>
    <row r="21" spans="3:20">
      <c r="C21" s="242"/>
      <c r="P21" s="203"/>
      <c r="Q21" s="216"/>
      <c r="R21" s="216"/>
      <c r="S21" s="216" t="s">
        <v>819</v>
      </c>
      <c r="T21" s="219" t="s">
        <v>820</v>
      </c>
    </row>
    <row r="22" spans="3:20">
      <c r="C22" s="242"/>
      <c r="P22" s="218"/>
      <c r="Q22" s="216"/>
      <c r="R22" s="216"/>
      <c r="S22" s="216" t="s">
        <v>821</v>
      </c>
      <c r="T22" s="219"/>
    </row>
    <row r="23" spans="3:20" ht="14.25" thickBot="1">
      <c r="P23" s="226"/>
      <c r="Q23" s="227"/>
      <c r="R23" s="227"/>
      <c r="S23" s="227" t="s">
        <v>822</v>
      </c>
      <c r="T23" s="229"/>
    </row>
    <row r="24" spans="3:20">
      <c r="C24" s="242"/>
    </row>
    <row r="74" spans="1:1">
      <c r="A74" s="13"/>
    </row>
    <row r="75" spans="1:1">
      <c r="A75" s="13"/>
    </row>
    <row r="76" spans="1:1">
      <c r="A76" s="13"/>
    </row>
    <row r="85" spans="1:1">
      <c r="A85" s="32"/>
    </row>
    <row r="86" spans="1:1">
      <c r="A86" s="32"/>
    </row>
    <row r="88" spans="1:1">
      <c r="A88" s="32"/>
    </row>
    <row r="96" spans="1:1">
      <c r="A96" s="34"/>
    </row>
    <row r="112" spans="1:1">
      <c r="A112" s="13"/>
    </row>
    <row r="113" spans="1:1">
      <c r="A113" s="13"/>
    </row>
    <row r="114" spans="1:1">
      <c r="A114" s="1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10"/>
  <sheetViews>
    <sheetView workbookViewId="0">
      <selection activeCell="G20" sqref="G20:J21"/>
    </sheetView>
  </sheetViews>
  <sheetFormatPr defaultRowHeight="13.5"/>
  <cols>
    <col min="3" max="3" width="8.88671875" style="357"/>
    <col min="6" max="6" width="8.88671875" style="357"/>
    <col min="8" max="8" width="3.109375" customWidth="1"/>
  </cols>
  <sheetData>
    <row r="1" spans="1:11">
      <c r="A1" s="1805" t="s">
        <v>823</v>
      </c>
      <c r="B1" s="1805"/>
      <c r="C1" s="1805"/>
      <c r="D1" s="1805"/>
      <c r="E1" s="1805"/>
      <c r="F1" s="1805"/>
      <c r="G1" s="1805"/>
      <c r="I1" s="1805" t="s">
        <v>824</v>
      </c>
      <c r="J1" s="1805"/>
      <c r="K1" s="1805"/>
    </row>
    <row r="2" spans="1:11">
      <c r="A2" s="236"/>
      <c r="B2" s="1805" t="s">
        <v>825</v>
      </c>
      <c r="C2" s="1805"/>
      <c r="D2" s="1805"/>
      <c r="E2" s="1805" t="s">
        <v>826</v>
      </c>
      <c r="F2" s="1805"/>
      <c r="G2" s="1805"/>
      <c r="I2" s="236"/>
      <c r="J2" s="236" t="s">
        <v>827</v>
      </c>
      <c r="K2" s="236" t="s">
        <v>828</v>
      </c>
    </row>
    <row r="3" spans="1:11">
      <c r="A3" s="236"/>
      <c r="B3" s="236" t="s">
        <v>827</v>
      </c>
      <c r="C3" s="356" t="s">
        <v>1138</v>
      </c>
      <c r="D3" s="236" t="s">
        <v>828</v>
      </c>
      <c r="E3" s="236" t="s">
        <v>827</v>
      </c>
      <c r="F3" s="356" t="s">
        <v>1138</v>
      </c>
      <c r="G3" s="236" t="s">
        <v>828</v>
      </c>
      <c r="I3" s="236" t="s">
        <v>829</v>
      </c>
      <c r="J3" s="237">
        <v>140</v>
      </c>
      <c r="K3" s="237">
        <v>90</v>
      </c>
    </row>
    <row r="4" spans="1:11">
      <c r="A4" s="236" t="s">
        <v>829</v>
      </c>
      <c r="B4" s="237">
        <v>230</v>
      </c>
      <c r="C4" s="237">
        <v>200</v>
      </c>
      <c r="D4" s="237">
        <v>160</v>
      </c>
      <c r="E4" s="237">
        <v>184</v>
      </c>
      <c r="F4" s="237">
        <v>160</v>
      </c>
      <c r="G4" s="237">
        <v>128</v>
      </c>
      <c r="I4" s="236" t="s">
        <v>830</v>
      </c>
      <c r="J4" s="237">
        <v>100</v>
      </c>
      <c r="K4" s="237">
        <v>70</v>
      </c>
    </row>
    <row r="5" spans="1:11">
      <c r="A5" s="236" t="s">
        <v>830</v>
      </c>
      <c r="B5" s="237">
        <v>190</v>
      </c>
      <c r="C5" s="237">
        <v>170</v>
      </c>
      <c r="D5" s="237">
        <v>140</v>
      </c>
      <c r="E5" s="237">
        <v>152</v>
      </c>
      <c r="F5" s="237">
        <v>136</v>
      </c>
      <c r="G5" s="237">
        <v>112</v>
      </c>
      <c r="I5" s="236" t="s">
        <v>831</v>
      </c>
      <c r="J5" s="237">
        <v>80</v>
      </c>
      <c r="K5" s="237">
        <v>60</v>
      </c>
    </row>
    <row r="6" spans="1:11">
      <c r="A6" s="236" t="s">
        <v>831</v>
      </c>
      <c r="B6" s="237">
        <v>150</v>
      </c>
      <c r="C6" s="237">
        <v>120</v>
      </c>
      <c r="D6" s="237">
        <v>100</v>
      </c>
      <c r="E6" s="237">
        <v>144</v>
      </c>
      <c r="F6" s="237">
        <v>96</v>
      </c>
      <c r="G6" s="237">
        <v>80</v>
      </c>
      <c r="I6" s="236" t="s">
        <v>832</v>
      </c>
      <c r="J6" s="237">
        <v>70</v>
      </c>
      <c r="K6" s="237">
        <v>50</v>
      </c>
    </row>
    <row r="7" spans="1:11">
      <c r="A7" s="236" t="s">
        <v>832</v>
      </c>
      <c r="B7" s="237">
        <v>110</v>
      </c>
      <c r="C7" s="237">
        <v>100</v>
      </c>
      <c r="D7" s="237">
        <v>90</v>
      </c>
      <c r="E7" s="237">
        <v>104</v>
      </c>
      <c r="F7" s="237">
        <v>80</v>
      </c>
      <c r="G7" s="237">
        <v>72</v>
      </c>
    </row>
    <row r="10" spans="1:11">
      <c r="A10" s="238"/>
    </row>
  </sheetData>
  <mergeCells count="4">
    <mergeCell ref="A1:G1"/>
    <mergeCell ref="I1:K1"/>
    <mergeCell ref="B2:D2"/>
    <mergeCell ref="E2:G2"/>
  </mergeCells>
  <phoneticPr fontId="5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CO71"/>
  <sheetViews>
    <sheetView zoomScaleNormal="100" workbookViewId="0">
      <selection activeCell="G17" sqref="G17:W17"/>
    </sheetView>
  </sheetViews>
  <sheetFormatPr defaultColWidth="1.77734375" defaultRowHeight="18" customHeight="1"/>
  <cols>
    <col min="1" max="40" width="1.77734375" style="12" customWidth="1"/>
    <col min="41" max="41" width="1.6640625" style="12" customWidth="1"/>
    <col min="42" max="48" width="1.77734375" style="12" customWidth="1"/>
    <col min="49" max="49" width="1.77734375" style="13" customWidth="1"/>
    <col min="50" max="50" width="1.77734375" style="387" customWidth="1"/>
    <col min="51" max="53" width="1.77734375" style="387"/>
    <col min="54" max="54" width="2.109375" style="387" bestFit="1" customWidth="1"/>
    <col min="55" max="93" width="1.77734375" style="387"/>
    <col min="94" max="16384" width="1.77734375" style="12"/>
  </cols>
  <sheetData>
    <row r="1" spans="1:93" ht="31.5">
      <c r="A1" s="977" t="s">
        <v>843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12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</row>
    <row r="2" spans="1:93" ht="13.5">
      <c r="A2" s="1217" t="s">
        <v>356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  <c r="U2" s="1217"/>
      <c r="V2" s="1217"/>
      <c r="W2" s="1217"/>
      <c r="X2" s="1217"/>
      <c r="Y2" s="1217"/>
      <c r="Z2" s="1217"/>
      <c r="AA2" s="1217"/>
      <c r="AB2" s="1217"/>
      <c r="AC2" s="1217"/>
      <c r="AD2" s="1217"/>
      <c r="AE2" s="1217"/>
      <c r="AF2" s="1217"/>
      <c r="AG2" s="1217"/>
      <c r="AH2" s="1217"/>
      <c r="AI2" s="1217"/>
      <c r="AJ2" s="1217"/>
      <c r="AK2" s="1217"/>
      <c r="AL2" s="1217"/>
      <c r="AM2" s="1217"/>
      <c r="AN2" s="1217"/>
      <c r="AO2" s="1217"/>
      <c r="AP2" s="1217"/>
      <c r="AQ2" s="1217"/>
      <c r="AR2" s="1217"/>
      <c r="AS2" s="1217"/>
      <c r="AT2" s="1217"/>
      <c r="AU2" s="1217"/>
      <c r="AV2" s="1217"/>
      <c r="AX2" s="386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</row>
    <row r="3" spans="1:93" ht="18" customHeight="1">
      <c r="AW3" s="12"/>
      <c r="AX3" s="1376" t="s">
        <v>1369</v>
      </c>
      <c r="AY3" s="1376"/>
      <c r="AZ3" s="1376"/>
      <c r="BA3" s="1376"/>
      <c r="BB3" s="1376"/>
      <c r="BC3" s="1376"/>
      <c r="BD3" s="1376"/>
      <c r="BE3" s="1376"/>
      <c r="BF3" s="1376"/>
      <c r="BG3" s="1376"/>
    </row>
    <row r="4" spans="1:93" s="32" customFormat="1" ht="18" customHeight="1">
      <c r="A4" s="992" t="s">
        <v>196</v>
      </c>
      <c r="B4" s="992"/>
      <c r="C4" s="992"/>
      <c r="D4" s="992"/>
      <c r="E4" s="992"/>
      <c r="F4" s="992"/>
      <c r="G4" s="993"/>
      <c r="H4" s="992">
        <f>'1'!$H$3:$V$3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1424</v>
      </c>
      <c r="X4" s="992"/>
      <c r="Y4" s="992"/>
      <c r="Z4" s="992"/>
      <c r="AA4" s="992"/>
      <c r="AB4" s="992"/>
      <c r="AC4" s="992">
        <f>'1'!$AC$3:$AI$3</f>
        <v>0</v>
      </c>
      <c r="AD4" s="992"/>
      <c r="AE4" s="992"/>
      <c r="AF4" s="992"/>
      <c r="AG4" s="992"/>
      <c r="AH4" s="992"/>
      <c r="AI4" s="992"/>
      <c r="AJ4" s="992" t="s">
        <v>44</v>
      </c>
      <c r="AK4" s="993"/>
      <c r="AL4" s="993"/>
      <c r="AM4" s="993"/>
      <c r="AN4" s="993"/>
      <c r="AO4" s="559" t="s">
        <v>195</v>
      </c>
      <c r="AP4" s="994">
        <f>'1'!$AP$3:$AV$3</f>
        <v>0</v>
      </c>
      <c r="AQ4" s="993"/>
      <c r="AR4" s="993"/>
      <c r="AS4" s="993"/>
      <c r="AT4" s="993"/>
      <c r="AU4" s="993"/>
      <c r="AV4" s="993"/>
      <c r="AW4" s="560"/>
      <c r="AX4" s="1907" t="s">
        <v>1586</v>
      </c>
      <c r="AY4" s="1907"/>
      <c r="AZ4" s="1907"/>
      <c r="BA4" s="1907"/>
      <c r="BB4" s="1907"/>
      <c r="BC4" s="1907"/>
      <c r="BD4" s="1907"/>
      <c r="BE4" s="1907"/>
      <c r="BF4" s="1907"/>
      <c r="BG4" s="1907"/>
      <c r="BH4" s="538"/>
      <c r="BI4" s="538"/>
      <c r="BJ4" s="538"/>
      <c r="BK4" s="538"/>
      <c r="BL4" s="538"/>
      <c r="BM4" s="538"/>
      <c r="BN4" s="538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6"/>
    </row>
    <row r="5" spans="1:93" s="32" customFormat="1" ht="18" customHeight="1">
      <c r="A5" s="992" t="s">
        <v>197</v>
      </c>
      <c r="B5" s="992"/>
      <c r="C5" s="992"/>
      <c r="D5" s="992"/>
      <c r="E5" s="992"/>
      <c r="F5" s="992"/>
      <c r="G5" s="993"/>
      <c r="H5" s="992">
        <f>'1'!$H$4:$Y$4</f>
        <v>0</v>
      </c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 t="s">
        <v>198</v>
      </c>
      <c r="X5" s="992"/>
      <c r="Y5" s="992"/>
      <c r="Z5" s="992"/>
      <c r="AA5" s="992"/>
      <c r="AB5" s="992"/>
      <c r="AC5" s="992">
        <f>'1'!$AC$4:$AV$4</f>
        <v>0</v>
      </c>
      <c r="AD5" s="992"/>
      <c r="AE5" s="992"/>
      <c r="AF5" s="992"/>
      <c r="AG5" s="992"/>
      <c r="AH5" s="992"/>
      <c r="AI5" s="992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561"/>
      <c r="AX5" s="1724" t="s">
        <v>951</v>
      </c>
      <c r="AY5" s="1724"/>
      <c r="AZ5" s="1724"/>
      <c r="BA5" s="1724"/>
      <c r="BB5" s="1724"/>
      <c r="BC5" s="1724"/>
      <c r="BD5" s="1724"/>
      <c r="BE5" s="1724"/>
      <c r="BF5" s="1724"/>
      <c r="BG5" s="1724"/>
      <c r="BH5" s="1724"/>
      <c r="BI5" s="1724"/>
      <c r="BJ5" s="1724"/>
      <c r="BK5" s="1724"/>
      <c r="BL5" s="1724"/>
      <c r="BM5" s="1724"/>
      <c r="BN5" s="1724"/>
      <c r="BO5" s="1724"/>
      <c r="BP5" s="1724"/>
      <c r="BQ5" s="1724"/>
      <c r="BR5" s="1724"/>
      <c r="BS5" s="1724"/>
      <c r="BT5" s="1724"/>
      <c r="BU5" s="1724"/>
      <c r="BV5" s="1724"/>
      <c r="BW5" s="1724"/>
      <c r="BX5" s="1724"/>
      <c r="BY5" s="1724"/>
      <c r="BZ5" s="1724"/>
      <c r="CA5" s="1724"/>
      <c r="CB5" s="1724"/>
      <c r="CC5" s="1724"/>
      <c r="CD5" s="1724"/>
      <c r="CE5" s="1724"/>
      <c r="CF5" s="1724"/>
      <c r="CG5" s="1724"/>
      <c r="CH5" s="1724"/>
      <c r="CI5" s="1724"/>
      <c r="CJ5" s="1724"/>
      <c r="CK5" s="1724"/>
      <c r="CL5" s="1724"/>
      <c r="CM5" s="1724"/>
      <c r="CN5" s="1724"/>
      <c r="CO5" s="1724"/>
    </row>
    <row r="6" spans="1:93" s="32" customFormat="1" ht="18" customHeight="1">
      <c r="A6" s="992" t="s">
        <v>194</v>
      </c>
      <c r="B6" s="992"/>
      <c r="C6" s="992"/>
      <c r="D6" s="992"/>
      <c r="E6" s="992"/>
      <c r="F6" s="992"/>
      <c r="G6" s="993"/>
      <c r="H6" s="992">
        <f>'1'!$H$5:$AV$5</f>
        <v>0</v>
      </c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561"/>
      <c r="AX6" s="1593" t="s">
        <v>1259</v>
      </c>
      <c r="AY6" s="1593"/>
      <c r="AZ6" s="1593"/>
      <c r="BA6" s="1593"/>
      <c r="BB6" s="1593"/>
      <c r="BC6" s="1593"/>
      <c r="BD6" s="1593"/>
      <c r="BE6" s="1593"/>
      <c r="BF6" s="1593"/>
      <c r="BG6" s="1593"/>
      <c r="BH6" s="1593"/>
      <c r="BI6" s="1593"/>
      <c r="BJ6" s="1593"/>
      <c r="BK6" s="1593"/>
      <c r="BL6" s="1593"/>
      <c r="BM6" s="1593"/>
      <c r="BN6" s="1593"/>
      <c r="BO6" s="1593"/>
      <c r="BP6" s="1593"/>
      <c r="BQ6" s="1593"/>
      <c r="BR6" s="1593"/>
      <c r="BS6" s="1593"/>
      <c r="BT6" s="1593"/>
      <c r="BU6" s="1593"/>
      <c r="BV6" s="1593"/>
      <c r="BW6" s="1593"/>
      <c r="BX6" s="1593"/>
      <c r="BY6" s="1593"/>
      <c r="BZ6" s="1593"/>
      <c r="CA6" s="1593"/>
      <c r="CB6" s="1593"/>
      <c r="CC6" s="1593"/>
      <c r="CD6" s="1593"/>
      <c r="CE6" s="1593"/>
      <c r="CF6" s="1593"/>
      <c r="CG6" s="1593"/>
      <c r="CH6" s="1593"/>
      <c r="CI6" s="1593"/>
      <c r="CJ6" s="1593"/>
      <c r="CK6" s="1593"/>
      <c r="CL6" s="1593"/>
      <c r="CM6" s="1593"/>
      <c r="CN6" s="1593"/>
      <c r="CO6" s="1593"/>
    </row>
    <row r="7" spans="1:93" ht="12.95" customHeight="1">
      <c r="A7" s="115"/>
      <c r="B7" s="13"/>
      <c r="C7" s="13"/>
      <c r="D7" s="13"/>
      <c r="E7" s="13"/>
      <c r="F7" s="13"/>
      <c r="G7" s="115"/>
      <c r="H7" s="13"/>
      <c r="I7" s="13"/>
      <c r="J7" s="45"/>
      <c r="K7" s="45"/>
      <c r="L7" s="45"/>
      <c r="M7" s="45"/>
      <c r="N7" s="45"/>
      <c r="AW7" s="12"/>
      <c r="AX7" s="1593"/>
      <c r="AY7" s="1593"/>
      <c r="AZ7" s="1593"/>
      <c r="BA7" s="1593"/>
      <c r="BB7" s="1593"/>
      <c r="BC7" s="1593"/>
      <c r="BD7" s="1593"/>
      <c r="BE7" s="1593"/>
      <c r="BF7" s="1593"/>
      <c r="BG7" s="1593"/>
      <c r="BH7" s="1593"/>
      <c r="BI7" s="1593"/>
      <c r="BJ7" s="1593"/>
      <c r="BK7" s="1593"/>
      <c r="BL7" s="1593"/>
      <c r="BM7" s="1593"/>
      <c r="BN7" s="1593"/>
      <c r="BO7" s="1593"/>
      <c r="BP7" s="1593"/>
      <c r="BQ7" s="1593"/>
      <c r="BR7" s="1593"/>
      <c r="BS7" s="1593"/>
      <c r="BT7" s="1593"/>
      <c r="BU7" s="1593"/>
      <c r="BV7" s="1593"/>
      <c r="BW7" s="1593"/>
      <c r="BX7" s="1593"/>
      <c r="BY7" s="1593"/>
      <c r="BZ7" s="1593"/>
      <c r="CA7" s="1593"/>
      <c r="CB7" s="1593"/>
      <c r="CC7" s="1593"/>
      <c r="CD7" s="1593"/>
      <c r="CE7" s="1593"/>
      <c r="CF7" s="1593"/>
      <c r="CG7" s="1593"/>
      <c r="CH7" s="1593"/>
      <c r="CI7" s="1593"/>
      <c r="CJ7" s="1593"/>
      <c r="CK7" s="1593"/>
      <c r="CL7" s="1593"/>
      <c r="CM7" s="1593"/>
      <c r="CN7" s="1593"/>
      <c r="CO7" s="1593"/>
    </row>
    <row r="8" spans="1:93" ht="24.95" customHeight="1">
      <c r="A8" s="1580" t="s">
        <v>359</v>
      </c>
      <c r="B8" s="1581"/>
      <c r="C8" s="1581"/>
      <c r="D8" s="1581"/>
      <c r="E8" s="1581"/>
      <c r="F8" s="158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2"/>
      <c r="AX8" s="1593"/>
      <c r="AY8" s="1593"/>
      <c r="AZ8" s="1593"/>
      <c r="BA8" s="1593"/>
      <c r="BB8" s="1593"/>
      <c r="BC8" s="1593"/>
      <c r="BD8" s="1593"/>
      <c r="BE8" s="1593"/>
      <c r="BF8" s="1593"/>
      <c r="BG8" s="1593"/>
      <c r="BH8" s="1593"/>
      <c r="BI8" s="1593"/>
      <c r="BJ8" s="1593"/>
      <c r="BK8" s="1593"/>
      <c r="BL8" s="1593"/>
      <c r="BM8" s="1593"/>
      <c r="BN8" s="1593"/>
      <c r="BO8" s="1593"/>
      <c r="BP8" s="1593"/>
      <c r="BQ8" s="1593"/>
      <c r="BR8" s="1593"/>
      <c r="BS8" s="1593"/>
      <c r="BT8" s="1593"/>
      <c r="BU8" s="1593"/>
      <c r="BV8" s="1593"/>
      <c r="BW8" s="1593"/>
      <c r="BX8" s="1593"/>
      <c r="BY8" s="1593"/>
      <c r="BZ8" s="1593"/>
      <c r="CA8" s="1593"/>
      <c r="CB8" s="1593"/>
      <c r="CC8" s="1593"/>
      <c r="CD8" s="1593"/>
      <c r="CE8" s="1593"/>
      <c r="CF8" s="1593"/>
      <c r="CG8" s="1593"/>
      <c r="CH8" s="1593"/>
      <c r="CI8" s="1593"/>
      <c r="CJ8" s="1593"/>
      <c r="CK8" s="1593"/>
      <c r="CL8" s="1593"/>
      <c r="CM8" s="1593"/>
      <c r="CN8" s="1593"/>
      <c r="CO8" s="1593"/>
    </row>
    <row r="9" spans="1:93" ht="23.1" customHeight="1">
      <c r="A9" s="15"/>
      <c r="B9" s="1908" t="s">
        <v>360</v>
      </c>
      <c r="C9" s="1909"/>
      <c r="D9" s="1909"/>
      <c r="E9" s="1909"/>
      <c r="F9" s="1909"/>
      <c r="G9" s="1909"/>
      <c r="H9" s="1909"/>
      <c r="I9" s="1909"/>
      <c r="J9" s="1909"/>
      <c r="K9" s="1909"/>
      <c r="L9" s="1910"/>
      <c r="M9" s="1910"/>
      <c r="N9" s="1910"/>
      <c r="O9" s="1910"/>
      <c r="P9" s="1910"/>
      <c r="Q9" s="1910"/>
      <c r="R9" s="1910"/>
      <c r="S9" s="1910"/>
      <c r="T9" s="1910"/>
      <c r="U9" s="1910"/>
      <c r="V9" s="1910"/>
      <c r="W9" s="1910"/>
      <c r="X9" s="1909" t="s">
        <v>43</v>
      </c>
      <c r="Y9" s="1909"/>
      <c r="Z9" s="1909"/>
      <c r="AA9" s="1909"/>
      <c r="AB9" s="1909"/>
      <c r="AC9" s="1909"/>
      <c r="AD9" s="1909"/>
      <c r="AE9" s="1909"/>
      <c r="AF9" s="1909"/>
      <c r="AG9" s="1910" t="str">
        <f>'4'!R7&amp;","&amp;'4'!R8&amp;","&amp;'4'!R9&amp;","&amp;'4'!R10&amp;","&amp;'4'!R11&amp;","&amp;'4'!R12</f>
        <v>박현아,,,,,</v>
      </c>
      <c r="AH9" s="1910"/>
      <c r="AI9" s="1910"/>
      <c r="AJ9" s="1910"/>
      <c r="AK9" s="1910"/>
      <c r="AL9" s="1910"/>
      <c r="AM9" s="1910"/>
      <c r="AN9" s="1910"/>
      <c r="AO9" s="1910"/>
      <c r="AP9" s="1910"/>
      <c r="AQ9" s="1910"/>
      <c r="AR9" s="1910"/>
      <c r="AS9" s="1910"/>
      <c r="AT9" s="1910"/>
      <c r="AU9" s="1590"/>
      <c r="AV9" s="1911"/>
      <c r="AW9" s="12"/>
      <c r="AX9" s="1593"/>
      <c r="AY9" s="1593"/>
      <c r="AZ9" s="1593"/>
      <c r="BA9" s="1593"/>
      <c r="BB9" s="1593"/>
      <c r="BC9" s="1593"/>
      <c r="BD9" s="1593"/>
      <c r="BE9" s="1593"/>
      <c r="BF9" s="1593"/>
      <c r="BG9" s="1593"/>
      <c r="BH9" s="1593"/>
      <c r="BI9" s="1593"/>
      <c r="BJ9" s="1593"/>
      <c r="BK9" s="1593"/>
      <c r="BL9" s="1593"/>
      <c r="BM9" s="1593"/>
      <c r="BN9" s="1593"/>
      <c r="BO9" s="1593"/>
      <c r="BP9" s="1593"/>
      <c r="BQ9" s="1593"/>
      <c r="BR9" s="1593"/>
      <c r="BS9" s="1593"/>
      <c r="BT9" s="1593"/>
      <c r="BU9" s="1593"/>
      <c r="BV9" s="1593"/>
      <c r="BW9" s="1593"/>
      <c r="BX9" s="1593"/>
      <c r="BY9" s="1593"/>
      <c r="BZ9" s="1593"/>
      <c r="CA9" s="1593"/>
      <c r="CB9" s="1593"/>
      <c r="CC9" s="1593"/>
      <c r="CD9" s="1593"/>
      <c r="CE9" s="1593"/>
      <c r="CF9" s="1593"/>
      <c r="CG9" s="1593"/>
      <c r="CH9" s="1593"/>
      <c r="CI9" s="1593"/>
      <c r="CJ9" s="1593"/>
      <c r="CK9" s="1593"/>
      <c r="CL9" s="1593"/>
      <c r="CM9" s="1593"/>
      <c r="CN9" s="1593"/>
      <c r="CO9" s="1593"/>
    </row>
    <row r="10" spans="1:93" ht="23.1" customHeight="1">
      <c r="A10" s="15"/>
      <c r="B10" s="1912" t="s">
        <v>300</v>
      </c>
      <c r="C10" s="938"/>
      <c r="D10" s="938"/>
      <c r="E10" s="938"/>
      <c r="F10" s="938"/>
      <c r="G10" s="938"/>
      <c r="H10" s="938"/>
      <c r="I10" s="938"/>
      <c r="J10" s="938"/>
      <c r="K10" s="938"/>
      <c r="L10" s="933" t="s">
        <v>1244</v>
      </c>
      <c r="M10" s="933"/>
      <c r="N10" s="933"/>
      <c r="O10" s="933"/>
      <c r="P10" s="933"/>
      <c r="Q10" s="933"/>
      <c r="R10" s="933"/>
      <c r="S10" s="933" t="s">
        <v>2391</v>
      </c>
      <c r="T10" s="933"/>
      <c r="U10" s="933"/>
      <c r="V10" s="1913" t="s">
        <v>2392</v>
      </c>
      <c r="W10" s="1914"/>
      <c r="X10" s="1914"/>
      <c r="Y10" s="1914"/>
      <c r="Z10" s="1914"/>
      <c r="AA10" s="1914"/>
      <c r="AB10" s="1914"/>
      <c r="AC10" s="1914"/>
      <c r="AD10" s="1915"/>
      <c r="AE10" s="1916"/>
      <c r="AF10" s="1916"/>
      <c r="AG10" s="1916"/>
      <c r="AH10" s="1916"/>
      <c r="AI10" s="1916"/>
      <c r="AJ10" s="1916"/>
      <c r="AK10" s="1916"/>
      <c r="AL10" s="1916"/>
      <c r="AM10" s="1917"/>
      <c r="AN10" s="1918" t="s">
        <v>835</v>
      </c>
      <c r="AO10" s="1919"/>
      <c r="AP10" s="1919"/>
      <c r="AQ10" s="1919"/>
      <c r="AR10" s="1920" t="s">
        <v>2412</v>
      </c>
      <c r="AS10" s="1920"/>
      <c r="AT10" s="1920"/>
      <c r="AU10" s="1920"/>
      <c r="AV10" s="512"/>
      <c r="AW10" s="12"/>
      <c r="AX10" s="1593"/>
      <c r="AY10" s="1593"/>
      <c r="AZ10" s="1593"/>
      <c r="BA10" s="1593"/>
      <c r="BB10" s="1593"/>
      <c r="BC10" s="1593"/>
      <c r="BD10" s="1593"/>
      <c r="BE10" s="1593"/>
      <c r="BF10" s="1593"/>
      <c r="BG10" s="1593"/>
      <c r="BH10" s="1593"/>
      <c r="BI10" s="1593"/>
      <c r="BJ10" s="1593"/>
      <c r="BK10" s="1593"/>
      <c r="BL10" s="1593"/>
      <c r="BM10" s="1593"/>
      <c r="BN10" s="1593"/>
      <c r="BO10" s="1593"/>
      <c r="BP10" s="1593"/>
      <c r="BQ10" s="1593"/>
      <c r="BR10" s="1593"/>
      <c r="BS10" s="1593"/>
      <c r="BT10" s="1593"/>
      <c r="BU10" s="1593"/>
      <c r="BV10" s="1593"/>
      <c r="BW10" s="1593"/>
      <c r="BX10" s="1593"/>
      <c r="BY10" s="1593"/>
      <c r="BZ10" s="1593"/>
      <c r="CA10" s="1593"/>
      <c r="CB10" s="1593"/>
      <c r="CC10" s="1593"/>
      <c r="CD10" s="1593"/>
      <c r="CE10" s="1593"/>
      <c r="CF10" s="1593"/>
      <c r="CG10" s="1593"/>
      <c r="CH10" s="1593"/>
      <c r="CI10" s="1593"/>
      <c r="CJ10" s="1593"/>
      <c r="CK10" s="1593"/>
      <c r="CL10" s="1593"/>
      <c r="CM10" s="1593"/>
      <c r="CN10" s="1593"/>
      <c r="CO10" s="1593"/>
    </row>
    <row r="11" spans="1:93" ht="23.1" customHeight="1">
      <c r="A11" s="15"/>
      <c r="B11" s="1912" t="s">
        <v>836</v>
      </c>
      <c r="C11" s="938"/>
      <c r="D11" s="938"/>
      <c r="E11" s="938"/>
      <c r="F11" s="938"/>
      <c r="G11" s="938"/>
      <c r="H11" s="938"/>
      <c r="I11" s="938"/>
      <c r="J11" s="938"/>
      <c r="K11" s="938"/>
      <c r="L11" s="1921" t="s">
        <v>1506</v>
      </c>
      <c r="M11" s="1922"/>
      <c r="N11" s="1922"/>
      <c r="O11" s="1922"/>
      <c r="P11" s="1922"/>
      <c r="Q11" s="1922"/>
      <c r="R11" s="1922"/>
      <c r="S11" s="1922"/>
      <c r="T11" s="1922"/>
      <c r="U11" s="1922"/>
      <c r="V11" s="1922"/>
      <c r="W11" s="1922"/>
      <c r="X11" s="1922"/>
      <c r="Y11" s="1922"/>
      <c r="Z11" s="1922"/>
      <c r="AA11" s="1922"/>
      <c r="AB11" s="1922"/>
      <c r="AC11" s="1922"/>
      <c r="AD11" s="1922"/>
      <c r="AE11" s="1922"/>
      <c r="AF11" s="1922"/>
      <c r="AG11" s="1922"/>
      <c r="AH11" s="1922"/>
      <c r="AI11" s="1922"/>
      <c r="AJ11" s="1922"/>
      <c r="AK11" s="1922"/>
      <c r="AL11" s="1922"/>
      <c r="AM11" s="1922"/>
      <c r="AN11" s="1922"/>
      <c r="AO11" s="1922"/>
      <c r="AP11" s="1922"/>
      <c r="AQ11" s="1922"/>
      <c r="AR11" s="1922"/>
      <c r="AS11" s="1922"/>
      <c r="AT11" s="1922"/>
      <c r="AU11" s="1922"/>
      <c r="AV11" s="1923"/>
      <c r="AW11" s="12"/>
      <c r="AX11" s="1593"/>
      <c r="AY11" s="1593"/>
      <c r="AZ11" s="1593"/>
      <c r="BA11" s="1593"/>
      <c r="BB11" s="1593"/>
      <c r="BC11" s="1593"/>
      <c r="BD11" s="1593"/>
      <c r="BE11" s="1593"/>
      <c r="BF11" s="1593"/>
      <c r="BG11" s="1593"/>
      <c r="BH11" s="1593"/>
      <c r="BI11" s="1593"/>
      <c r="BJ11" s="1593"/>
      <c r="BK11" s="1593"/>
      <c r="BL11" s="1593"/>
      <c r="BM11" s="1593"/>
      <c r="BN11" s="1593"/>
      <c r="BO11" s="1593"/>
      <c r="BP11" s="1593"/>
      <c r="BQ11" s="1593"/>
      <c r="BR11" s="1593"/>
      <c r="BS11" s="1593"/>
      <c r="BT11" s="1593"/>
      <c r="BU11" s="1593"/>
      <c r="BV11" s="1593"/>
      <c r="BW11" s="1593"/>
      <c r="BX11" s="1593"/>
      <c r="BY11" s="1593"/>
      <c r="BZ11" s="1593"/>
      <c r="CA11" s="1593"/>
      <c r="CB11" s="1593"/>
      <c r="CC11" s="1593"/>
      <c r="CD11" s="1593"/>
      <c r="CE11" s="1593"/>
      <c r="CF11" s="1593"/>
      <c r="CG11" s="1593"/>
      <c r="CH11" s="1593"/>
      <c r="CI11" s="1593"/>
      <c r="CJ11" s="1593"/>
      <c r="CK11" s="1593"/>
      <c r="CL11" s="1593"/>
      <c r="CM11" s="1593"/>
      <c r="CN11" s="1593"/>
      <c r="CO11" s="1593"/>
    </row>
    <row r="12" spans="1:93" ht="23.1" customHeight="1">
      <c r="A12" s="15"/>
      <c r="B12" s="1912" t="s">
        <v>302</v>
      </c>
      <c r="C12" s="938"/>
      <c r="D12" s="938"/>
      <c r="E12" s="938"/>
      <c r="F12" s="938"/>
      <c r="G12" s="938"/>
      <c r="H12" s="938"/>
      <c r="I12" s="938"/>
      <c r="J12" s="938"/>
      <c r="K12" s="938"/>
      <c r="L12" s="1924">
        <f>'4'!I14</f>
        <v>42826</v>
      </c>
      <c r="M12" s="1925"/>
      <c r="N12" s="1925"/>
      <c r="O12" s="1925"/>
      <c r="P12" s="1925"/>
      <c r="Q12" s="1925"/>
      <c r="R12" s="1925"/>
      <c r="S12" s="1925"/>
      <c r="T12" s="1925"/>
      <c r="U12" s="1925"/>
      <c r="V12" s="1925"/>
      <c r="W12" s="1925"/>
      <c r="X12" s="1925"/>
      <c r="Y12" s="1925"/>
      <c r="Z12" s="510" t="s">
        <v>303</v>
      </c>
      <c r="AA12" s="1925">
        <f>'4'!Z14</f>
        <v>42830</v>
      </c>
      <c r="AB12" s="1925"/>
      <c r="AC12" s="1925"/>
      <c r="AD12" s="1925"/>
      <c r="AE12" s="1925"/>
      <c r="AF12" s="1925"/>
      <c r="AG12" s="1925"/>
      <c r="AH12" s="1925"/>
      <c r="AI12" s="1925"/>
      <c r="AJ12" s="1925"/>
      <c r="AK12" s="1925"/>
      <c r="AL12" s="1925"/>
      <c r="AM12" s="1925"/>
      <c r="AN12" s="510" t="s">
        <v>91</v>
      </c>
      <c r="AO12" s="1926">
        <f>IF(COUNT(L12,AA12)=2,AA12-L12,0)</f>
        <v>4</v>
      </c>
      <c r="AP12" s="1926"/>
      <c r="AQ12" s="760" t="s">
        <v>202</v>
      </c>
      <c r="AR12" s="1927">
        <f>IF(COUNT(L12,AA12)=2,AA12-L12,0)+1</f>
        <v>5</v>
      </c>
      <c r="AS12" s="1927"/>
      <c r="AT12" s="1928" t="s">
        <v>118</v>
      </c>
      <c r="AU12" s="1928"/>
      <c r="AV12" s="1929"/>
      <c r="AW12" s="12"/>
      <c r="AX12" s="1593"/>
      <c r="AY12" s="1593"/>
      <c r="AZ12" s="1593"/>
      <c r="BA12" s="1593"/>
      <c r="BB12" s="1593"/>
      <c r="BC12" s="1593"/>
      <c r="BD12" s="1593"/>
      <c r="BE12" s="1593"/>
      <c r="BF12" s="1593"/>
      <c r="BG12" s="1593"/>
      <c r="BH12" s="1593"/>
      <c r="BI12" s="1593"/>
      <c r="BJ12" s="1593"/>
      <c r="BK12" s="1593"/>
      <c r="BL12" s="1593"/>
      <c r="BM12" s="1593"/>
      <c r="BN12" s="1593"/>
      <c r="BO12" s="1593"/>
      <c r="BP12" s="1593"/>
      <c r="BQ12" s="1593"/>
      <c r="BR12" s="1593"/>
      <c r="BS12" s="1593"/>
      <c r="BT12" s="1593"/>
      <c r="BU12" s="1593"/>
      <c r="BV12" s="1593"/>
      <c r="BW12" s="1593"/>
      <c r="BX12" s="1593"/>
      <c r="BY12" s="1593"/>
      <c r="BZ12" s="1593"/>
      <c r="CA12" s="1593"/>
      <c r="CB12" s="1593"/>
      <c r="CC12" s="1593"/>
      <c r="CD12" s="1593"/>
      <c r="CE12" s="1593"/>
      <c r="CF12" s="1593"/>
      <c r="CG12" s="1593"/>
      <c r="CH12" s="1593"/>
      <c r="CI12" s="1593"/>
      <c r="CJ12" s="1593"/>
      <c r="CK12" s="1593"/>
      <c r="CL12" s="1593"/>
      <c r="CM12" s="1593"/>
      <c r="CN12" s="1593"/>
      <c r="CO12" s="1593"/>
    </row>
    <row r="13" spans="1:93" ht="23.1" customHeight="1">
      <c r="A13" s="15"/>
      <c r="B13" s="1912" t="s">
        <v>370</v>
      </c>
      <c r="C13" s="938"/>
      <c r="D13" s="938"/>
      <c r="E13" s="938"/>
      <c r="F13" s="938"/>
      <c r="G13" s="938"/>
      <c r="H13" s="938"/>
      <c r="I13" s="938"/>
      <c r="J13" s="938"/>
      <c r="K13" s="938"/>
      <c r="L13" s="1924"/>
      <c r="M13" s="1925"/>
      <c r="N13" s="1925"/>
      <c r="O13" s="1925"/>
      <c r="P13" s="1925"/>
      <c r="Q13" s="1925"/>
      <c r="R13" s="1925"/>
      <c r="S13" s="1925"/>
      <c r="T13" s="1925"/>
      <c r="U13" s="1925"/>
      <c r="V13" s="1925"/>
      <c r="W13" s="1925"/>
      <c r="X13" s="1925"/>
      <c r="Y13" s="1925"/>
      <c r="Z13" s="510" t="s">
        <v>303</v>
      </c>
      <c r="AA13" s="1925"/>
      <c r="AB13" s="1925"/>
      <c r="AC13" s="1925"/>
      <c r="AD13" s="1925"/>
      <c r="AE13" s="1925"/>
      <c r="AF13" s="1925"/>
      <c r="AG13" s="1925"/>
      <c r="AH13" s="1925"/>
      <c r="AI13" s="1925"/>
      <c r="AJ13" s="1925"/>
      <c r="AK13" s="1925"/>
      <c r="AL13" s="1925"/>
      <c r="AM13" s="1925"/>
      <c r="AN13" s="510" t="s">
        <v>91</v>
      </c>
      <c r="AO13" s="1926">
        <f>IF(COUNT(L13,AA13)=2,AA13-L13,0)</f>
        <v>0</v>
      </c>
      <c r="AP13" s="1926"/>
      <c r="AQ13" s="511" t="s">
        <v>202</v>
      </c>
      <c r="AR13" s="1927">
        <f>IF(COUNT(L13,AA13)=2,AA13-L13,0)+1</f>
        <v>1</v>
      </c>
      <c r="AS13" s="1927"/>
      <c r="AT13" s="1928" t="s">
        <v>118</v>
      </c>
      <c r="AU13" s="1928"/>
      <c r="AV13" s="1929"/>
      <c r="AW13" s="12"/>
      <c r="AX13" s="1593"/>
      <c r="AY13" s="1593"/>
      <c r="AZ13" s="1593"/>
      <c r="BA13" s="1593"/>
      <c r="BB13" s="1593"/>
      <c r="BC13" s="1593"/>
      <c r="BD13" s="1593"/>
      <c r="BE13" s="1593"/>
      <c r="BF13" s="1593"/>
      <c r="BG13" s="1593"/>
      <c r="BH13" s="1593"/>
      <c r="BI13" s="1593"/>
      <c r="BJ13" s="1593"/>
      <c r="BK13" s="1593"/>
      <c r="BL13" s="1593"/>
      <c r="BM13" s="1593"/>
      <c r="BN13" s="1593"/>
      <c r="BO13" s="1593"/>
      <c r="BP13" s="1593"/>
      <c r="BQ13" s="1593"/>
      <c r="BR13" s="1593"/>
      <c r="BS13" s="1593"/>
      <c r="BT13" s="1593"/>
      <c r="BU13" s="1593"/>
      <c r="BV13" s="1593"/>
      <c r="BW13" s="1593"/>
      <c r="BX13" s="1593"/>
      <c r="BY13" s="1593"/>
      <c r="BZ13" s="1593"/>
      <c r="CA13" s="1593"/>
      <c r="CB13" s="1593"/>
      <c r="CC13" s="1593"/>
      <c r="CD13" s="1593"/>
      <c r="CE13" s="1593"/>
      <c r="CF13" s="1593"/>
      <c r="CG13" s="1593"/>
      <c r="CH13" s="1593"/>
      <c r="CI13" s="1593"/>
      <c r="CJ13" s="1593"/>
      <c r="CK13" s="1593"/>
      <c r="CL13" s="1593"/>
      <c r="CM13" s="1593"/>
      <c r="CN13" s="1593"/>
      <c r="CO13" s="1593"/>
    </row>
    <row r="14" spans="1:93" s="34" customFormat="1" ht="23.1" customHeight="1">
      <c r="A14" s="15"/>
      <c r="B14" s="1627" t="s">
        <v>1201</v>
      </c>
      <c r="C14" s="1628"/>
      <c r="D14" s="1628"/>
      <c r="E14" s="1628"/>
      <c r="F14" s="1628"/>
      <c r="G14" s="1628"/>
      <c r="H14" s="1628"/>
      <c r="I14" s="1628"/>
      <c r="J14" s="1628"/>
      <c r="K14" s="1930"/>
      <c r="L14" s="1934" t="str">
        <f>'4'!Q17</f>
        <v>학회참석을 위한</v>
      </c>
      <c r="M14" s="1935"/>
      <c r="N14" s="1935"/>
      <c r="O14" s="1935"/>
      <c r="P14" s="1935"/>
      <c r="Q14" s="1935"/>
      <c r="R14" s="1935"/>
      <c r="S14" s="1935"/>
      <c r="T14" s="1935"/>
      <c r="U14" s="1935"/>
      <c r="V14" s="1935"/>
      <c r="W14" s="1935"/>
      <c r="X14" s="1935"/>
      <c r="Y14" s="1935"/>
      <c r="Z14" s="1935"/>
      <c r="AA14" s="1935"/>
      <c r="AB14" s="1935"/>
      <c r="AC14" s="1935"/>
      <c r="AD14" s="1935"/>
      <c r="AE14" s="1935"/>
      <c r="AF14" s="1935"/>
      <c r="AG14" s="1935"/>
      <c r="AH14" s="1935"/>
      <c r="AI14" s="1935"/>
      <c r="AJ14" s="1935"/>
      <c r="AK14" s="1935"/>
      <c r="AL14" s="1935"/>
      <c r="AM14" s="1935"/>
      <c r="AN14" s="1935"/>
      <c r="AO14" s="1935"/>
      <c r="AP14" s="1935"/>
      <c r="AQ14" s="1935"/>
      <c r="AR14" s="1935"/>
      <c r="AS14" s="1935"/>
      <c r="AT14" s="1935"/>
      <c r="AU14" s="1935"/>
      <c r="AV14" s="1936"/>
      <c r="AX14" s="1593"/>
      <c r="AY14" s="1593"/>
      <c r="AZ14" s="1593"/>
      <c r="BA14" s="1593"/>
      <c r="BB14" s="1593"/>
      <c r="BC14" s="1593"/>
      <c r="BD14" s="1593"/>
      <c r="BE14" s="1593"/>
      <c r="BF14" s="1593"/>
      <c r="BG14" s="1593"/>
      <c r="BH14" s="1593"/>
      <c r="BI14" s="1593"/>
      <c r="BJ14" s="1593"/>
      <c r="BK14" s="1593"/>
      <c r="BL14" s="1593"/>
      <c r="BM14" s="1593"/>
      <c r="BN14" s="1593"/>
      <c r="BO14" s="1593"/>
      <c r="BP14" s="1593"/>
      <c r="BQ14" s="1593"/>
      <c r="BR14" s="1593"/>
      <c r="BS14" s="1593"/>
      <c r="BT14" s="1593"/>
      <c r="BU14" s="1593"/>
      <c r="BV14" s="1593"/>
      <c r="BW14" s="1593"/>
      <c r="BX14" s="1593"/>
      <c r="BY14" s="1593"/>
      <c r="BZ14" s="1593"/>
      <c r="CA14" s="1593"/>
      <c r="CB14" s="1593"/>
      <c r="CC14" s="1593"/>
      <c r="CD14" s="1593"/>
      <c r="CE14" s="1593"/>
      <c r="CF14" s="1593"/>
      <c r="CG14" s="1593"/>
      <c r="CH14" s="1593"/>
      <c r="CI14" s="1593"/>
      <c r="CJ14" s="1593"/>
      <c r="CK14" s="1593"/>
      <c r="CL14" s="1593"/>
      <c r="CM14" s="1593"/>
      <c r="CN14" s="1593"/>
      <c r="CO14" s="1593"/>
    </row>
    <row r="15" spans="1:93" ht="23.1" customHeight="1">
      <c r="A15" s="34"/>
      <c r="B15" s="1931"/>
      <c r="C15" s="1932"/>
      <c r="D15" s="1932"/>
      <c r="E15" s="1932"/>
      <c r="F15" s="1932"/>
      <c r="G15" s="1932"/>
      <c r="H15" s="1932"/>
      <c r="I15" s="1932"/>
      <c r="J15" s="1932"/>
      <c r="K15" s="1933"/>
      <c r="L15" s="1937"/>
      <c r="M15" s="1938"/>
      <c r="N15" s="1938"/>
      <c r="O15" s="1938"/>
      <c r="P15" s="1938"/>
      <c r="Q15" s="1938"/>
      <c r="R15" s="1938"/>
      <c r="S15" s="1938"/>
      <c r="T15" s="1938"/>
      <c r="U15" s="1938"/>
      <c r="V15" s="1938"/>
      <c r="W15" s="1938"/>
      <c r="X15" s="1938"/>
      <c r="Y15" s="1938"/>
      <c r="Z15" s="1938"/>
      <c r="AA15" s="1938"/>
      <c r="AB15" s="1938"/>
      <c r="AC15" s="1938"/>
      <c r="AD15" s="1938"/>
      <c r="AE15" s="1938"/>
      <c r="AF15" s="1938"/>
      <c r="AG15" s="1938"/>
      <c r="AH15" s="1938"/>
      <c r="AI15" s="1938"/>
      <c r="AJ15" s="1938"/>
      <c r="AK15" s="1938"/>
      <c r="AL15" s="1938"/>
      <c r="AM15" s="1938"/>
      <c r="AN15" s="1938"/>
      <c r="AO15" s="1938"/>
      <c r="AP15" s="1938"/>
      <c r="AQ15" s="1938"/>
      <c r="AR15" s="1938"/>
      <c r="AS15" s="1938"/>
      <c r="AT15" s="1938"/>
      <c r="AU15" s="1938"/>
      <c r="AV15" s="1939"/>
      <c r="AW15" s="12"/>
      <c r="AX15" s="1593"/>
      <c r="AY15" s="1593"/>
      <c r="AZ15" s="1593"/>
      <c r="BA15" s="1593"/>
      <c r="BB15" s="1593"/>
      <c r="BC15" s="1593"/>
      <c r="BD15" s="1593"/>
      <c r="BE15" s="1593"/>
      <c r="BF15" s="1593"/>
      <c r="BG15" s="1593"/>
      <c r="BH15" s="1593"/>
      <c r="BI15" s="1593"/>
      <c r="BJ15" s="1593"/>
      <c r="BK15" s="1593"/>
      <c r="BL15" s="1593"/>
      <c r="BM15" s="1593"/>
      <c r="BN15" s="1593"/>
      <c r="BO15" s="1593"/>
      <c r="BP15" s="1593"/>
      <c r="BQ15" s="1593"/>
      <c r="BR15" s="1593"/>
      <c r="BS15" s="1593"/>
      <c r="BT15" s="1593"/>
      <c r="BU15" s="1593"/>
      <c r="BV15" s="1593"/>
      <c r="BW15" s="1593"/>
      <c r="BX15" s="1593"/>
      <c r="BY15" s="1593"/>
      <c r="BZ15" s="1593"/>
      <c r="CA15" s="1593"/>
      <c r="CB15" s="1593"/>
      <c r="CC15" s="1593"/>
      <c r="CD15" s="1593"/>
      <c r="CE15" s="1593"/>
      <c r="CF15" s="1593"/>
      <c r="CG15" s="1593"/>
      <c r="CH15" s="1593"/>
      <c r="CI15" s="1593"/>
      <c r="CJ15" s="1593"/>
      <c r="CK15" s="1593"/>
      <c r="CL15" s="1593"/>
      <c r="CM15" s="1593"/>
      <c r="CN15" s="1593"/>
      <c r="CO15" s="1593"/>
    </row>
    <row r="16" spans="1:93" ht="24.95" customHeight="1">
      <c r="A16" s="1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12"/>
      <c r="AX16" s="1593"/>
      <c r="AY16" s="1593"/>
      <c r="AZ16" s="1593"/>
      <c r="BA16" s="1593"/>
      <c r="BB16" s="1593"/>
      <c r="BC16" s="1593"/>
      <c r="BD16" s="1593"/>
      <c r="BE16" s="1593"/>
      <c r="BF16" s="1593"/>
      <c r="BG16" s="1593"/>
      <c r="BH16" s="1593"/>
      <c r="BI16" s="1593"/>
      <c r="BJ16" s="1593"/>
      <c r="BK16" s="1593"/>
      <c r="BL16" s="1593"/>
      <c r="BM16" s="1593"/>
      <c r="BN16" s="1593"/>
      <c r="BO16" s="1593"/>
      <c r="BP16" s="1593"/>
      <c r="BQ16" s="1593"/>
      <c r="BR16" s="1593"/>
      <c r="BS16" s="1593"/>
      <c r="BT16" s="1593"/>
      <c r="BU16" s="1593"/>
      <c r="BV16" s="1593"/>
      <c r="BW16" s="1593"/>
      <c r="BX16" s="1593"/>
      <c r="BY16" s="1593"/>
      <c r="BZ16" s="1593"/>
      <c r="CA16" s="1593"/>
      <c r="CB16" s="1593"/>
      <c r="CC16" s="1593"/>
      <c r="CD16" s="1593"/>
      <c r="CE16" s="1593"/>
      <c r="CF16" s="1593"/>
      <c r="CG16" s="1593"/>
      <c r="CH16" s="1593"/>
      <c r="CI16" s="1593"/>
      <c r="CJ16" s="1593"/>
      <c r="CK16" s="1593"/>
      <c r="CL16" s="1593"/>
      <c r="CM16" s="1593"/>
      <c r="CN16" s="1593"/>
      <c r="CO16" s="1593"/>
    </row>
    <row r="17" spans="1:93" ht="23.1" customHeight="1">
      <c r="A17" s="1638" t="s">
        <v>371</v>
      </c>
      <c r="B17" s="1581"/>
      <c r="C17" s="1581"/>
      <c r="D17" s="1581"/>
      <c r="E17" s="1581"/>
      <c r="F17" s="1582"/>
      <c r="G17" s="1940"/>
      <c r="H17" s="1941"/>
      <c r="I17" s="1941"/>
      <c r="J17" s="1941"/>
      <c r="K17" s="1941"/>
      <c r="L17" s="1941"/>
      <c r="M17" s="1941"/>
      <c r="N17" s="1941"/>
      <c r="O17" s="1941"/>
      <c r="P17" s="1941"/>
      <c r="Q17" s="1941"/>
      <c r="R17" s="1941"/>
      <c r="S17" s="1941"/>
      <c r="T17" s="1941"/>
      <c r="U17" s="1941"/>
      <c r="V17" s="1941"/>
      <c r="W17" s="1941"/>
      <c r="X17" s="101"/>
      <c r="Y17" s="101"/>
      <c r="Z17" s="101"/>
      <c r="AA17" s="101"/>
      <c r="AB17" s="101"/>
      <c r="AC17" s="101"/>
      <c r="AD17" s="1639" t="s">
        <v>883</v>
      </c>
      <c r="AE17" s="1640"/>
      <c r="AF17" s="1640"/>
      <c r="AG17" s="1640"/>
      <c r="AH17" s="1640"/>
      <c r="AI17" s="1640"/>
      <c r="AJ17" s="1640" t="s">
        <v>882</v>
      </c>
      <c r="AK17" s="1640"/>
      <c r="AL17" s="1640"/>
      <c r="AM17" s="1640"/>
      <c r="AN17" s="1640"/>
      <c r="AO17" s="1640"/>
      <c r="AP17" s="1942" t="s">
        <v>884</v>
      </c>
      <c r="AQ17" s="1364"/>
      <c r="AR17" s="1364"/>
      <c r="AS17" s="1364"/>
      <c r="AT17" s="1364"/>
      <c r="AU17" s="1364"/>
      <c r="AV17" s="1365"/>
      <c r="AW17" s="12"/>
      <c r="AX17" s="1593"/>
      <c r="AY17" s="1593"/>
      <c r="AZ17" s="1593"/>
      <c r="BA17" s="1593"/>
      <c r="BB17" s="1593"/>
      <c r="BC17" s="1593"/>
      <c r="BD17" s="1593"/>
      <c r="BE17" s="1593"/>
      <c r="BF17" s="1593"/>
      <c r="BG17" s="1593"/>
      <c r="BH17" s="1593"/>
      <c r="BI17" s="1593"/>
      <c r="BJ17" s="1593"/>
      <c r="BK17" s="1593"/>
      <c r="BL17" s="1593"/>
      <c r="BM17" s="1593"/>
      <c r="BN17" s="1593"/>
      <c r="BO17" s="1593"/>
      <c r="BP17" s="1593"/>
      <c r="BQ17" s="1593"/>
      <c r="BR17" s="1593"/>
      <c r="BS17" s="1593"/>
      <c r="BT17" s="1593"/>
      <c r="BU17" s="1593"/>
      <c r="BV17" s="1593"/>
      <c r="BW17" s="1593"/>
      <c r="BX17" s="1593"/>
      <c r="BY17" s="1593"/>
      <c r="BZ17" s="1593"/>
      <c r="CA17" s="1593"/>
      <c r="CB17" s="1593"/>
      <c r="CC17" s="1593"/>
      <c r="CD17" s="1593"/>
      <c r="CE17" s="1593"/>
      <c r="CF17" s="1593"/>
      <c r="CG17" s="1593"/>
      <c r="CH17" s="1593"/>
      <c r="CI17" s="1593"/>
      <c r="CJ17" s="1593"/>
      <c r="CK17" s="1593"/>
      <c r="CL17" s="1593"/>
      <c r="CM17" s="1593"/>
      <c r="CN17" s="1593"/>
      <c r="CO17" s="1593"/>
    </row>
    <row r="18" spans="1:93" ht="23.1" customHeight="1">
      <c r="A18" s="15"/>
      <c r="B18" s="1983" t="s">
        <v>372</v>
      </c>
      <c r="C18" s="1984"/>
      <c r="D18" s="1984"/>
      <c r="E18" s="1984"/>
      <c r="F18" s="1984"/>
      <c r="G18" s="1996" t="s">
        <v>1469</v>
      </c>
      <c r="H18" s="1997"/>
      <c r="I18" s="1997"/>
      <c r="J18" s="1998"/>
      <c r="K18" s="2008"/>
      <c r="L18" s="1967" t="s">
        <v>373</v>
      </c>
      <c r="M18" s="1970" t="s">
        <v>833</v>
      </c>
      <c r="N18" s="1971"/>
      <c r="O18" s="2002">
        <f>IF(OR($G$18="교수"),50,IF(OR($G$18="조교수"),40,40))</f>
        <v>50</v>
      </c>
      <c r="P18" s="2002"/>
      <c r="Q18" s="96" t="s">
        <v>374</v>
      </c>
      <c r="R18" s="107" t="s">
        <v>834</v>
      </c>
      <c r="S18" s="107"/>
      <c r="T18" s="1872"/>
      <c r="U18" s="1872"/>
      <c r="V18" s="1872"/>
      <c r="W18" s="1872"/>
      <c r="X18" s="107" t="s">
        <v>96</v>
      </c>
      <c r="Y18" s="96" t="s">
        <v>374</v>
      </c>
      <c r="Z18" s="1995">
        <f>AR13</f>
        <v>1</v>
      </c>
      <c r="AA18" s="1995"/>
      <c r="AB18" s="96" t="s">
        <v>50</v>
      </c>
      <c r="AC18" s="63" t="s">
        <v>250</v>
      </c>
      <c r="AD18" s="1883">
        <f>$K$18*O18*$T$18*Z18</f>
        <v>0</v>
      </c>
      <c r="AE18" s="1884"/>
      <c r="AF18" s="1884"/>
      <c r="AG18" s="1884"/>
      <c r="AH18" s="1884"/>
      <c r="AI18" s="1884"/>
      <c r="AJ18" s="1884">
        <f>ROUNDDOWN(AD18,0)</f>
        <v>0</v>
      </c>
      <c r="AK18" s="1884"/>
      <c r="AL18" s="1884"/>
      <c r="AM18" s="1884"/>
      <c r="AN18" s="1884"/>
      <c r="AO18" s="1884"/>
      <c r="AP18" s="1951"/>
      <c r="AQ18" s="1951"/>
      <c r="AR18" s="1951"/>
      <c r="AS18" s="1951"/>
      <c r="AT18" s="1951"/>
      <c r="AU18" s="1951"/>
      <c r="AV18" s="1952"/>
      <c r="AW18" s="12"/>
      <c r="AX18" s="1593"/>
      <c r="AY18" s="1593"/>
      <c r="AZ18" s="1593"/>
      <c r="BA18" s="1593"/>
      <c r="BB18" s="1593"/>
      <c r="BC18" s="1593"/>
      <c r="BD18" s="1593"/>
      <c r="BE18" s="1593"/>
      <c r="BF18" s="1593"/>
      <c r="BG18" s="1593"/>
      <c r="BH18" s="1593"/>
      <c r="BI18" s="1593"/>
      <c r="BJ18" s="1593"/>
      <c r="BK18" s="1593"/>
      <c r="BL18" s="1593"/>
      <c r="BM18" s="1593"/>
      <c r="BN18" s="1593"/>
      <c r="BO18" s="1593"/>
      <c r="BP18" s="1593"/>
      <c r="BQ18" s="1593"/>
      <c r="BR18" s="1593"/>
      <c r="BS18" s="1593"/>
      <c r="BT18" s="1593"/>
      <c r="BU18" s="1593"/>
      <c r="BV18" s="1593"/>
      <c r="BW18" s="1593"/>
      <c r="BX18" s="1593"/>
      <c r="BY18" s="1593"/>
      <c r="BZ18" s="1593"/>
      <c r="CA18" s="1593"/>
      <c r="CB18" s="1593"/>
      <c r="CC18" s="1593"/>
      <c r="CD18" s="1593"/>
      <c r="CE18" s="1593"/>
      <c r="CF18" s="1593"/>
      <c r="CG18" s="1593"/>
      <c r="CH18" s="1593"/>
      <c r="CI18" s="1593"/>
      <c r="CJ18" s="1593"/>
      <c r="CK18" s="1593"/>
      <c r="CL18" s="1593"/>
      <c r="CM18" s="1593"/>
      <c r="CN18" s="1593"/>
      <c r="CO18" s="1593"/>
    </row>
    <row r="19" spans="1:93" ht="23.1" customHeight="1">
      <c r="A19" s="15"/>
      <c r="B19" s="1985" t="s">
        <v>305</v>
      </c>
      <c r="C19" s="1986"/>
      <c r="D19" s="1986"/>
      <c r="E19" s="1986"/>
      <c r="F19" s="1986"/>
      <c r="G19" s="1999"/>
      <c r="H19" s="2000"/>
      <c r="I19" s="2000"/>
      <c r="J19" s="2001"/>
      <c r="K19" s="2009"/>
      <c r="L19" s="1968"/>
      <c r="M19" s="1972"/>
      <c r="N19" s="1973"/>
      <c r="O19" s="1965">
        <f>IF($AR$10="실비상한",IF(AND(G$18="교수"),IF($S$10="가",230,IF($S$10="나",190,IF($S$10="다",150,110))),IF(AND(G18="조교수"),IF($S$10="가",200,IF($S$10="나",170,IF($S$10="다",120,100))),IF($S$10="가",160,IF($S$10="나",140,IF($S$10="다",100,90))))),IF($AR$10="할인정액",IF(AND(G18="교수"),IF($S$10="가",184,IF($S$10="나",152,IF($S$10="다",120,88))),IF(AND(G18="조교수"),IF($S$10="가",160,IF($S$10="나",136,IF($S$10="다",96,80))),IF($S$10="가",128,IF($S$10="나",112,IF($S$10="다",80,72)))))))</f>
        <v>230</v>
      </c>
      <c r="P19" s="1965"/>
      <c r="Q19" s="108" t="s">
        <v>374</v>
      </c>
      <c r="R19" s="109" t="s">
        <v>834</v>
      </c>
      <c r="S19" s="109"/>
      <c r="T19" s="1873"/>
      <c r="U19" s="1873"/>
      <c r="V19" s="1873"/>
      <c r="W19" s="1873"/>
      <c r="X19" s="109" t="s">
        <v>96</v>
      </c>
      <c r="Y19" s="108" t="s">
        <v>374</v>
      </c>
      <c r="Z19" s="1975">
        <f>AO13</f>
        <v>0</v>
      </c>
      <c r="AA19" s="1975"/>
      <c r="AB19" s="108" t="s">
        <v>50</v>
      </c>
      <c r="AC19" s="36" t="s">
        <v>250</v>
      </c>
      <c r="AD19" s="1966">
        <f>$K$18*O19*$T$18*Z19</f>
        <v>0</v>
      </c>
      <c r="AE19" s="1960"/>
      <c r="AF19" s="1960"/>
      <c r="AG19" s="1960"/>
      <c r="AH19" s="1960"/>
      <c r="AI19" s="1960"/>
      <c r="AJ19" s="1960">
        <f>ROUNDDOWN(AD19,0)</f>
        <v>0</v>
      </c>
      <c r="AK19" s="1960"/>
      <c r="AL19" s="1960"/>
      <c r="AM19" s="1960"/>
      <c r="AN19" s="1960"/>
      <c r="AO19" s="1960"/>
      <c r="AP19" s="1943"/>
      <c r="AQ19" s="1943"/>
      <c r="AR19" s="1943"/>
      <c r="AS19" s="1943"/>
      <c r="AT19" s="1943"/>
      <c r="AU19" s="1943"/>
      <c r="AV19" s="1944"/>
      <c r="AW19" s="12"/>
      <c r="AX19" s="1593"/>
      <c r="AY19" s="1593"/>
      <c r="AZ19" s="1593"/>
      <c r="BA19" s="1593"/>
      <c r="BB19" s="1593"/>
      <c r="BC19" s="1593"/>
      <c r="BD19" s="1593"/>
      <c r="BE19" s="1593"/>
      <c r="BF19" s="1593"/>
      <c r="BG19" s="1593"/>
      <c r="BH19" s="1593"/>
      <c r="BI19" s="1593"/>
      <c r="BJ19" s="1593"/>
      <c r="BK19" s="1593"/>
      <c r="BL19" s="1593"/>
      <c r="BM19" s="1593"/>
      <c r="BN19" s="1593"/>
      <c r="BO19" s="1593"/>
      <c r="BP19" s="1593"/>
      <c r="BQ19" s="1593"/>
      <c r="BR19" s="1593"/>
      <c r="BS19" s="1593"/>
      <c r="BT19" s="1593"/>
      <c r="BU19" s="1593"/>
      <c r="BV19" s="1593"/>
      <c r="BW19" s="1593"/>
      <c r="BX19" s="1593"/>
      <c r="BY19" s="1593"/>
      <c r="BZ19" s="1593"/>
      <c r="CA19" s="1593"/>
      <c r="CB19" s="1593"/>
      <c r="CC19" s="1593"/>
      <c r="CD19" s="1593"/>
      <c r="CE19" s="1593"/>
      <c r="CF19" s="1593"/>
      <c r="CG19" s="1593"/>
      <c r="CH19" s="1593"/>
      <c r="CI19" s="1593"/>
      <c r="CJ19" s="1593"/>
      <c r="CK19" s="1593"/>
      <c r="CL19" s="1593"/>
      <c r="CM19" s="1593"/>
      <c r="CN19" s="1593"/>
      <c r="CO19" s="1593"/>
    </row>
    <row r="20" spans="1:93" ht="23.1" customHeight="1">
      <c r="A20" s="15"/>
      <c r="B20" s="1987" t="s">
        <v>99</v>
      </c>
      <c r="C20" s="1988"/>
      <c r="D20" s="1988"/>
      <c r="E20" s="1988"/>
      <c r="F20" s="1989"/>
      <c r="G20" s="1776" t="str">
        <f>IF(G18="교수","(제2호 나)",IF(G18="조교수","(제3호 가)", "(제3호 나)"))</f>
        <v>(제2호 나)</v>
      </c>
      <c r="H20" s="1777"/>
      <c r="I20" s="1777"/>
      <c r="J20" s="1778"/>
      <c r="K20" s="2009"/>
      <c r="L20" s="1968"/>
      <c r="M20" s="1972"/>
      <c r="N20" s="1973"/>
      <c r="O20" s="1964">
        <f>IF(OR($G$18="교수"),IF($S$10="가",140,IF($S$10="나",100,IF($S$10="다",80,70))),IF(OR($G$18="조교수"),IF($S$10="가",110,IF($S$10="나",90,IF($S$10="다",70,60))),IF($S$10="가",90,IF($S$10="나",70,IF($S$10="다",60,50)))))</f>
        <v>140</v>
      </c>
      <c r="P20" s="1964"/>
      <c r="Q20" s="108" t="s">
        <v>374</v>
      </c>
      <c r="R20" s="1866" t="s">
        <v>834</v>
      </c>
      <c r="S20" s="1866"/>
      <c r="T20" s="1873"/>
      <c r="U20" s="1873"/>
      <c r="V20" s="1873"/>
      <c r="W20" s="1873"/>
      <c r="X20" s="1866" t="s">
        <v>96</v>
      </c>
      <c r="Y20" s="108" t="s">
        <v>374</v>
      </c>
      <c r="Z20" s="1866">
        <f>AR13</f>
        <v>1</v>
      </c>
      <c r="AA20" s="1866"/>
      <c r="AB20" s="1976" t="s">
        <v>50</v>
      </c>
      <c r="AC20" s="1517" t="s">
        <v>250</v>
      </c>
      <c r="AD20" s="1966">
        <f>$K$18*O20*$T$18*Z20</f>
        <v>0</v>
      </c>
      <c r="AE20" s="1960"/>
      <c r="AF20" s="1960"/>
      <c r="AG20" s="1960"/>
      <c r="AH20" s="1960"/>
      <c r="AI20" s="1960"/>
      <c r="AJ20" s="1885">
        <f>ROUNDDOWN(AD20-(((AD20/Z20)/3)*AP21),0)</f>
        <v>0</v>
      </c>
      <c r="AK20" s="1885"/>
      <c r="AL20" s="1885"/>
      <c r="AM20" s="1885"/>
      <c r="AN20" s="1885"/>
      <c r="AO20" s="1885"/>
      <c r="AP20" s="1721" t="s">
        <v>1068</v>
      </c>
      <c r="AQ20" s="1721"/>
      <c r="AR20" s="1721"/>
      <c r="AS20" s="1721"/>
      <c r="AT20" s="1721"/>
      <c r="AU20" s="1721"/>
      <c r="AV20" s="1865"/>
      <c r="AW20" s="12"/>
      <c r="AX20" s="1593"/>
      <c r="AY20" s="1593"/>
      <c r="AZ20" s="1593"/>
      <c r="BA20" s="1593"/>
      <c r="BB20" s="1593"/>
      <c r="BC20" s="1593"/>
      <c r="BD20" s="1593"/>
      <c r="BE20" s="1593"/>
      <c r="BF20" s="1593"/>
      <c r="BG20" s="1593"/>
      <c r="BH20" s="1593"/>
      <c r="BI20" s="1593"/>
      <c r="BJ20" s="1593"/>
      <c r="BK20" s="1593"/>
      <c r="BL20" s="1593"/>
      <c r="BM20" s="1593"/>
      <c r="BN20" s="1593"/>
      <c r="BO20" s="1593"/>
      <c r="BP20" s="1593"/>
      <c r="BQ20" s="1593"/>
      <c r="BR20" s="1593"/>
      <c r="BS20" s="1593"/>
      <c r="BT20" s="1593"/>
      <c r="BU20" s="1593"/>
      <c r="BV20" s="1593"/>
      <c r="BW20" s="1593"/>
      <c r="BX20" s="1593"/>
      <c r="BY20" s="1593"/>
      <c r="BZ20" s="1593"/>
      <c r="CA20" s="1593"/>
      <c r="CB20" s="1593"/>
      <c r="CC20" s="1593"/>
      <c r="CD20" s="1593"/>
      <c r="CE20" s="1593"/>
      <c r="CF20" s="1593"/>
      <c r="CG20" s="1593"/>
      <c r="CH20" s="1593"/>
      <c r="CI20" s="1593"/>
      <c r="CJ20" s="1593"/>
      <c r="CK20" s="1593"/>
      <c r="CL20" s="1593"/>
      <c r="CM20" s="1593"/>
      <c r="CN20" s="1593"/>
      <c r="CO20" s="1593"/>
    </row>
    <row r="21" spans="1:93" ht="23.1" customHeight="1">
      <c r="A21" s="15"/>
      <c r="B21" s="1990"/>
      <c r="C21" s="1991"/>
      <c r="D21" s="1991"/>
      <c r="E21" s="1991"/>
      <c r="F21" s="1992"/>
      <c r="G21" s="1776"/>
      <c r="H21" s="1777"/>
      <c r="I21" s="1777"/>
      <c r="J21" s="1778"/>
      <c r="K21" s="2009"/>
      <c r="L21" s="1968"/>
      <c r="M21" s="1974"/>
      <c r="N21" s="1965"/>
      <c r="O21" s="1965"/>
      <c r="P21" s="1965"/>
      <c r="Q21" s="108" t="s">
        <v>374</v>
      </c>
      <c r="R21" s="1867"/>
      <c r="S21" s="1867"/>
      <c r="T21" s="1873"/>
      <c r="U21" s="1873"/>
      <c r="V21" s="1873"/>
      <c r="W21" s="1873"/>
      <c r="X21" s="1867"/>
      <c r="Y21" s="108" t="s">
        <v>374</v>
      </c>
      <c r="Z21" s="1867"/>
      <c r="AA21" s="1867"/>
      <c r="AB21" s="1977"/>
      <c r="AC21" s="1518"/>
      <c r="AD21" s="1966"/>
      <c r="AE21" s="1960"/>
      <c r="AF21" s="1960"/>
      <c r="AG21" s="1960"/>
      <c r="AH21" s="1960"/>
      <c r="AI21" s="1960"/>
      <c r="AJ21" s="1885"/>
      <c r="AK21" s="1885"/>
      <c r="AL21" s="1885"/>
      <c r="AM21" s="1885"/>
      <c r="AN21" s="1885"/>
      <c r="AO21" s="1885"/>
      <c r="AP21" s="1597">
        <v>0</v>
      </c>
      <c r="AQ21" s="1598"/>
      <c r="AR21" s="1598"/>
      <c r="AS21" s="1598"/>
      <c r="AT21" s="1598"/>
      <c r="AU21" s="1598"/>
      <c r="AV21" s="1599"/>
      <c r="AW21" s="12"/>
      <c r="AX21" s="1593"/>
      <c r="AY21" s="1593"/>
      <c r="AZ21" s="1593"/>
      <c r="BA21" s="1593"/>
      <c r="BB21" s="1593"/>
      <c r="BC21" s="1593"/>
      <c r="BD21" s="1593"/>
      <c r="BE21" s="1593"/>
      <c r="BF21" s="1593"/>
      <c r="BG21" s="1593"/>
      <c r="BH21" s="1593"/>
      <c r="BI21" s="1593"/>
      <c r="BJ21" s="1593"/>
      <c r="BK21" s="1593"/>
      <c r="BL21" s="1593"/>
      <c r="BM21" s="1593"/>
      <c r="BN21" s="1593"/>
      <c r="BO21" s="1593"/>
      <c r="BP21" s="1593"/>
      <c r="BQ21" s="1593"/>
      <c r="BR21" s="1593"/>
      <c r="BS21" s="1593"/>
      <c r="BT21" s="1593"/>
      <c r="BU21" s="1593"/>
      <c r="BV21" s="1593"/>
      <c r="BW21" s="1593"/>
      <c r="BX21" s="1593"/>
      <c r="BY21" s="1593"/>
      <c r="BZ21" s="1593"/>
      <c r="CA21" s="1593"/>
      <c r="CB21" s="1593"/>
      <c r="CC21" s="1593"/>
      <c r="CD21" s="1593"/>
      <c r="CE21" s="1593"/>
      <c r="CF21" s="1593"/>
      <c r="CG21" s="1593"/>
      <c r="CH21" s="1593"/>
      <c r="CI21" s="1593"/>
      <c r="CJ21" s="1593"/>
      <c r="CK21" s="1593"/>
      <c r="CL21" s="1593"/>
      <c r="CM21" s="1593"/>
      <c r="CN21" s="1593"/>
      <c r="CO21" s="1593"/>
    </row>
    <row r="22" spans="1:93" ht="23.1" customHeight="1">
      <c r="A22" s="15"/>
      <c r="B22" s="1993" t="s">
        <v>307</v>
      </c>
      <c r="C22" s="1994"/>
      <c r="D22" s="1994"/>
      <c r="E22" s="1994"/>
      <c r="F22" s="1994"/>
      <c r="G22" s="1978" t="s">
        <v>217</v>
      </c>
      <c r="H22" s="1979"/>
      <c r="I22" s="1979"/>
      <c r="J22" s="1980"/>
      <c r="K22" s="1978"/>
      <c r="L22" s="1969"/>
      <c r="M22" s="1981"/>
      <c r="N22" s="1981"/>
      <c r="O22" s="1982"/>
      <c r="P22" s="1982"/>
      <c r="Q22" s="1981"/>
      <c r="R22" s="1981"/>
      <c r="S22" s="1981"/>
      <c r="T22" s="103" t="s">
        <v>96</v>
      </c>
      <c r="U22" s="103"/>
      <c r="V22" s="1961" t="s">
        <v>837</v>
      </c>
      <c r="W22" s="1961"/>
      <c r="X22" s="1961"/>
      <c r="Y22" s="1961"/>
      <c r="Z22" s="1961"/>
      <c r="AA22" s="1961"/>
      <c r="AB22" s="1961"/>
      <c r="AC22" s="95" t="s">
        <v>250</v>
      </c>
      <c r="AD22" s="1958">
        <f>M22</f>
        <v>0</v>
      </c>
      <c r="AE22" s="1958"/>
      <c r="AF22" s="1958"/>
      <c r="AG22" s="1958"/>
      <c r="AH22" s="1958"/>
      <c r="AI22" s="1958"/>
      <c r="AJ22" s="1958"/>
      <c r="AK22" s="1958"/>
      <c r="AL22" s="1958"/>
      <c r="AM22" s="1958"/>
      <c r="AN22" s="1958"/>
      <c r="AO22" s="1959"/>
      <c r="AP22" s="1953"/>
      <c r="AQ22" s="1953"/>
      <c r="AR22" s="1953"/>
      <c r="AS22" s="1953"/>
      <c r="AT22" s="1953"/>
      <c r="AU22" s="1953"/>
      <c r="AV22" s="1954"/>
      <c r="AW22" s="12"/>
      <c r="AX22" s="1593"/>
      <c r="AY22" s="1593"/>
      <c r="AZ22" s="1593"/>
      <c r="BA22" s="1593"/>
      <c r="BB22" s="1593"/>
      <c r="BC22" s="1593"/>
      <c r="BD22" s="1593"/>
      <c r="BE22" s="1593"/>
      <c r="BF22" s="1593"/>
      <c r="BG22" s="1593"/>
      <c r="BH22" s="1593"/>
      <c r="BI22" s="1593"/>
      <c r="BJ22" s="1593"/>
      <c r="BK22" s="1593"/>
      <c r="BL22" s="1593"/>
      <c r="BM22" s="1593"/>
      <c r="BN22" s="1593"/>
      <c r="BO22" s="1593"/>
      <c r="BP22" s="1593"/>
      <c r="BQ22" s="1593"/>
      <c r="BR22" s="1593"/>
      <c r="BS22" s="1593"/>
      <c r="BT22" s="1593"/>
      <c r="BU22" s="1593"/>
      <c r="BV22" s="1593"/>
      <c r="BW22" s="1593"/>
      <c r="BX22" s="1593"/>
      <c r="BY22" s="1593"/>
      <c r="BZ22" s="1593"/>
      <c r="CA22" s="1593"/>
      <c r="CB22" s="1593"/>
      <c r="CC22" s="1593"/>
      <c r="CD22" s="1593"/>
      <c r="CE22" s="1593"/>
      <c r="CF22" s="1593"/>
      <c r="CG22" s="1593"/>
      <c r="CH22" s="1593"/>
      <c r="CI22" s="1593"/>
      <c r="CJ22" s="1593"/>
      <c r="CK22" s="1593"/>
      <c r="CL22" s="1593"/>
      <c r="CM22" s="1593"/>
      <c r="CN22" s="1593"/>
      <c r="CO22" s="1593"/>
    </row>
    <row r="23" spans="1:93" ht="23.1" customHeight="1">
      <c r="A23" s="15"/>
      <c r="B23" s="1983" t="s">
        <v>372</v>
      </c>
      <c r="C23" s="1984"/>
      <c r="D23" s="1984"/>
      <c r="E23" s="1984"/>
      <c r="F23" s="1984"/>
      <c r="G23" s="1996" t="s">
        <v>1372</v>
      </c>
      <c r="H23" s="1997"/>
      <c r="I23" s="1997"/>
      <c r="J23" s="1998"/>
      <c r="K23" s="2008"/>
      <c r="L23" s="1967" t="s">
        <v>373</v>
      </c>
      <c r="M23" s="1970" t="s">
        <v>833</v>
      </c>
      <c r="N23" s="1971"/>
      <c r="O23" s="2002">
        <f>IF(OR($G$23="교수"),50,IF(OR($G$23="조교수"),40,40))</f>
        <v>40</v>
      </c>
      <c r="P23" s="2002"/>
      <c r="Q23" s="96" t="s">
        <v>374</v>
      </c>
      <c r="R23" s="107" t="s">
        <v>834</v>
      </c>
      <c r="S23" s="107"/>
      <c r="T23" s="1872"/>
      <c r="U23" s="1872"/>
      <c r="V23" s="1872"/>
      <c r="W23" s="1872"/>
      <c r="X23" s="107" t="s">
        <v>96</v>
      </c>
      <c r="Y23" s="96" t="s">
        <v>374</v>
      </c>
      <c r="Z23" s="1995">
        <f>AR13</f>
        <v>1</v>
      </c>
      <c r="AA23" s="1995"/>
      <c r="AB23" s="96" t="s">
        <v>50</v>
      </c>
      <c r="AC23" s="63" t="s">
        <v>250</v>
      </c>
      <c r="AD23" s="1883">
        <f>$K$23*O23*$T$23*Z23</f>
        <v>0</v>
      </c>
      <c r="AE23" s="1884"/>
      <c r="AF23" s="1884"/>
      <c r="AG23" s="1884"/>
      <c r="AH23" s="1884"/>
      <c r="AI23" s="1884"/>
      <c r="AJ23" s="1884">
        <f>ROUNDDOWN(AD23,0)</f>
        <v>0</v>
      </c>
      <c r="AK23" s="1884"/>
      <c r="AL23" s="1884"/>
      <c r="AM23" s="1884"/>
      <c r="AN23" s="1884"/>
      <c r="AO23" s="1884"/>
      <c r="AP23" s="1951"/>
      <c r="AQ23" s="1951"/>
      <c r="AR23" s="1951"/>
      <c r="AS23" s="1951"/>
      <c r="AT23" s="1951"/>
      <c r="AU23" s="1951"/>
      <c r="AV23" s="1952"/>
      <c r="AW23" s="12"/>
      <c r="AX23" s="1593"/>
      <c r="AY23" s="1593"/>
      <c r="AZ23" s="1593"/>
      <c r="BA23" s="1593"/>
      <c r="BB23" s="1593"/>
      <c r="BC23" s="1593"/>
      <c r="BD23" s="1593"/>
      <c r="BE23" s="1593"/>
      <c r="BF23" s="1593"/>
      <c r="BG23" s="1593"/>
      <c r="BH23" s="1593"/>
      <c r="BI23" s="1593"/>
      <c r="BJ23" s="1593"/>
      <c r="BK23" s="1593"/>
      <c r="BL23" s="1593"/>
      <c r="BM23" s="1593"/>
      <c r="BN23" s="1593"/>
      <c r="BO23" s="1593"/>
      <c r="BP23" s="1593"/>
      <c r="BQ23" s="1593"/>
      <c r="BR23" s="1593"/>
      <c r="BS23" s="1593"/>
      <c r="BT23" s="1593"/>
      <c r="BU23" s="1593"/>
      <c r="BV23" s="1593"/>
      <c r="BW23" s="1593"/>
      <c r="BX23" s="1593"/>
      <c r="BY23" s="1593"/>
      <c r="BZ23" s="1593"/>
      <c r="CA23" s="1593"/>
      <c r="CB23" s="1593"/>
      <c r="CC23" s="1593"/>
      <c r="CD23" s="1593"/>
      <c r="CE23" s="1593"/>
      <c r="CF23" s="1593"/>
      <c r="CG23" s="1593"/>
      <c r="CH23" s="1593"/>
      <c r="CI23" s="1593"/>
      <c r="CJ23" s="1593"/>
      <c r="CK23" s="1593"/>
      <c r="CL23" s="1593"/>
      <c r="CM23" s="1593"/>
      <c r="CN23" s="1593"/>
      <c r="CO23" s="1593"/>
    </row>
    <row r="24" spans="1:93" ht="23.1" customHeight="1">
      <c r="A24" s="15"/>
      <c r="B24" s="1985" t="s">
        <v>305</v>
      </c>
      <c r="C24" s="1986"/>
      <c r="D24" s="1986"/>
      <c r="E24" s="1986"/>
      <c r="F24" s="1986"/>
      <c r="G24" s="1999"/>
      <c r="H24" s="2000"/>
      <c r="I24" s="2000"/>
      <c r="J24" s="2001"/>
      <c r="K24" s="2009"/>
      <c r="L24" s="1968"/>
      <c r="M24" s="1972"/>
      <c r="N24" s="1973"/>
      <c r="O24" s="1965">
        <f>IF($AR$10="실비상한",IF(AND(G23="교수"),IF($S$10="가",230,IF($S$10="나",190,IF($S$10="다",150,110))),IF(AND(G23="조교수"),IF($S$10="가",200,IF($S$10="나",170,IF($S$10="다",120,100))),IF($S$10="가",160,IF($S$10="나",140,IF($S$10="다",100,90))))),IF($AR$10="할인정액",IF(AND(G23="교수"),IF($S$10="가",184,IF($S$10="나",152,IF($S$10="다",120,88))),IF(AND(G23="조교수"),IF($S$10="가",160,IF($S$10="나",136,IF($S$10="다",96,80))),IF($S$10="가",128,IF($S$10="나",112,IF($S$10="다",80,72)))))))</f>
        <v>160</v>
      </c>
      <c r="P24" s="1965"/>
      <c r="Q24" s="108" t="s">
        <v>374</v>
      </c>
      <c r="R24" s="109" t="s">
        <v>834</v>
      </c>
      <c r="S24" s="109"/>
      <c r="T24" s="1873"/>
      <c r="U24" s="1873"/>
      <c r="V24" s="1873"/>
      <c r="W24" s="1873"/>
      <c r="X24" s="109" t="s">
        <v>96</v>
      </c>
      <c r="Y24" s="108" t="s">
        <v>374</v>
      </c>
      <c r="Z24" s="1975">
        <f>AO13</f>
        <v>0</v>
      </c>
      <c r="AA24" s="1975"/>
      <c r="AB24" s="108" t="s">
        <v>50</v>
      </c>
      <c r="AC24" s="36" t="s">
        <v>250</v>
      </c>
      <c r="AD24" s="1883">
        <f>$K$23*O24*$T$23*Z24</f>
        <v>0</v>
      </c>
      <c r="AE24" s="1884"/>
      <c r="AF24" s="1884"/>
      <c r="AG24" s="1884"/>
      <c r="AH24" s="1884"/>
      <c r="AI24" s="1884"/>
      <c r="AJ24" s="1960">
        <f>ROUNDDOWN(AD24,0)</f>
        <v>0</v>
      </c>
      <c r="AK24" s="1960"/>
      <c r="AL24" s="1960"/>
      <c r="AM24" s="1960"/>
      <c r="AN24" s="1960"/>
      <c r="AO24" s="1960"/>
      <c r="AP24" s="1943"/>
      <c r="AQ24" s="1943"/>
      <c r="AR24" s="1943"/>
      <c r="AS24" s="1943"/>
      <c r="AT24" s="1943"/>
      <c r="AU24" s="1943"/>
      <c r="AV24" s="1944"/>
      <c r="AW24" s="12"/>
      <c r="AX24" s="1593"/>
      <c r="AY24" s="1593"/>
      <c r="AZ24" s="1593"/>
      <c r="BA24" s="1593"/>
      <c r="BB24" s="1593"/>
      <c r="BC24" s="1593"/>
      <c r="BD24" s="1593"/>
      <c r="BE24" s="1593"/>
      <c r="BF24" s="1593"/>
      <c r="BG24" s="1593"/>
      <c r="BH24" s="1593"/>
      <c r="BI24" s="1593"/>
      <c r="BJ24" s="1593"/>
      <c r="BK24" s="1593"/>
      <c r="BL24" s="1593"/>
      <c r="BM24" s="1593"/>
      <c r="BN24" s="1593"/>
      <c r="BO24" s="1593"/>
      <c r="BP24" s="1593"/>
      <c r="BQ24" s="1593"/>
      <c r="BR24" s="1593"/>
      <c r="BS24" s="1593"/>
      <c r="BT24" s="1593"/>
      <c r="BU24" s="1593"/>
      <c r="BV24" s="1593"/>
      <c r="BW24" s="1593"/>
      <c r="BX24" s="1593"/>
      <c r="BY24" s="1593"/>
      <c r="BZ24" s="1593"/>
      <c r="CA24" s="1593"/>
      <c r="CB24" s="1593"/>
      <c r="CC24" s="1593"/>
      <c r="CD24" s="1593"/>
      <c r="CE24" s="1593"/>
      <c r="CF24" s="1593"/>
      <c r="CG24" s="1593"/>
      <c r="CH24" s="1593"/>
      <c r="CI24" s="1593"/>
      <c r="CJ24" s="1593"/>
      <c r="CK24" s="1593"/>
      <c r="CL24" s="1593"/>
      <c r="CM24" s="1593"/>
      <c r="CN24" s="1593"/>
      <c r="CO24" s="1593"/>
    </row>
    <row r="25" spans="1:93" ht="23.1" customHeight="1">
      <c r="A25" s="15"/>
      <c r="B25" s="1987" t="s">
        <v>99</v>
      </c>
      <c r="C25" s="1988"/>
      <c r="D25" s="1988"/>
      <c r="E25" s="1988"/>
      <c r="F25" s="1989"/>
      <c r="G25" s="1776" t="str">
        <f>IF(G23="교수","(제2호 나)",IF(G23="조교수","(제3호 가)", "(제3호 나)"))</f>
        <v>(제3호 나)</v>
      </c>
      <c r="H25" s="1777"/>
      <c r="I25" s="1777"/>
      <c r="J25" s="1778"/>
      <c r="K25" s="2009"/>
      <c r="L25" s="1968"/>
      <c r="M25" s="1972"/>
      <c r="N25" s="1973"/>
      <c r="O25" s="1964">
        <f>IF(OR(G23="교수"),IF($S$10="가",140,IF($S$10="나",100,IF($S$10="다",80,70))),IF(OR(G23="조교수"),IF($S$10="가",110,IF($S$10="나",90,IF($S$10="다",70,60))),IF($S$10="가",90,IF($S$10="나",70,IF($S$10="다",60,50)))))</f>
        <v>90</v>
      </c>
      <c r="P25" s="1964"/>
      <c r="Q25" s="108" t="s">
        <v>374</v>
      </c>
      <c r="R25" s="1866" t="s">
        <v>834</v>
      </c>
      <c r="S25" s="1866"/>
      <c r="T25" s="1873"/>
      <c r="U25" s="1873"/>
      <c r="V25" s="1873"/>
      <c r="W25" s="1873"/>
      <c r="X25" s="1866" t="s">
        <v>96</v>
      </c>
      <c r="Y25" s="108" t="s">
        <v>374</v>
      </c>
      <c r="Z25" s="1866">
        <f>AR13</f>
        <v>1</v>
      </c>
      <c r="AA25" s="1866"/>
      <c r="AB25" s="1976" t="s">
        <v>50</v>
      </c>
      <c r="AC25" s="1517" t="s">
        <v>250</v>
      </c>
      <c r="AD25" s="1966">
        <f>$K$23*O25*$T$23*Z25</f>
        <v>0</v>
      </c>
      <c r="AE25" s="1960"/>
      <c r="AF25" s="1960"/>
      <c r="AG25" s="1960"/>
      <c r="AH25" s="1960"/>
      <c r="AI25" s="1960"/>
      <c r="AJ25" s="1885">
        <f>ROUNDDOWN(AD25-(((AD25/Z25)/3)*AP26),0)</f>
        <v>0</v>
      </c>
      <c r="AK25" s="1885"/>
      <c r="AL25" s="1885"/>
      <c r="AM25" s="1885"/>
      <c r="AN25" s="1885"/>
      <c r="AO25" s="1885"/>
      <c r="AP25" s="1721" t="s">
        <v>1174</v>
      </c>
      <c r="AQ25" s="1721"/>
      <c r="AR25" s="1721"/>
      <c r="AS25" s="1721"/>
      <c r="AT25" s="1721"/>
      <c r="AU25" s="1721"/>
      <c r="AV25" s="1865"/>
      <c r="AW25" s="12"/>
      <c r="AX25" s="1593"/>
      <c r="AY25" s="1593"/>
      <c r="AZ25" s="1593"/>
      <c r="BA25" s="1593"/>
      <c r="BB25" s="1593"/>
      <c r="BC25" s="1593"/>
      <c r="BD25" s="1593"/>
      <c r="BE25" s="1593"/>
      <c r="BF25" s="1593"/>
      <c r="BG25" s="1593"/>
      <c r="BH25" s="1593"/>
      <c r="BI25" s="1593"/>
      <c r="BJ25" s="1593"/>
      <c r="BK25" s="1593"/>
      <c r="BL25" s="1593"/>
      <c r="BM25" s="1593"/>
      <c r="BN25" s="1593"/>
      <c r="BO25" s="1593"/>
      <c r="BP25" s="1593"/>
      <c r="BQ25" s="1593"/>
      <c r="BR25" s="1593"/>
      <c r="BS25" s="1593"/>
      <c r="BT25" s="1593"/>
      <c r="BU25" s="1593"/>
      <c r="BV25" s="1593"/>
      <c r="BW25" s="1593"/>
      <c r="BX25" s="1593"/>
      <c r="BY25" s="1593"/>
      <c r="BZ25" s="1593"/>
      <c r="CA25" s="1593"/>
      <c r="CB25" s="1593"/>
      <c r="CC25" s="1593"/>
      <c r="CD25" s="1593"/>
      <c r="CE25" s="1593"/>
      <c r="CF25" s="1593"/>
      <c r="CG25" s="1593"/>
      <c r="CH25" s="1593"/>
      <c r="CI25" s="1593"/>
      <c r="CJ25" s="1593"/>
      <c r="CK25" s="1593"/>
      <c r="CL25" s="1593"/>
      <c r="CM25" s="1593"/>
      <c r="CN25" s="1593"/>
      <c r="CO25" s="1593"/>
    </row>
    <row r="26" spans="1:93" ht="23.1" customHeight="1">
      <c r="A26" s="15"/>
      <c r="B26" s="1990"/>
      <c r="C26" s="1991"/>
      <c r="D26" s="1991"/>
      <c r="E26" s="1991"/>
      <c r="F26" s="1992"/>
      <c r="G26" s="1776"/>
      <c r="H26" s="1777"/>
      <c r="I26" s="1777"/>
      <c r="J26" s="1778"/>
      <c r="K26" s="2009"/>
      <c r="L26" s="1968"/>
      <c r="M26" s="1974"/>
      <c r="N26" s="1965"/>
      <c r="O26" s="1965"/>
      <c r="P26" s="1965"/>
      <c r="Q26" s="108" t="s">
        <v>374</v>
      </c>
      <c r="R26" s="1867"/>
      <c r="S26" s="1867"/>
      <c r="T26" s="1873"/>
      <c r="U26" s="1873"/>
      <c r="V26" s="1873"/>
      <c r="W26" s="1873"/>
      <c r="X26" s="1867"/>
      <c r="Y26" s="108" t="s">
        <v>374</v>
      </c>
      <c r="Z26" s="1867"/>
      <c r="AA26" s="1867"/>
      <c r="AB26" s="1977"/>
      <c r="AC26" s="1518"/>
      <c r="AD26" s="1966"/>
      <c r="AE26" s="1960"/>
      <c r="AF26" s="1960"/>
      <c r="AG26" s="1960"/>
      <c r="AH26" s="1960"/>
      <c r="AI26" s="1960"/>
      <c r="AJ26" s="1885"/>
      <c r="AK26" s="1885"/>
      <c r="AL26" s="1885"/>
      <c r="AM26" s="1885"/>
      <c r="AN26" s="1885"/>
      <c r="AO26" s="1885"/>
      <c r="AP26" s="1597">
        <v>0</v>
      </c>
      <c r="AQ26" s="1598"/>
      <c r="AR26" s="1598"/>
      <c r="AS26" s="1598"/>
      <c r="AT26" s="1598"/>
      <c r="AU26" s="1598"/>
      <c r="AV26" s="1599"/>
      <c r="AW26" s="12"/>
      <c r="AX26" s="1593"/>
      <c r="AY26" s="1593"/>
      <c r="AZ26" s="1593"/>
      <c r="BA26" s="1593"/>
      <c r="BB26" s="1593"/>
      <c r="BC26" s="1593"/>
      <c r="BD26" s="1593"/>
      <c r="BE26" s="1593"/>
      <c r="BF26" s="1593"/>
      <c r="BG26" s="1593"/>
      <c r="BH26" s="1593"/>
      <c r="BI26" s="1593"/>
      <c r="BJ26" s="1593"/>
      <c r="BK26" s="1593"/>
      <c r="BL26" s="1593"/>
      <c r="BM26" s="1593"/>
      <c r="BN26" s="1593"/>
      <c r="BO26" s="1593"/>
      <c r="BP26" s="1593"/>
      <c r="BQ26" s="1593"/>
      <c r="BR26" s="1593"/>
      <c r="BS26" s="1593"/>
      <c r="BT26" s="1593"/>
      <c r="BU26" s="1593"/>
      <c r="BV26" s="1593"/>
      <c r="BW26" s="1593"/>
      <c r="BX26" s="1593"/>
      <c r="BY26" s="1593"/>
      <c r="BZ26" s="1593"/>
      <c r="CA26" s="1593"/>
      <c r="CB26" s="1593"/>
      <c r="CC26" s="1593"/>
      <c r="CD26" s="1593"/>
      <c r="CE26" s="1593"/>
      <c r="CF26" s="1593"/>
      <c r="CG26" s="1593"/>
      <c r="CH26" s="1593"/>
      <c r="CI26" s="1593"/>
      <c r="CJ26" s="1593"/>
      <c r="CK26" s="1593"/>
      <c r="CL26" s="1593"/>
      <c r="CM26" s="1593"/>
      <c r="CN26" s="1593"/>
      <c r="CO26" s="1593"/>
    </row>
    <row r="27" spans="1:93" ht="23.1" customHeight="1">
      <c r="A27" s="15"/>
      <c r="B27" s="1993" t="s">
        <v>307</v>
      </c>
      <c r="C27" s="1994"/>
      <c r="D27" s="1994"/>
      <c r="E27" s="1994"/>
      <c r="F27" s="1994"/>
      <c r="G27" s="1978" t="s">
        <v>217</v>
      </c>
      <c r="H27" s="1979"/>
      <c r="I27" s="1979"/>
      <c r="J27" s="1980"/>
      <c r="K27" s="1978"/>
      <c r="L27" s="1969"/>
      <c r="M27" s="1981"/>
      <c r="N27" s="1981"/>
      <c r="O27" s="1982"/>
      <c r="P27" s="1982"/>
      <c r="Q27" s="1981"/>
      <c r="R27" s="1981"/>
      <c r="S27" s="1981"/>
      <c r="T27" s="103" t="s">
        <v>96</v>
      </c>
      <c r="U27" s="103"/>
      <c r="V27" s="1961" t="s">
        <v>837</v>
      </c>
      <c r="W27" s="1961"/>
      <c r="X27" s="1961"/>
      <c r="Y27" s="1961"/>
      <c r="Z27" s="1961"/>
      <c r="AA27" s="1961"/>
      <c r="AB27" s="1961"/>
      <c r="AC27" s="95" t="s">
        <v>250</v>
      </c>
      <c r="AD27" s="1958">
        <f>M27</f>
        <v>0</v>
      </c>
      <c r="AE27" s="1958"/>
      <c r="AF27" s="1958"/>
      <c r="AG27" s="1958"/>
      <c r="AH27" s="1958"/>
      <c r="AI27" s="1958"/>
      <c r="AJ27" s="1958"/>
      <c r="AK27" s="1958"/>
      <c r="AL27" s="1958"/>
      <c r="AM27" s="1958"/>
      <c r="AN27" s="1958"/>
      <c r="AO27" s="1959"/>
      <c r="AP27" s="1953"/>
      <c r="AQ27" s="1953"/>
      <c r="AR27" s="1953"/>
      <c r="AS27" s="1953"/>
      <c r="AT27" s="1953"/>
      <c r="AU27" s="1953"/>
      <c r="AV27" s="1954"/>
      <c r="AW27" s="12"/>
      <c r="AX27" s="1593"/>
      <c r="AY27" s="1593"/>
      <c r="AZ27" s="1593"/>
      <c r="BA27" s="1593"/>
      <c r="BB27" s="1593"/>
      <c r="BC27" s="1593"/>
      <c r="BD27" s="1593"/>
      <c r="BE27" s="1593"/>
      <c r="BF27" s="1593"/>
      <c r="BG27" s="1593"/>
      <c r="BH27" s="1593"/>
      <c r="BI27" s="1593"/>
      <c r="BJ27" s="1593"/>
      <c r="BK27" s="1593"/>
      <c r="BL27" s="1593"/>
      <c r="BM27" s="1593"/>
      <c r="BN27" s="1593"/>
      <c r="BO27" s="1593"/>
      <c r="BP27" s="1593"/>
      <c r="BQ27" s="1593"/>
      <c r="BR27" s="1593"/>
      <c r="BS27" s="1593"/>
      <c r="BT27" s="1593"/>
      <c r="BU27" s="1593"/>
      <c r="BV27" s="1593"/>
      <c r="BW27" s="1593"/>
      <c r="BX27" s="1593"/>
      <c r="BY27" s="1593"/>
      <c r="BZ27" s="1593"/>
      <c r="CA27" s="1593"/>
      <c r="CB27" s="1593"/>
      <c r="CC27" s="1593"/>
      <c r="CD27" s="1593"/>
      <c r="CE27" s="1593"/>
      <c r="CF27" s="1593"/>
      <c r="CG27" s="1593"/>
      <c r="CH27" s="1593"/>
      <c r="CI27" s="1593"/>
      <c r="CJ27" s="1593"/>
      <c r="CK27" s="1593"/>
      <c r="CL27" s="1593"/>
      <c r="CM27" s="1593"/>
      <c r="CN27" s="1593"/>
      <c r="CO27" s="1593"/>
    </row>
    <row r="28" spans="1:93" ht="23.1" customHeight="1">
      <c r="A28" s="15"/>
      <c r="B28" s="2010" t="s">
        <v>838</v>
      </c>
      <c r="C28" s="2011"/>
      <c r="D28" s="2011"/>
      <c r="E28" s="2011"/>
      <c r="F28" s="2011"/>
      <c r="G28" s="2011"/>
      <c r="H28" s="2011"/>
      <c r="I28" s="2011"/>
      <c r="J28" s="2011"/>
      <c r="K28" s="2011"/>
      <c r="L28" s="2011"/>
      <c r="M28" s="2011"/>
      <c r="N28" s="2011"/>
      <c r="O28" s="1933"/>
      <c r="P28" s="2012"/>
      <c r="Q28" s="2013"/>
      <c r="R28" s="2013"/>
      <c r="S28" s="2013"/>
      <c r="T28" s="2013"/>
      <c r="U28" s="2013"/>
      <c r="V28" s="2013"/>
      <c r="W28" s="2013"/>
      <c r="X28" s="2013"/>
      <c r="Y28" s="110" t="s">
        <v>96</v>
      </c>
      <c r="Z28" s="110"/>
      <c r="AA28" s="2014" t="s">
        <v>839</v>
      </c>
      <c r="AB28" s="2014"/>
      <c r="AC28" s="2014"/>
      <c r="AD28" s="2014"/>
      <c r="AE28" s="2014"/>
      <c r="AF28" s="2014"/>
      <c r="AG28" s="2014"/>
      <c r="AH28" s="97" t="s">
        <v>250</v>
      </c>
      <c r="AI28" s="2015">
        <f>P28</f>
        <v>0</v>
      </c>
      <c r="AJ28" s="2015"/>
      <c r="AK28" s="2015"/>
      <c r="AL28" s="2015"/>
      <c r="AM28" s="2015"/>
      <c r="AN28" s="2015"/>
      <c r="AO28" s="2016"/>
      <c r="AP28" s="1955"/>
      <c r="AQ28" s="1956"/>
      <c r="AR28" s="1956"/>
      <c r="AS28" s="1956"/>
      <c r="AT28" s="1956"/>
      <c r="AU28" s="1956"/>
      <c r="AV28" s="1957"/>
      <c r="AW28" s="12"/>
      <c r="AX28" s="295" t="s">
        <v>1140</v>
      </c>
      <c r="AY28" s="29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1836" t="s">
        <v>119</v>
      </c>
      <c r="CJ28" s="1836"/>
      <c r="CK28" s="1836"/>
      <c r="CL28" s="1836"/>
      <c r="CM28" s="1836"/>
      <c r="CN28" s="1836"/>
    </row>
    <row r="29" spans="1:93" ht="27.95" customHeight="1">
      <c r="A29" s="15"/>
      <c r="B29" s="1849" t="s">
        <v>2413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1"/>
      <c r="Q29" s="1880" t="s">
        <v>2098</v>
      </c>
      <c r="R29" s="1881"/>
      <c r="S29" s="1881"/>
      <c r="T29" s="1881"/>
      <c r="U29" s="1881"/>
      <c r="V29" s="1881"/>
      <c r="W29" s="1881"/>
      <c r="X29" s="1881"/>
      <c r="Y29" s="1881"/>
      <c r="Z29" s="1881"/>
      <c r="AA29" s="1881"/>
      <c r="AB29" s="1882"/>
      <c r="AC29" s="1871">
        <f>$AD$18+$AD$19+$AD$20+$AD$22+$AD$23+$AD$24+$AD$25+$AD$27+$AI$28</f>
        <v>0</v>
      </c>
      <c r="AD29" s="1871"/>
      <c r="AE29" s="1871"/>
      <c r="AF29" s="1871"/>
      <c r="AG29" s="1871"/>
      <c r="AH29" s="1871"/>
      <c r="AI29" s="1871"/>
      <c r="AJ29" s="1963">
        <f>$AJ$18+$AJ$19+$AJ$20+$AD$22+$AJ$23+$AJ$24+$AJ$25+$AD$27+$AI$28</f>
        <v>0</v>
      </c>
      <c r="AK29" s="1963"/>
      <c r="AL29" s="1963"/>
      <c r="AM29" s="1963"/>
      <c r="AN29" s="1963"/>
      <c r="AO29" s="1963"/>
      <c r="AP29" s="1947"/>
      <c r="AQ29" s="1947"/>
      <c r="AR29" s="1947"/>
      <c r="AS29" s="1947"/>
      <c r="AT29" s="1947"/>
      <c r="AU29" s="1947"/>
      <c r="AV29" s="1948"/>
      <c r="AW29" s="12"/>
      <c r="AX29" s="2003" t="s">
        <v>42</v>
      </c>
      <c r="AY29" s="1838"/>
      <c r="AZ29" s="1838"/>
      <c r="BA29" s="1838"/>
      <c r="BB29" s="1838"/>
      <c r="BC29" s="1838"/>
      <c r="BD29" s="1838"/>
      <c r="BE29" s="1838"/>
      <c r="BF29" s="1838"/>
      <c r="BG29" s="2004"/>
      <c r="BH29" s="2005" t="s">
        <v>375</v>
      </c>
      <c r="BI29" s="2006"/>
      <c r="BJ29" s="2006"/>
      <c r="BK29" s="2006"/>
      <c r="BL29" s="2006"/>
      <c r="BM29" s="2007"/>
      <c r="BN29" s="1837" t="s">
        <v>372</v>
      </c>
      <c r="BO29" s="1838"/>
      <c r="BP29" s="1838"/>
      <c r="BQ29" s="1838"/>
      <c r="BR29" s="1838"/>
      <c r="BS29" s="1838"/>
      <c r="BT29" s="1838"/>
      <c r="BU29" s="1838"/>
      <c r="BV29" s="2004"/>
      <c r="BW29" s="1837" t="s">
        <v>376</v>
      </c>
      <c r="BX29" s="1838"/>
      <c r="BY29" s="1838"/>
      <c r="BZ29" s="1838"/>
      <c r="CA29" s="1838"/>
      <c r="CB29" s="1838"/>
      <c r="CC29" s="1838"/>
      <c r="CD29" s="1838"/>
      <c r="CE29" s="2004"/>
      <c r="CF29" s="1837" t="s">
        <v>99</v>
      </c>
      <c r="CG29" s="1838"/>
      <c r="CH29" s="1838"/>
      <c r="CI29" s="1838"/>
      <c r="CJ29" s="1838"/>
      <c r="CK29" s="1838"/>
      <c r="CL29" s="1838"/>
      <c r="CM29" s="1838"/>
      <c r="CN29" s="1839"/>
    </row>
    <row r="30" spans="1:93" ht="27.95" customHeight="1">
      <c r="A30" s="15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4"/>
      <c r="Q30" s="1877" t="s">
        <v>885</v>
      </c>
      <c r="R30" s="1878"/>
      <c r="S30" s="1878"/>
      <c r="T30" s="1878"/>
      <c r="U30" s="1878"/>
      <c r="V30" s="1878"/>
      <c r="W30" s="1878"/>
      <c r="X30" s="1878"/>
      <c r="Y30" s="1878"/>
      <c r="Z30" s="1878"/>
      <c r="AA30" s="1878"/>
      <c r="AB30" s="1879"/>
      <c r="AC30" s="1868">
        <f>IF(AR10="실비상한",(AD18+AD20+AD23+AD25),(AD18+AD19+AD20+AD23+AD24+AD25))</f>
        <v>0</v>
      </c>
      <c r="AD30" s="1868"/>
      <c r="AE30" s="1868"/>
      <c r="AF30" s="1868"/>
      <c r="AG30" s="1868"/>
      <c r="AH30" s="1868"/>
      <c r="AI30" s="1868"/>
      <c r="AJ30" s="1962">
        <f>IF(AR10="실비상한",(AJ18+AJ20+AJ23+AJ25),(AJ18+AJ19+AJ20+AJ23+AJ24+AJ25))</f>
        <v>0</v>
      </c>
      <c r="AK30" s="1962"/>
      <c r="AL30" s="1962"/>
      <c r="AM30" s="1962"/>
      <c r="AN30" s="1962"/>
      <c r="AO30" s="1962"/>
      <c r="AP30" s="1949"/>
      <c r="AQ30" s="1949"/>
      <c r="AR30" s="1949"/>
      <c r="AS30" s="1949"/>
      <c r="AT30" s="1949"/>
      <c r="AU30" s="1949"/>
      <c r="AV30" s="1950"/>
      <c r="AW30" s="12"/>
      <c r="AX30" s="1840" t="s">
        <v>1128</v>
      </c>
      <c r="AY30" s="1841"/>
      <c r="AZ30" s="1841"/>
      <c r="BA30" s="1841"/>
      <c r="BB30" s="1841"/>
      <c r="BC30" s="1841"/>
      <c r="BD30" s="1841"/>
      <c r="BE30" s="1841"/>
      <c r="BF30" s="1841"/>
      <c r="BG30" s="1842"/>
      <c r="BH30" s="1862" t="s">
        <v>377</v>
      </c>
      <c r="BI30" s="2018"/>
      <c r="BJ30" s="2018"/>
      <c r="BK30" s="2018"/>
      <c r="BL30" s="2018"/>
      <c r="BM30" s="2019"/>
      <c r="BN30" s="1862" t="s">
        <v>378</v>
      </c>
      <c r="BO30" s="2018"/>
      <c r="BP30" s="2018"/>
      <c r="BQ30" s="2018"/>
      <c r="BR30" s="2018"/>
      <c r="BS30" s="2018"/>
      <c r="BT30" s="2018"/>
      <c r="BU30" s="2018"/>
      <c r="BV30" s="2019"/>
      <c r="BW30" s="1861" t="s">
        <v>379</v>
      </c>
      <c r="BX30" s="2018"/>
      <c r="BY30" s="2018"/>
      <c r="BZ30" s="2018"/>
      <c r="CA30" s="2018"/>
      <c r="CB30" s="2018"/>
      <c r="CC30" s="2018"/>
      <c r="CD30" s="2018"/>
      <c r="CE30" s="2019"/>
      <c r="CF30" s="1862" t="s">
        <v>380</v>
      </c>
      <c r="CG30" s="2018"/>
      <c r="CH30" s="2018"/>
      <c r="CI30" s="2018"/>
      <c r="CJ30" s="2018"/>
      <c r="CK30" s="2018"/>
      <c r="CL30" s="2018"/>
      <c r="CM30" s="2018"/>
      <c r="CN30" s="2020"/>
    </row>
    <row r="31" spans="1:93" ht="27.95" customHeight="1">
      <c r="A31" s="15"/>
      <c r="B31" s="1855"/>
      <c r="C31" s="1856"/>
      <c r="D31" s="1856"/>
      <c r="E31" s="1856"/>
      <c r="F31" s="1856"/>
      <c r="G31" s="1856"/>
      <c r="H31" s="1856"/>
      <c r="I31" s="1856"/>
      <c r="J31" s="1856"/>
      <c r="K31" s="1856"/>
      <c r="L31" s="1856"/>
      <c r="M31" s="1856"/>
      <c r="N31" s="1856"/>
      <c r="O31" s="1856"/>
      <c r="P31" s="1857"/>
      <c r="Q31" s="1874" t="s">
        <v>2099</v>
      </c>
      <c r="R31" s="1875"/>
      <c r="S31" s="1875"/>
      <c r="T31" s="1875"/>
      <c r="U31" s="1875"/>
      <c r="V31" s="1875"/>
      <c r="W31" s="1875"/>
      <c r="X31" s="1875"/>
      <c r="Y31" s="1875"/>
      <c r="Z31" s="1875"/>
      <c r="AA31" s="1875"/>
      <c r="AB31" s="1876"/>
      <c r="AC31" s="1869">
        <f>IF(AR10="실비상한",(AD19+AD22+AD24+AD27+AI28),(AD22+AD27+AI28))</f>
        <v>0</v>
      </c>
      <c r="AD31" s="1869"/>
      <c r="AE31" s="1869"/>
      <c r="AF31" s="1869"/>
      <c r="AG31" s="1869"/>
      <c r="AH31" s="1869"/>
      <c r="AI31" s="1869"/>
      <c r="AJ31" s="1870">
        <f>IF(AR10="실비상한",(AJ19+AD22+AJ24+AD27+AI28),(AD22+AD27))</f>
        <v>0</v>
      </c>
      <c r="AK31" s="1870"/>
      <c r="AL31" s="1870"/>
      <c r="AM31" s="1870"/>
      <c r="AN31" s="1870"/>
      <c r="AO31" s="1870"/>
      <c r="AP31" s="1945"/>
      <c r="AQ31" s="1945"/>
      <c r="AR31" s="1945"/>
      <c r="AS31" s="1945"/>
      <c r="AT31" s="1945"/>
      <c r="AU31" s="1945"/>
      <c r="AV31" s="1946"/>
      <c r="AW31" s="12"/>
      <c r="AX31" s="1843"/>
      <c r="AY31" s="1844"/>
      <c r="AZ31" s="1844"/>
      <c r="BA31" s="1844"/>
      <c r="BB31" s="1844"/>
      <c r="BC31" s="1844"/>
      <c r="BD31" s="1844"/>
      <c r="BE31" s="1844"/>
      <c r="BF31" s="1844"/>
      <c r="BG31" s="1845"/>
      <c r="BH31" s="1864" t="s">
        <v>381</v>
      </c>
      <c r="BI31" s="2021"/>
      <c r="BJ31" s="2021"/>
      <c r="BK31" s="2021"/>
      <c r="BL31" s="2021"/>
      <c r="BM31" s="2022"/>
      <c r="BN31" s="1864" t="s">
        <v>378</v>
      </c>
      <c r="BO31" s="2021"/>
      <c r="BP31" s="2021"/>
      <c r="BQ31" s="2021"/>
      <c r="BR31" s="2021"/>
      <c r="BS31" s="2021"/>
      <c r="BT31" s="2021"/>
      <c r="BU31" s="2021"/>
      <c r="BV31" s="2022"/>
      <c r="BW31" s="1863" t="s">
        <v>382</v>
      </c>
      <c r="BX31" s="2021"/>
      <c r="BY31" s="2021"/>
      <c r="BZ31" s="2021"/>
      <c r="CA31" s="2021"/>
      <c r="CB31" s="2021"/>
      <c r="CC31" s="2021"/>
      <c r="CD31" s="2021"/>
      <c r="CE31" s="2022"/>
      <c r="CF31" s="1864" t="s">
        <v>383</v>
      </c>
      <c r="CG31" s="2021"/>
      <c r="CH31" s="2021"/>
      <c r="CI31" s="2021"/>
      <c r="CJ31" s="2021"/>
      <c r="CK31" s="2021"/>
      <c r="CL31" s="2021"/>
      <c r="CM31" s="2021"/>
      <c r="CN31" s="2023"/>
    </row>
    <row r="32" spans="1:93" s="13" customFormat="1" ht="20.10000000000000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X32" s="1843"/>
      <c r="AY32" s="1844"/>
      <c r="AZ32" s="1844"/>
      <c r="BA32" s="1844"/>
      <c r="BB32" s="1844"/>
      <c r="BC32" s="1844"/>
      <c r="BD32" s="1844"/>
      <c r="BE32" s="1844"/>
      <c r="BF32" s="1844"/>
      <c r="BG32" s="1845"/>
      <c r="BH32" s="1864" t="s">
        <v>384</v>
      </c>
      <c r="BI32" s="2021"/>
      <c r="BJ32" s="2021"/>
      <c r="BK32" s="2021"/>
      <c r="BL32" s="2021"/>
      <c r="BM32" s="2022"/>
      <c r="BN32" s="1864" t="s">
        <v>378</v>
      </c>
      <c r="BO32" s="2021"/>
      <c r="BP32" s="2021"/>
      <c r="BQ32" s="2021"/>
      <c r="BR32" s="2021"/>
      <c r="BS32" s="2021"/>
      <c r="BT32" s="2021"/>
      <c r="BU32" s="2021"/>
      <c r="BV32" s="2022"/>
      <c r="BW32" s="1863" t="s">
        <v>385</v>
      </c>
      <c r="BX32" s="2021"/>
      <c r="BY32" s="2021"/>
      <c r="BZ32" s="2021"/>
      <c r="CA32" s="2021"/>
      <c r="CB32" s="2021"/>
      <c r="CC32" s="2021"/>
      <c r="CD32" s="2021"/>
      <c r="CE32" s="2022"/>
      <c r="CF32" s="1864" t="s">
        <v>386</v>
      </c>
      <c r="CG32" s="2021"/>
      <c r="CH32" s="2021"/>
      <c r="CI32" s="2021"/>
      <c r="CJ32" s="2021"/>
      <c r="CK32" s="2021"/>
      <c r="CL32" s="2021"/>
      <c r="CM32" s="2021"/>
      <c r="CN32" s="2023"/>
      <c r="CO32" s="386"/>
    </row>
    <row r="33" spans="1:93" s="13" customFormat="1" ht="20.100000000000001" customHeight="1">
      <c r="A33" s="944" t="s">
        <v>497</v>
      </c>
      <c r="B33" s="944"/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4"/>
      <c r="Y33" s="944"/>
      <c r="Z33" s="944"/>
      <c r="AA33" s="944"/>
      <c r="AB33" s="944"/>
      <c r="AC33" s="944"/>
      <c r="AD33" s="944"/>
      <c r="AE33" s="944"/>
      <c r="AF33" s="944"/>
      <c r="AG33" s="944"/>
      <c r="AH33" s="944"/>
      <c r="AI33" s="944"/>
      <c r="AJ33" s="944"/>
      <c r="AK33" s="944"/>
      <c r="AL33" s="944"/>
      <c r="AM33" s="944"/>
      <c r="AN33" s="944"/>
      <c r="AO33" s="944"/>
      <c r="AP33" s="944"/>
      <c r="AQ33" s="944"/>
      <c r="AR33" s="944"/>
      <c r="AS33" s="944"/>
      <c r="AT33" s="944"/>
      <c r="AU33" s="944"/>
      <c r="AV33" s="944"/>
      <c r="AX33" s="1846"/>
      <c r="AY33" s="1847"/>
      <c r="AZ33" s="1847"/>
      <c r="BA33" s="1847"/>
      <c r="BB33" s="1847"/>
      <c r="BC33" s="1847"/>
      <c r="BD33" s="1847"/>
      <c r="BE33" s="1847"/>
      <c r="BF33" s="1847"/>
      <c r="BG33" s="1848"/>
      <c r="BH33" s="1815" t="s">
        <v>387</v>
      </c>
      <c r="BI33" s="1886"/>
      <c r="BJ33" s="1886"/>
      <c r="BK33" s="1886"/>
      <c r="BL33" s="1886"/>
      <c r="BM33" s="1887"/>
      <c r="BN33" s="1815" t="s">
        <v>378</v>
      </c>
      <c r="BO33" s="1886"/>
      <c r="BP33" s="1886"/>
      <c r="BQ33" s="1886"/>
      <c r="BR33" s="1886"/>
      <c r="BS33" s="1886"/>
      <c r="BT33" s="1886"/>
      <c r="BU33" s="1886"/>
      <c r="BV33" s="1887"/>
      <c r="BW33" s="1814" t="s">
        <v>388</v>
      </c>
      <c r="BX33" s="1886"/>
      <c r="BY33" s="1886"/>
      <c r="BZ33" s="1886"/>
      <c r="CA33" s="1886"/>
      <c r="CB33" s="1886"/>
      <c r="CC33" s="1886"/>
      <c r="CD33" s="1886"/>
      <c r="CE33" s="1887"/>
      <c r="CF33" s="1815" t="s">
        <v>389</v>
      </c>
      <c r="CG33" s="1886"/>
      <c r="CH33" s="1886"/>
      <c r="CI33" s="1886"/>
      <c r="CJ33" s="1886"/>
      <c r="CK33" s="1886"/>
      <c r="CL33" s="1886"/>
      <c r="CM33" s="1886"/>
      <c r="CN33" s="2017"/>
      <c r="CO33" s="386"/>
    </row>
    <row r="34" spans="1:93" s="13" customFormat="1" ht="20.10000000000000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X34" s="1840" t="s">
        <v>1129</v>
      </c>
      <c r="AY34" s="1818"/>
      <c r="AZ34" s="1818"/>
      <c r="BA34" s="1818"/>
      <c r="BB34" s="1818"/>
      <c r="BC34" s="1818"/>
      <c r="BD34" s="1818"/>
      <c r="BE34" s="1818"/>
      <c r="BF34" s="1818"/>
      <c r="BG34" s="1819"/>
      <c r="BH34" s="1826" t="s">
        <v>377</v>
      </c>
      <c r="BI34" s="1827"/>
      <c r="BJ34" s="1827"/>
      <c r="BK34" s="1827"/>
      <c r="BL34" s="1827"/>
      <c r="BM34" s="1828"/>
      <c r="BN34" s="1826" t="s">
        <v>391</v>
      </c>
      <c r="BO34" s="1827"/>
      <c r="BP34" s="1827"/>
      <c r="BQ34" s="1827"/>
      <c r="BR34" s="1827"/>
      <c r="BS34" s="1827"/>
      <c r="BT34" s="1827"/>
      <c r="BU34" s="1827"/>
      <c r="BV34" s="1828"/>
      <c r="BW34" s="1861" t="s">
        <v>1130</v>
      </c>
      <c r="BX34" s="1827"/>
      <c r="BY34" s="1827"/>
      <c r="BZ34" s="1827"/>
      <c r="CA34" s="1827"/>
      <c r="CB34" s="1827"/>
      <c r="CC34" s="1827"/>
      <c r="CD34" s="1827"/>
      <c r="CE34" s="1828"/>
      <c r="CF34" s="1862" t="s">
        <v>1134</v>
      </c>
      <c r="CG34" s="1827"/>
      <c r="CH34" s="1827"/>
      <c r="CI34" s="1827"/>
      <c r="CJ34" s="1827"/>
      <c r="CK34" s="1827"/>
      <c r="CL34" s="1827"/>
      <c r="CM34" s="1827"/>
      <c r="CN34" s="1830"/>
      <c r="CO34" s="386"/>
    </row>
    <row r="35" spans="1:93" ht="20.100000000000001" customHeight="1">
      <c r="A35" s="1014">
        <f ca="1">TODAY()</f>
        <v>42951</v>
      </c>
      <c r="B35" s="1014"/>
      <c r="C35" s="1014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4"/>
      <c r="AJ35" s="1014"/>
      <c r="AK35" s="1014"/>
      <c r="AL35" s="1014"/>
      <c r="AM35" s="1014"/>
      <c r="AN35" s="1014"/>
      <c r="AO35" s="1014"/>
      <c r="AP35" s="1014"/>
      <c r="AQ35" s="1014"/>
      <c r="AR35" s="1014"/>
      <c r="AS35" s="1014"/>
      <c r="AT35" s="1014"/>
      <c r="AU35" s="1014"/>
      <c r="AV35" s="1014"/>
      <c r="AW35" s="12"/>
      <c r="AX35" s="1820"/>
      <c r="AY35" s="1821"/>
      <c r="AZ35" s="1821"/>
      <c r="BA35" s="1821"/>
      <c r="BB35" s="1821"/>
      <c r="BC35" s="1821"/>
      <c r="BD35" s="1821"/>
      <c r="BE35" s="1821"/>
      <c r="BF35" s="1821"/>
      <c r="BG35" s="1822"/>
      <c r="BH35" s="1831" t="s">
        <v>381</v>
      </c>
      <c r="BI35" s="1832"/>
      <c r="BJ35" s="1832"/>
      <c r="BK35" s="1832"/>
      <c r="BL35" s="1832"/>
      <c r="BM35" s="1833"/>
      <c r="BN35" s="1831" t="s">
        <v>391</v>
      </c>
      <c r="BO35" s="1832"/>
      <c r="BP35" s="1832"/>
      <c r="BQ35" s="1832"/>
      <c r="BR35" s="1832"/>
      <c r="BS35" s="1832"/>
      <c r="BT35" s="1832"/>
      <c r="BU35" s="1832"/>
      <c r="BV35" s="1833"/>
      <c r="BW35" s="1863" t="s">
        <v>1131</v>
      </c>
      <c r="BX35" s="1832"/>
      <c r="BY35" s="1832"/>
      <c r="BZ35" s="1832"/>
      <c r="CA35" s="1832"/>
      <c r="CB35" s="1832"/>
      <c r="CC35" s="1832"/>
      <c r="CD35" s="1832"/>
      <c r="CE35" s="1833"/>
      <c r="CF35" s="1864" t="s">
        <v>1135</v>
      </c>
      <c r="CG35" s="1832"/>
      <c r="CH35" s="1832"/>
      <c r="CI35" s="1832"/>
      <c r="CJ35" s="1832"/>
      <c r="CK35" s="1832"/>
      <c r="CL35" s="1832"/>
      <c r="CM35" s="1832"/>
      <c r="CN35" s="1835"/>
    </row>
    <row r="36" spans="1:93" ht="12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12"/>
      <c r="AX36" s="1820"/>
      <c r="AY36" s="1821"/>
      <c r="AZ36" s="1821"/>
      <c r="BA36" s="1821"/>
      <c r="BB36" s="1821"/>
      <c r="BC36" s="1821"/>
      <c r="BD36" s="1821"/>
      <c r="BE36" s="1821"/>
      <c r="BF36" s="1821"/>
      <c r="BG36" s="1822"/>
      <c r="BH36" s="1831" t="s">
        <v>384</v>
      </c>
      <c r="BI36" s="1832"/>
      <c r="BJ36" s="1832"/>
      <c r="BK36" s="1832"/>
      <c r="BL36" s="1832"/>
      <c r="BM36" s="1833"/>
      <c r="BN36" s="1831" t="s">
        <v>391</v>
      </c>
      <c r="BO36" s="1832"/>
      <c r="BP36" s="1832"/>
      <c r="BQ36" s="1832"/>
      <c r="BR36" s="1832"/>
      <c r="BS36" s="1832"/>
      <c r="BT36" s="1832"/>
      <c r="BU36" s="1832"/>
      <c r="BV36" s="1833"/>
      <c r="BW36" s="1863" t="s">
        <v>1132</v>
      </c>
      <c r="BX36" s="1832"/>
      <c r="BY36" s="1832"/>
      <c r="BZ36" s="1832"/>
      <c r="CA36" s="1832"/>
      <c r="CB36" s="1832"/>
      <c r="CC36" s="1832"/>
      <c r="CD36" s="1832"/>
      <c r="CE36" s="1833"/>
      <c r="CF36" s="1864" t="s">
        <v>1136</v>
      </c>
      <c r="CG36" s="1832"/>
      <c r="CH36" s="1832"/>
      <c r="CI36" s="1832"/>
      <c r="CJ36" s="1832"/>
      <c r="CK36" s="1832"/>
      <c r="CL36" s="1832"/>
      <c r="CM36" s="1832"/>
      <c r="CN36" s="1835"/>
    </row>
    <row r="37" spans="1:93" ht="18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51"/>
      <c r="W37" s="51"/>
      <c r="X37" s="51"/>
      <c r="Y37" s="51"/>
      <c r="Z37" s="51"/>
      <c r="AA37" s="51"/>
      <c r="AB37" s="51"/>
      <c r="AC37" s="1747" t="s">
        <v>105</v>
      </c>
      <c r="AD37" s="1747"/>
      <c r="AE37" s="1747"/>
      <c r="AF37" s="1747"/>
      <c r="AG37" s="1747"/>
      <c r="AH37" s="1747"/>
      <c r="AI37" s="1747"/>
      <c r="AJ37" s="949">
        <f>'1'!$AJ$26:$AR$26</f>
        <v>0</v>
      </c>
      <c r="AK37" s="949"/>
      <c r="AL37" s="949"/>
      <c r="AM37" s="949"/>
      <c r="AN37" s="949"/>
      <c r="AO37" s="949"/>
      <c r="AP37" s="949"/>
      <c r="AQ37" s="949"/>
      <c r="AR37" s="949"/>
      <c r="AS37" s="1012" t="s">
        <v>26</v>
      </c>
      <c r="AT37" s="1012"/>
      <c r="AU37" s="1012"/>
      <c r="AV37" s="1012"/>
      <c r="AW37" s="116"/>
      <c r="AX37" s="1823"/>
      <c r="AY37" s="1824"/>
      <c r="AZ37" s="1824"/>
      <c r="BA37" s="1824"/>
      <c r="BB37" s="1824"/>
      <c r="BC37" s="1824"/>
      <c r="BD37" s="1824"/>
      <c r="BE37" s="1824"/>
      <c r="BF37" s="1824"/>
      <c r="BG37" s="1825"/>
      <c r="BH37" s="1811" t="s">
        <v>387</v>
      </c>
      <c r="BI37" s="1812"/>
      <c r="BJ37" s="1812"/>
      <c r="BK37" s="1812"/>
      <c r="BL37" s="1812"/>
      <c r="BM37" s="1813"/>
      <c r="BN37" s="1811" t="s">
        <v>391</v>
      </c>
      <c r="BO37" s="1812"/>
      <c r="BP37" s="1812"/>
      <c r="BQ37" s="1812"/>
      <c r="BR37" s="1812"/>
      <c r="BS37" s="1812"/>
      <c r="BT37" s="1812"/>
      <c r="BU37" s="1812"/>
      <c r="BV37" s="1813"/>
      <c r="BW37" s="1814" t="s">
        <v>1133</v>
      </c>
      <c r="BX37" s="1812"/>
      <c r="BY37" s="1812"/>
      <c r="BZ37" s="1812"/>
      <c r="CA37" s="1812"/>
      <c r="CB37" s="1812"/>
      <c r="CC37" s="1812"/>
      <c r="CD37" s="1812"/>
      <c r="CE37" s="1813"/>
      <c r="CF37" s="1815" t="s">
        <v>1137</v>
      </c>
      <c r="CG37" s="1812"/>
      <c r="CH37" s="1812"/>
      <c r="CI37" s="1812"/>
      <c r="CJ37" s="1812"/>
      <c r="CK37" s="1812"/>
      <c r="CL37" s="1812"/>
      <c r="CM37" s="1812"/>
      <c r="CN37" s="1816"/>
    </row>
    <row r="38" spans="1:93" ht="18" customHeight="1">
      <c r="A38" s="531"/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1012"/>
      <c r="M38" s="1012"/>
      <c r="N38" s="1012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  <c r="AA38" s="770"/>
      <c r="AB38" s="770"/>
      <c r="AC38" s="1747"/>
      <c r="AD38" s="1747"/>
      <c r="AE38" s="1747"/>
      <c r="AF38" s="1747"/>
      <c r="AG38" s="1747"/>
      <c r="AH38" s="1747"/>
      <c r="AI38" s="1747"/>
      <c r="AJ38" s="949"/>
      <c r="AK38" s="949"/>
      <c r="AL38" s="949"/>
      <c r="AM38" s="949"/>
      <c r="AN38" s="949"/>
      <c r="AO38" s="949"/>
      <c r="AP38" s="949"/>
      <c r="AQ38" s="949"/>
      <c r="AR38" s="949"/>
      <c r="AS38" s="1012"/>
      <c r="AT38" s="1012"/>
      <c r="AU38" s="1012"/>
      <c r="AV38" s="1012"/>
      <c r="AW38" s="12"/>
      <c r="AX38" s="1817" t="s">
        <v>390</v>
      </c>
      <c r="AY38" s="1818"/>
      <c r="AZ38" s="1818"/>
      <c r="BA38" s="1818"/>
      <c r="BB38" s="1818"/>
      <c r="BC38" s="1818"/>
      <c r="BD38" s="1818"/>
      <c r="BE38" s="1818"/>
      <c r="BF38" s="1818"/>
      <c r="BG38" s="1819"/>
      <c r="BH38" s="1826" t="s">
        <v>377</v>
      </c>
      <c r="BI38" s="1827"/>
      <c r="BJ38" s="1827"/>
      <c r="BK38" s="1827"/>
      <c r="BL38" s="1827"/>
      <c r="BM38" s="1828"/>
      <c r="BN38" s="1826" t="s">
        <v>391</v>
      </c>
      <c r="BO38" s="1827"/>
      <c r="BP38" s="1827"/>
      <c r="BQ38" s="1827"/>
      <c r="BR38" s="1827"/>
      <c r="BS38" s="1827"/>
      <c r="BT38" s="1827"/>
      <c r="BU38" s="1827"/>
      <c r="BV38" s="1828"/>
      <c r="BW38" s="1829" t="s">
        <v>392</v>
      </c>
      <c r="BX38" s="1827"/>
      <c r="BY38" s="1827"/>
      <c r="BZ38" s="1827"/>
      <c r="CA38" s="1827"/>
      <c r="CB38" s="1827"/>
      <c r="CC38" s="1827"/>
      <c r="CD38" s="1827"/>
      <c r="CE38" s="1828"/>
      <c r="CF38" s="1826" t="s">
        <v>393</v>
      </c>
      <c r="CG38" s="1827"/>
      <c r="CH38" s="1827"/>
      <c r="CI38" s="1827"/>
      <c r="CJ38" s="1827"/>
      <c r="CK38" s="1827"/>
      <c r="CL38" s="1827"/>
      <c r="CM38" s="1827"/>
      <c r="CN38" s="1830"/>
    </row>
    <row r="39" spans="1:93" ht="18" customHeight="1">
      <c r="A39" s="944" t="s">
        <v>214</v>
      </c>
      <c r="B39" s="944"/>
      <c r="C39" s="944"/>
      <c r="D39" s="944"/>
      <c r="E39" s="944"/>
      <c r="F39" s="944"/>
      <c r="G39" s="944"/>
      <c r="H39" s="944"/>
      <c r="I39" s="944"/>
      <c r="J39" s="944"/>
      <c r="K39" s="944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12"/>
      <c r="AX39" s="1820"/>
      <c r="AY39" s="1821"/>
      <c r="AZ39" s="1821"/>
      <c r="BA39" s="1821"/>
      <c r="BB39" s="1821"/>
      <c r="BC39" s="1821"/>
      <c r="BD39" s="1821"/>
      <c r="BE39" s="1821"/>
      <c r="BF39" s="1821"/>
      <c r="BG39" s="1822"/>
      <c r="BH39" s="1831" t="s">
        <v>381</v>
      </c>
      <c r="BI39" s="1832"/>
      <c r="BJ39" s="1832"/>
      <c r="BK39" s="1832"/>
      <c r="BL39" s="1832"/>
      <c r="BM39" s="1833"/>
      <c r="BN39" s="1831" t="s">
        <v>391</v>
      </c>
      <c r="BO39" s="1832"/>
      <c r="BP39" s="1832"/>
      <c r="BQ39" s="1832"/>
      <c r="BR39" s="1832"/>
      <c r="BS39" s="1832"/>
      <c r="BT39" s="1832"/>
      <c r="BU39" s="1832"/>
      <c r="BV39" s="1833"/>
      <c r="BW39" s="1834" t="s">
        <v>394</v>
      </c>
      <c r="BX39" s="1832"/>
      <c r="BY39" s="1832"/>
      <c r="BZ39" s="1832"/>
      <c r="CA39" s="1832"/>
      <c r="CB39" s="1832"/>
      <c r="CC39" s="1832"/>
      <c r="CD39" s="1832"/>
      <c r="CE39" s="1833"/>
      <c r="CF39" s="1831" t="s">
        <v>389</v>
      </c>
      <c r="CG39" s="1832"/>
      <c r="CH39" s="1832"/>
      <c r="CI39" s="1832"/>
      <c r="CJ39" s="1832"/>
      <c r="CK39" s="1832"/>
      <c r="CL39" s="1832"/>
      <c r="CM39" s="1832"/>
      <c r="CN39" s="1835"/>
    </row>
    <row r="40" spans="1:93" ht="18" customHeight="1">
      <c r="AW40" s="12"/>
      <c r="AX40" s="1820"/>
      <c r="AY40" s="1821"/>
      <c r="AZ40" s="1821"/>
      <c r="BA40" s="1821"/>
      <c r="BB40" s="1821"/>
      <c r="BC40" s="1821"/>
      <c r="BD40" s="1821"/>
      <c r="BE40" s="1821"/>
      <c r="BF40" s="1821"/>
      <c r="BG40" s="1822"/>
      <c r="BH40" s="1831" t="s">
        <v>384</v>
      </c>
      <c r="BI40" s="1832"/>
      <c r="BJ40" s="1832"/>
      <c r="BK40" s="1832"/>
      <c r="BL40" s="1832"/>
      <c r="BM40" s="1833"/>
      <c r="BN40" s="1831" t="s">
        <v>391</v>
      </c>
      <c r="BO40" s="1832"/>
      <c r="BP40" s="1832"/>
      <c r="BQ40" s="1832"/>
      <c r="BR40" s="1832"/>
      <c r="BS40" s="1832"/>
      <c r="BT40" s="1832"/>
      <c r="BU40" s="1832"/>
      <c r="BV40" s="1833"/>
      <c r="BW40" s="1834" t="s">
        <v>395</v>
      </c>
      <c r="BX40" s="1832"/>
      <c r="BY40" s="1832"/>
      <c r="BZ40" s="1832"/>
      <c r="CA40" s="1832"/>
      <c r="CB40" s="1832"/>
      <c r="CC40" s="1832"/>
      <c r="CD40" s="1832"/>
      <c r="CE40" s="1833"/>
      <c r="CF40" s="1831" t="s">
        <v>396</v>
      </c>
      <c r="CG40" s="1832"/>
      <c r="CH40" s="1832"/>
      <c r="CI40" s="1832"/>
      <c r="CJ40" s="1832"/>
      <c r="CK40" s="1832"/>
      <c r="CL40" s="1832"/>
      <c r="CM40" s="1832"/>
      <c r="CN40" s="1835"/>
    </row>
    <row r="41" spans="1:93" ht="18" customHeight="1">
      <c r="AW41" s="12"/>
      <c r="AX41" s="1823"/>
      <c r="AY41" s="1824"/>
      <c r="AZ41" s="1824"/>
      <c r="BA41" s="1824"/>
      <c r="BB41" s="1824"/>
      <c r="BC41" s="1824"/>
      <c r="BD41" s="1824"/>
      <c r="BE41" s="1824"/>
      <c r="BF41" s="1824"/>
      <c r="BG41" s="1825"/>
      <c r="BH41" s="1811" t="s">
        <v>387</v>
      </c>
      <c r="BI41" s="1812"/>
      <c r="BJ41" s="1812"/>
      <c r="BK41" s="1812"/>
      <c r="BL41" s="1812"/>
      <c r="BM41" s="1813"/>
      <c r="BN41" s="1811" t="s">
        <v>391</v>
      </c>
      <c r="BO41" s="1812"/>
      <c r="BP41" s="1812"/>
      <c r="BQ41" s="1812"/>
      <c r="BR41" s="1812"/>
      <c r="BS41" s="1812"/>
      <c r="BT41" s="1812"/>
      <c r="BU41" s="1812"/>
      <c r="BV41" s="1813"/>
      <c r="BW41" s="1860" t="s">
        <v>397</v>
      </c>
      <c r="BX41" s="1812"/>
      <c r="BY41" s="1812"/>
      <c r="BZ41" s="1812"/>
      <c r="CA41" s="1812"/>
      <c r="CB41" s="1812"/>
      <c r="CC41" s="1812"/>
      <c r="CD41" s="1812"/>
      <c r="CE41" s="1813"/>
      <c r="CF41" s="1811" t="s">
        <v>378</v>
      </c>
      <c r="CG41" s="1812"/>
      <c r="CH41" s="1812"/>
      <c r="CI41" s="1812"/>
      <c r="CJ41" s="1812"/>
      <c r="CK41" s="1812"/>
      <c r="CL41" s="1812"/>
      <c r="CM41" s="1812"/>
      <c r="CN41" s="1816"/>
    </row>
    <row r="42" spans="1:93" ht="18" customHeight="1">
      <c r="AX42" s="1858" t="s">
        <v>1585</v>
      </c>
      <c r="AY42" s="1858"/>
      <c r="AZ42" s="1858"/>
      <c r="BA42" s="1858"/>
      <c r="BB42" s="1858"/>
      <c r="BC42" s="1858"/>
      <c r="BD42" s="1858"/>
      <c r="BE42" s="1858"/>
      <c r="BF42" s="1858"/>
      <c r="BG42" s="1858"/>
      <c r="BH42" s="1858"/>
      <c r="BI42" s="1858"/>
      <c r="BJ42" s="1858"/>
      <c r="BK42" s="1858"/>
      <c r="BL42" s="1858"/>
      <c r="BM42" s="1858"/>
      <c r="BN42" s="1858"/>
      <c r="BO42" s="1858"/>
      <c r="BP42" s="1858"/>
      <c r="BQ42" s="1858"/>
      <c r="BR42" s="1858"/>
      <c r="BS42" s="1858"/>
      <c r="BT42" s="1858"/>
      <c r="BU42" s="1858"/>
      <c r="BV42" s="1858"/>
      <c r="BW42" s="1858"/>
      <c r="BX42" s="1858"/>
      <c r="BY42" s="1858"/>
      <c r="BZ42" s="1858"/>
      <c r="CA42" s="1858"/>
      <c r="CB42" s="1858"/>
      <c r="CC42" s="1858"/>
      <c r="CD42" s="1858"/>
      <c r="CE42" s="1858"/>
      <c r="CF42" s="1858"/>
      <c r="CG42" s="1858"/>
      <c r="CH42" s="1858"/>
      <c r="CI42" s="1858"/>
      <c r="CJ42" s="1858"/>
      <c r="CK42" s="1858"/>
      <c r="CL42" s="1858"/>
      <c r="CM42" s="1858"/>
      <c r="CN42" s="1858"/>
    </row>
    <row r="43" spans="1:93" ht="18" customHeight="1">
      <c r="AX43" s="1859"/>
      <c r="AY43" s="1859"/>
      <c r="AZ43" s="1859"/>
      <c r="BA43" s="1859"/>
      <c r="BB43" s="1859"/>
      <c r="BC43" s="1859"/>
      <c r="BD43" s="1859"/>
      <c r="BE43" s="1859"/>
      <c r="BF43" s="1859"/>
      <c r="BG43" s="1859"/>
      <c r="BH43" s="1859"/>
      <c r="BI43" s="1859"/>
      <c r="BJ43" s="1859"/>
      <c r="BK43" s="1859"/>
      <c r="BL43" s="1859"/>
      <c r="BM43" s="1859"/>
      <c r="BN43" s="1859"/>
      <c r="BO43" s="1859"/>
      <c r="BP43" s="1859"/>
      <c r="BQ43" s="1859"/>
      <c r="BR43" s="1859"/>
      <c r="BS43" s="1859"/>
      <c r="BT43" s="1859"/>
      <c r="BU43" s="1859"/>
      <c r="BV43" s="1859"/>
      <c r="BW43" s="1859"/>
      <c r="BX43" s="1859"/>
      <c r="BY43" s="1859"/>
      <c r="BZ43" s="1859"/>
      <c r="CA43" s="1859"/>
      <c r="CB43" s="1859"/>
      <c r="CC43" s="1859"/>
      <c r="CD43" s="1859"/>
      <c r="CE43" s="1859"/>
      <c r="CF43" s="1859"/>
      <c r="CG43" s="1859"/>
      <c r="CH43" s="1859"/>
      <c r="CI43" s="1859"/>
      <c r="CJ43" s="1859"/>
      <c r="CK43" s="1859"/>
      <c r="CL43" s="1859"/>
      <c r="CM43" s="1859"/>
      <c r="CN43" s="1859"/>
    </row>
    <row r="44" spans="1:93" ht="18" customHeight="1">
      <c r="AX44" s="1859"/>
      <c r="AY44" s="1859"/>
      <c r="AZ44" s="1859"/>
      <c r="BA44" s="1859"/>
      <c r="BB44" s="1859"/>
      <c r="BC44" s="1859"/>
      <c r="BD44" s="1859"/>
      <c r="BE44" s="1859"/>
      <c r="BF44" s="1859"/>
      <c r="BG44" s="1859"/>
      <c r="BH44" s="1859"/>
      <c r="BI44" s="1859"/>
      <c r="BJ44" s="1859"/>
      <c r="BK44" s="1859"/>
      <c r="BL44" s="1859"/>
      <c r="BM44" s="1859"/>
      <c r="BN44" s="1859"/>
      <c r="BO44" s="1859"/>
      <c r="BP44" s="1859"/>
      <c r="BQ44" s="1859"/>
      <c r="BR44" s="1859"/>
      <c r="BS44" s="1859"/>
      <c r="BT44" s="1859"/>
      <c r="BU44" s="1859"/>
      <c r="BV44" s="1859"/>
      <c r="BW44" s="1859"/>
      <c r="BX44" s="1859"/>
      <c r="BY44" s="1859"/>
      <c r="BZ44" s="1859"/>
      <c r="CA44" s="1859"/>
      <c r="CB44" s="1859"/>
      <c r="CC44" s="1859"/>
      <c r="CD44" s="1859"/>
      <c r="CE44" s="1859"/>
      <c r="CF44" s="1859"/>
      <c r="CG44" s="1859"/>
      <c r="CH44" s="1859"/>
      <c r="CI44" s="1859"/>
      <c r="CJ44" s="1859"/>
      <c r="CK44" s="1859"/>
      <c r="CL44" s="1859"/>
      <c r="CM44" s="1859"/>
      <c r="CN44" s="1859"/>
    </row>
    <row r="45" spans="1:93" ht="18" customHeight="1">
      <c r="AX45" s="1859"/>
      <c r="AY45" s="1859"/>
      <c r="AZ45" s="1859"/>
      <c r="BA45" s="1859"/>
      <c r="BB45" s="1859"/>
      <c r="BC45" s="1859"/>
      <c r="BD45" s="1859"/>
      <c r="BE45" s="1859"/>
      <c r="BF45" s="1859"/>
      <c r="BG45" s="1859"/>
      <c r="BH45" s="1859"/>
      <c r="BI45" s="1859"/>
      <c r="BJ45" s="1859"/>
      <c r="BK45" s="1859"/>
      <c r="BL45" s="1859"/>
      <c r="BM45" s="1859"/>
      <c r="BN45" s="1859"/>
      <c r="BO45" s="1859"/>
      <c r="BP45" s="1859"/>
      <c r="BQ45" s="1859"/>
      <c r="BR45" s="1859"/>
      <c r="BS45" s="1859"/>
      <c r="BT45" s="1859"/>
      <c r="BU45" s="1859"/>
      <c r="BV45" s="1859"/>
      <c r="BW45" s="1859"/>
      <c r="BX45" s="1859"/>
      <c r="BY45" s="1859"/>
      <c r="BZ45" s="1859"/>
      <c r="CA45" s="1859"/>
      <c r="CB45" s="1859"/>
      <c r="CC45" s="1859"/>
      <c r="CD45" s="1859"/>
      <c r="CE45" s="1859"/>
      <c r="CF45" s="1859"/>
      <c r="CG45" s="1859"/>
      <c r="CH45" s="1859"/>
      <c r="CI45" s="1859"/>
      <c r="CJ45" s="1859"/>
      <c r="CK45" s="1859"/>
      <c r="CL45" s="1859"/>
      <c r="CM45" s="1859"/>
      <c r="CN45" s="1859"/>
    </row>
    <row r="46" spans="1:93" ht="18" customHeight="1">
      <c r="AX46" s="1859"/>
      <c r="AY46" s="1859"/>
      <c r="AZ46" s="1859"/>
      <c r="BA46" s="1859"/>
      <c r="BB46" s="1859"/>
      <c r="BC46" s="1859"/>
      <c r="BD46" s="1859"/>
      <c r="BE46" s="1859"/>
      <c r="BF46" s="1859"/>
      <c r="BG46" s="1859"/>
      <c r="BH46" s="1859"/>
      <c r="BI46" s="1859"/>
      <c r="BJ46" s="1859"/>
      <c r="BK46" s="1859"/>
      <c r="BL46" s="1859"/>
      <c r="BM46" s="1859"/>
      <c r="BN46" s="1859"/>
      <c r="BO46" s="1859"/>
      <c r="BP46" s="1859"/>
      <c r="BQ46" s="1859"/>
      <c r="BR46" s="1859"/>
      <c r="BS46" s="1859"/>
      <c r="BT46" s="1859"/>
      <c r="BU46" s="1859"/>
      <c r="BV46" s="1859"/>
      <c r="BW46" s="1859"/>
      <c r="BX46" s="1859"/>
      <c r="BY46" s="1859"/>
      <c r="BZ46" s="1859"/>
      <c r="CA46" s="1859"/>
      <c r="CB46" s="1859"/>
      <c r="CC46" s="1859"/>
      <c r="CD46" s="1859"/>
      <c r="CE46" s="1859"/>
      <c r="CF46" s="1859"/>
      <c r="CG46" s="1859"/>
      <c r="CH46" s="1859"/>
      <c r="CI46" s="1859"/>
      <c r="CJ46" s="1859"/>
      <c r="CK46" s="1859"/>
      <c r="CL46" s="1859"/>
      <c r="CM46" s="1859"/>
      <c r="CN46" s="1859"/>
    </row>
    <row r="47" spans="1:93" ht="18" customHeight="1">
      <c r="AX47" s="1806" t="s">
        <v>1139</v>
      </c>
      <c r="AY47" s="1807"/>
      <c r="AZ47" s="1807"/>
      <c r="BA47" s="1807"/>
      <c r="BB47" s="1807"/>
      <c r="BC47" s="1807"/>
      <c r="BD47" s="1807"/>
      <c r="BE47" s="1807"/>
      <c r="BF47" s="1807"/>
      <c r="BG47" s="1807"/>
      <c r="BH47" s="1807"/>
      <c r="BI47" s="1807"/>
      <c r="BJ47" s="1807"/>
      <c r="BK47" s="1807"/>
      <c r="BL47" s="1807"/>
      <c r="BM47" s="1807"/>
      <c r="BN47" s="1807"/>
      <c r="BO47" s="1807"/>
      <c r="BP47" s="1807"/>
      <c r="BQ47" s="1807"/>
      <c r="BR47" s="1807"/>
      <c r="BS47" s="1807"/>
      <c r="BT47" s="1807"/>
      <c r="BU47" s="1807"/>
      <c r="BV47" s="1807"/>
      <c r="BW47" s="1807"/>
      <c r="BX47" s="1807"/>
      <c r="BY47" s="1807"/>
      <c r="BZ47" s="1807"/>
      <c r="CA47" s="1807"/>
      <c r="CB47" s="1807"/>
      <c r="CC47" s="1807"/>
      <c r="CD47" s="1807"/>
      <c r="CE47" s="1807"/>
      <c r="CF47" s="1807"/>
      <c r="CG47" s="1807"/>
      <c r="CH47" s="1807"/>
      <c r="CI47" s="1807"/>
      <c r="CJ47" s="1807"/>
      <c r="CK47" s="1807"/>
      <c r="CL47" s="1807"/>
      <c r="CM47" s="1807"/>
      <c r="CN47" s="1807"/>
    </row>
    <row r="48" spans="1:93" ht="18" customHeight="1">
      <c r="AX48" s="1808" t="s">
        <v>398</v>
      </c>
      <c r="AY48" s="1809"/>
      <c r="AZ48" s="1809"/>
      <c r="BA48" s="1809"/>
      <c r="BB48" s="1809"/>
      <c r="BC48" s="1809"/>
      <c r="BD48" s="1809"/>
      <c r="BE48" s="1809" t="s">
        <v>399</v>
      </c>
      <c r="BF48" s="1809"/>
      <c r="BG48" s="1809"/>
      <c r="BH48" s="1809"/>
      <c r="BI48" s="1809"/>
      <c r="BJ48" s="1809"/>
      <c r="BK48" s="1809"/>
      <c r="BL48" s="1809"/>
      <c r="BM48" s="1809"/>
      <c r="BN48" s="1809" t="s">
        <v>400</v>
      </c>
      <c r="BO48" s="1809"/>
      <c r="BP48" s="1809"/>
      <c r="BQ48" s="1809"/>
      <c r="BR48" s="1809"/>
      <c r="BS48" s="1809"/>
      <c r="BT48" s="1809"/>
      <c r="BU48" s="1809"/>
      <c r="BV48" s="1809"/>
      <c r="BW48" s="1809" t="s">
        <v>401</v>
      </c>
      <c r="BX48" s="1809"/>
      <c r="BY48" s="1809"/>
      <c r="BZ48" s="1809"/>
      <c r="CA48" s="1809"/>
      <c r="CB48" s="1809"/>
      <c r="CC48" s="1809"/>
      <c r="CD48" s="1809"/>
      <c r="CE48" s="1809"/>
      <c r="CF48" s="1809" t="s">
        <v>402</v>
      </c>
      <c r="CG48" s="1809"/>
      <c r="CH48" s="1809"/>
      <c r="CI48" s="1809"/>
      <c r="CJ48" s="1809"/>
      <c r="CK48" s="1809"/>
      <c r="CL48" s="1809"/>
      <c r="CM48" s="1809"/>
      <c r="CN48" s="1810"/>
    </row>
    <row r="49" spans="50:92" ht="18" customHeight="1">
      <c r="AX49" s="1902" t="s">
        <v>377</v>
      </c>
      <c r="AY49" s="1903"/>
      <c r="AZ49" s="1903"/>
      <c r="BA49" s="1903"/>
      <c r="BB49" s="1903"/>
      <c r="BC49" s="1903"/>
      <c r="BD49" s="1903"/>
      <c r="BE49" s="1898" t="s">
        <v>403</v>
      </c>
      <c r="BF49" s="1898"/>
      <c r="BG49" s="1898"/>
      <c r="BH49" s="1898"/>
      <c r="BI49" s="1898"/>
      <c r="BJ49" s="1898"/>
      <c r="BK49" s="1898"/>
      <c r="BL49" s="1898"/>
      <c r="BM49" s="1898"/>
      <c r="BN49" s="1903" t="s">
        <v>404</v>
      </c>
      <c r="BO49" s="1903"/>
      <c r="BP49" s="1903"/>
      <c r="BQ49" s="1903"/>
      <c r="BR49" s="1903"/>
      <c r="BS49" s="1903"/>
      <c r="BT49" s="1903"/>
      <c r="BU49" s="1903"/>
      <c r="BV49" s="1903"/>
      <c r="BW49" s="1898" t="s">
        <v>405</v>
      </c>
      <c r="BX49" s="1898"/>
      <c r="BY49" s="1898"/>
      <c r="BZ49" s="1898"/>
      <c r="CA49" s="1898"/>
      <c r="CB49" s="1898"/>
      <c r="CC49" s="1898"/>
      <c r="CD49" s="1898"/>
      <c r="CE49" s="1898"/>
      <c r="CF49" s="1903" t="s">
        <v>406</v>
      </c>
      <c r="CG49" s="1903"/>
      <c r="CH49" s="1903"/>
      <c r="CI49" s="1903"/>
      <c r="CJ49" s="1903"/>
      <c r="CK49" s="1903"/>
      <c r="CL49" s="1903"/>
      <c r="CM49" s="1903"/>
      <c r="CN49" s="1904"/>
    </row>
    <row r="50" spans="50:92" ht="18" customHeight="1">
      <c r="AX50" s="1902"/>
      <c r="AY50" s="1903"/>
      <c r="AZ50" s="1903"/>
      <c r="BA50" s="1903"/>
      <c r="BB50" s="1903"/>
      <c r="BC50" s="1903"/>
      <c r="BD50" s="1903"/>
      <c r="BE50" s="1898"/>
      <c r="BF50" s="1898"/>
      <c r="BG50" s="1898"/>
      <c r="BH50" s="1898"/>
      <c r="BI50" s="1898"/>
      <c r="BJ50" s="1898"/>
      <c r="BK50" s="1898"/>
      <c r="BL50" s="1898"/>
      <c r="BM50" s="1898"/>
      <c r="BN50" s="1903"/>
      <c r="BO50" s="1903"/>
      <c r="BP50" s="1903"/>
      <c r="BQ50" s="1903"/>
      <c r="BR50" s="1903"/>
      <c r="BS50" s="1903"/>
      <c r="BT50" s="1903"/>
      <c r="BU50" s="1903"/>
      <c r="BV50" s="1903"/>
      <c r="BW50" s="1898"/>
      <c r="BX50" s="1898"/>
      <c r="BY50" s="1898"/>
      <c r="BZ50" s="1898"/>
      <c r="CA50" s="1898"/>
      <c r="CB50" s="1898"/>
      <c r="CC50" s="1898"/>
      <c r="CD50" s="1898"/>
      <c r="CE50" s="1898"/>
      <c r="CF50" s="1903"/>
      <c r="CG50" s="1903"/>
      <c r="CH50" s="1903"/>
      <c r="CI50" s="1903"/>
      <c r="CJ50" s="1903"/>
      <c r="CK50" s="1903"/>
      <c r="CL50" s="1903"/>
      <c r="CM50" s="1903"/>
      <c r="CN50" s="1904"/>
    </row>
    <row r="51" spans="50:92" ht="18" customHeight="1">
      <c r="AX51" s="1902"/>
      <c r="AY51" s="1903"/>
      <c r="AZ51" s="1903"/>
      <c r="BA51" s="1903"/>
      <c r="BB51" s="1903"/>
      <c r="BC51" s="1903"/>
      <c r="BD51" s="1903"/>
      <c r="BE51" s="1898"/>
      <c r="BF51" s="1898"/>
      <c r="BG51" s="1898"/>
      <c r="BH51" s="1898"/>
      <c r="BI51" s="1898"/>
      <c r="BJ51" s="1898"/>
      <c r="BK51" s="1898"/>
      <c r="BL51" s="1898"/>
      <c r="BM51" s="1898"/>
      <c r="BN51" s="1903"/>
      <c r="BO51" s="1903"/>
      <c r="BP51" s="1903"/>
      <c r="BQ51" s="1903"/>
      <c r="BR51" s="1903"/>
      <c r="BS51" s="1903"/>
      <c r="BT51" s="1903"/>
      <c r="BU51" s="1903"/>
      <c r="BV51" s="1903"/>
      <c r="BW51" s="1898"/>
      <c r="BX51" s="1898"/>
      <c r="BY51" s="1898"/>
      <c r="BZ51" s="1898"/>
      <c r="CA51" s="1898"/>
      <c r="CB51" s="1898"/>
      <c r="CC51" s="1898"/>
      <c r="CD51" s="1898"/>
      <c r="CE51" s="1898"/>
      <c r="CF51" s="1903"/>
      <c r="CG51" s="1903"/>
      <c r="CH51" s="1903"/>
      <c r="CI51" s="1903"/>
      <c r="CJ51" s="1903"/>
      <c r="CK51" s="1903"/>
      <c r="CL51" s="1903"/>
      <c r="CM51" s="1903"/>
      <c r="CN51" s="1904"/>
    </row>
    <row r="52" spans="50:92" ht="18" customHeight="1">
      <c r="AX52" s="1902" t="s">
        <v>381</v>
      </c>
      <c r="AY52" s="1903"/>
      <c r="AZ52" s="1903"/>
      <c r="BA52" s="1903"/>
      <c r="BB52" s="1903"/>
      <c r="BC52" s="1903"/>
      <c r="BD52" s="1903"/>
      <c r="BE52" s="1898" t="s">
        <v>407</v>
      </c>
      <c r="BF52" s="1898"/>
      <c r="BG52" s="1898"/>
      <c r="BH52" s="1898"/>
      <c r="BI52" s="1898"/>
      <c r="BJ52" s="1898"/>
      <c r="BK52" s="1898"/>
      <c r="BL52" s="1898"/>
      <c r="BM52" s="1898"/>
      <c r="BN52" s="1898" t="s">
        <v>408</v>
      </c>
      <c r="BO52" s="1898"/>
      <c r="BP52" s="1898"/>
      <c r="BQ52" s="1898"/>
      <c r="BR52" s="1898"/>
      <c r="BS52" s="1898"/>
      <c r="BT52" s="1898"/>
      <c r="BU52" s="1898"/>
      <c r="BV52" s="1898"/>
      <c r="BW52" s="1898" t="s">
        <v>409</v>
      </c>
      <c r="BX52" s="1898"/>
      <c r="BY52" s="1898"/>
      <c r="BZ52" s="1898"/>
      <c r="CA52" s="1898"/>
      <c r="CB52" s="1898"/>
      <c r="CC52" s="1898"/>
      <c r="CD52" s="1898"/>
      <c r="CE52" s="1898"/>
      <c r="CF52" s="1898" t="s">
        <v>410</v>
      </c>
      <c r="CG52" s="1898"/>
      <c r="CH52" s="1898"/>
      <c r="CI52" s="1898"/>
      <c r="CJ52" s="1898"/>
      <c r="CK52" s="1898"/>
      <c r="CL52" s="1898"/>
      <c r="CM52" s="1898"/>
      <c r="CN52" s="1899"/>
    </row>
    <row r="53" spans="50:92" ht="18" customHeight="1">
      <c r="AX53" s="1902"/>
      <c r="AY53" s="1903"/>
      <c r="AZ53" s="1903"/>
      <c r="BA53" s="1903"/>
      <c r="BB53" s="1903"/>
      <c r="BC53" s="1903"/>
      <c r="BD53" s="1903"/>
      <c r="BE53" s="1898"/>
      <c r="BF53" s="1898"/>
      <c r="BG53" s="1898"/>
      <c r="BH53" s="1898"/>
      <c r="BI53" s="1898"/>
      <c r="BJ53" s="1898"/>
      <c r="BK53" s="1898"/>
      <c r="BL53" s="1898"/>
      <c r="BM53" s="1898"/>
      <c r="BN53" s="1898"/>
      <c r="BO53" s="1898"/>
      <c r="BP53" s="1898"/>
      <c r="BQ53" s="1898"/>
      <c r="BR53" s="1898"/>
      <c r="BS53" s="1898"/>
      <c r="BT53" s="1898"/>
      <c r="BU53" s="1898"/>
      <c r="BV53" s="1898"/>
      <c r="BW53" s="1898"/>
      <c r="BX53" s="1898"/>
      <c r="BY53" s="1898"/>
      <c r="BZ53" s="1898"/>
      <c r="CA53" s="1898"/>
      <c r="CB53" s="1898"/>
      <c r="CC53" s="1898"/>
      <c r="CD53" s="1898"/>
      <c r="CE53" s="1898"/>
      <c r="CF53" s="1898"/>
      <c r="CG53" s="1898"/>
      <c r="CH53" s="1898"/>
      <c r="CI53" s="1898"/>
      <c r="CJ53" s="1898"/>
      <c r="CK53" s="1898"/>
      <c r="CL53" s="1898"/>
      <c r="CM53" s="1898"/>
      <c r="CN53" s="1899"/>
    </row>
    <row r="54" spans="50:92" ht="18" customHeight="1">
      <c r="AX54" s="1902"/>
      <c r="AY54" s="1903"/>
      <c r="AZ54" s="1903"/>
      <c r="BA54" s="1903"/>
      <c r="BB54" s="1903"/>
      <c r="BC54" s="1903"/>
      <c r="BD54" s="1903"/>
      <c r="BE54" s="1898"/>
      <c r="BF54" s="1898"/>
      <c r="BG54" s="1898"/>
      <c r="BH54" s="1898"/>
      <c r="BI54" s="1898"/>
      <c r="BJ54" s="1898"/>
      <c r="BK54" s="1898"/>
      <c r="BL54" s="1898"/>
      <c r="BM54" s="1898"/>
      <c r="BN54" s="1898"/>
      <c r="BO54" s="1898"/>
      <c r="BP54" s="1898"/>
      <c r="BQ54" s="1898"/>
      <c r="BR54" s="1898"/>
      <c r="BS54" s="1898"/>
      <c r="BT54" s="1898"/>
      <c r="BU54" s="1898"/>
      <c r="BV54" s="1898"/>
      <c r="BW54" s="1898"/>
      <c r="BX54" s="1898"/>
      <c r="BY54" s="1898"/>
      <c r="BZ54" s="1898"/>
      <c r="CA54" s="1898"/>
      <c r="CB54" s="1898"/>
      <c r="CC54" s="1898"/>
      <c r="CD54" s="1898"/>
      <c r="CE54" s="1898"/>
      <c r="CF54" s="1898"/>
      <c r="CG54" s="1898"/>
      <c r="CH54" s="1898"/>
      <c r="CI54" s="1898"/>
      <c r="CJ54" s="1898"/>
      <c r="CK54" s="1898"/>
      <c r="CL54" s="1898"/>
      <c r="CM54" s="1898"/>
      <c r="CN54" s="1899"/>
    </row>
    <row r="55" spans="50:92" ht="18" customHeight="1">
      <c r="AX55" s="1902" t="s">
        <v>384</v>
      </c>
      <c r="AY55" s="1903"/>
      <c r="AZ55" s="1903"/>
      <c r="BA55" s="1903"/>
      <c r="BB55" s="1903"/>
      <c r="BC55" s="1903"/>
      <c r="BD55" s="1903"/>
      <c r="BE55" s="1898" t="s">
        <v>411</v>
      </c>
      <c r="BF55" s="1898"/>
      <c r="BG55" s="1898"/>
      <c r="BH55" s="1898"/>
      <c r="BI55" s="1898"/>
      <c r="BJ55" s="1898"/>
      <c r="BK55" s="1898"/>
      <c r="BL55" s="1898"/>
      <c r="BM55" s="1898"/>
      <c r="BN55" s="1898" t="s">
        <v>412</v>
      </c>
      <c r="BO55" s="1898"/>
      <c r="BP55" s="1898"/>
      <c r="BQ55" s="1898"/>
      <c r="BR55" s="1898"/>
      <c r="BS55" s="1898"/>
      <c r="BT55" s="1898"/>
      <c r="BU55" s="1898"/>
      <c r="BV55" s="1898"/>
      <c r="BW55" s="1898" t="s">
        <v>413</v>
      </c>
      <c r="BX55" s="1898"/>
      <c r="BY55" s="1898"/>
      <c r="BZ55" s="1898"/>
      <c r="CA55" s="1898"/>
      <c r="CB55" s="1898"/>
      <c r="CC55" s="1898"/>
      <c r="CD55" s="1898"/>
      <c r="CE55" s="1898"/>
      <c r="CF55" s="1898" t="s">
        <v>414</v>
      </c>
      <c r="CG55" s="1898"/>
      <c r="CH55" s="1898"/>
      <c r="CI55" s="1898"/>
      <c r="CJ55" s="1898"/>
      <c r="CK55" s="1898"/>
      <c r="CL55" s="1898"/>
      <c r="CM55" s="1898"/>
      <c r="CN55" s="1899"/>
    </row>
    <row r="56" spans="50:92" ht="18" customHeight="1">
      <c r="AX56" s="1902"/>
      <c r="AY56" s="1903"/>
      <c r="AZ56" s="1903"/>
      <c r="BA56" s="1903"/>
      <c r="BB56" s="1903"/>
      <c r="BC56" s="1903"/>
      <c r="BD56" s="1903"/>
      <c r="BE56" s="1898"/>
      <c r="BF56" s="1898"/>
      <c r="BG56" s="1898"/>
      <c r="BH56" s="1898"/>
      <c r="BI56" s="1898"/>
      <c r="BJ56" s="1898"/>
      <c r="BK56" s="1898"/>
      <c r="BL56" s="1898"/>
      <c r="BM56" s="1898"/>
      <c r="BN56" s="1898"/>
      <c r="BO56" s="1898"/>
      <c r="BP56" s="1898"/>
      <c r="BQ56" s="1898"/>
      <c r="BR56" s="1898"/>
      <c r="BS56" s="1898"/>
      <c r="BT56" s="1898"/>
      <c r="BU56" s="1898"/>
      <c r="BV56" s="1898"/>
      <c r="BW56" s="1898"/>
      <c r="BX56" s="1898"/>
      <c r="BY56" s="1898"/>
      <c r="BZ56" s="1898"/>
      <c r="CA56" s="1898"/>
      <c r="CB56" s="1898"/>
      <c r="CC56" s="1898"/>
      <c r="CD56" s="1898"/>
      <c r="CE56" s="1898"/>
      <c r="CF56" s="1898"/>
      <c r="CG56" s="1898"/>
      <c r="CH56" s="1898"/>
      <c r="CI56" s="1898"/>
      <c r="CJ56" s="1898"/>
      <c r="CK56" s="1898"/>
      <c r="CL56" s="1898"/>
      <c r="CM56" s="1898"/>
      <c r="CN56" s="1899"/>
    </row>
    <row r="57" spans="50:92" ht="18" customHeight="1">
      <c r="AX57" s="1902"/>
      <c r="AY57" s="1903"/>
      <c r="AZ57" s="1903"/>
      <c r="BA57" s="1903"/>
      <c r="BB57" s="1903"/>
      <c r="BC57" s="1903"/>
      <c r="BD57" s="1903"/>
      <c r="BE57" s="1898"/>
      <c r="BF57" s="1898"/>
      <c r="BG57" s="1898"/>
      <c r="BH57" s="1898"/>
      <c r="BI57" s="1898"/>
      <c r="BJ57" s="1898"/>
      <c r="BK57" s="1898"/>
      <c r="BL57" s="1898"/>
      <c r="BM57" s="1898"/>
      <c r="BN57" s="1898"/>
      <c r="BO57" s="1898"/>
      <c r="BP57" s="1898"/>
      <c r="BQ57" s="1898"/>
      <c r="BR57" s="1898"/>
      <c r="BS57" s="1898"/>
      <c r="BT57" s="1898"/>
      <c r="BU57" s="1898"/>
      <c r="BV57" s="1898"/>
      <c r="BW57" s="1898"/>
      <c r="BX57" s="1898"/>
      <c r="BY57" s="1898"/>
      <c r="BZ57" s="1898"/>
      <c r="CA57" s="1898"/>
      <c r="CB57" s="1898"/>
      <c r="CC57" s="1898"/>
      <c r="CD57" s="1898"/>
      <c r="CE57" s="1898"/>
      <c r="CF57" s="1898"/>
      <c r="CG57" s="1898"/>
      <c r="CH57" s="1898"/>
      <c r="CI57" s="1898"/>
      <c r="CJ57" s="1898"/>
      <c r="CK57" s="1898"/>
      <c r="CL57" s="1898"/>
      <c r="CM57" s="1898"/>
      <c r="CN57" s="1899"/>
    </row>
    <row r="58" spans="50:92" ht="18" customHeight="1">
      <c r="AX58" s="1902"/>
      <c r="AY58" s="1903"/>
      <c r="AZ58" s="1903"/>
      <c r="BA58" s="1903"/>
      <c r="BB58" s="1903"/>
      <c r="BC58" s="1903"/>
      <c r="BD58" s="1903"/>
      <c r="BE58" s="1898"/>
      <c r="BF58" s="1898"/>
      <c r="BG58" s="1898"/>
      <c r="BH58" s="1898"/>
      <c r="BI58" s="1898"/>
      <c r="BJ58" s="1898"/>
      <c r="BK58" s="1898"/>
      <c r="BL58" s="1898"/>
      <c r="BM58" s="1898"/>
      <c r="BN58" s="1898"/>
      <c r="BO58" s="1898"/>
      <c r="BP58" s="1898"/>
      <c r="BQ58" s="1898"/>
      <c r="BR58" s="1898"/>
      <c r="BS58" s="1898"/>
      <c r="BT58" s="1898"/>
      <c r="BU58" s="1898"/>
      <c r="BV58" s="1898"/>
      <c r="BW58" s="1898"/>
      <c r="BX58" s="1898"/>
      <c r="BY58" s="1898"/>
      <c r="BZ58" s="1898"/>
      <c r="CA58" s="1898"/>
      <c r="CB58" s="1898"/>
      <c r="CC58" s="1898"/>
      <c r="CD58" s="1898"/>
      <c r="CE58" s="1898"/>
      <c r="CF58" s="1898"/>
      <c r="CG58" s="1898"/>
      <c r="CH58" s="1898"/>
      <c r="CI58" s="1898"/>
      <c r="CJ58" s="1898"/>
      <c r="CK58" s="1898"/>
      <c r="CL58" s="1898"/>
      <c r="CM58" s="1898"/>
      <c r="CN58" s="1899"/>
    </row>
    <row r="59" spans="50:92" ht="18" customHeight="1">
      <c r="AX59" s="1902"/>
      <c r="AY59" s="1903"/>
      <c r="AZ59" s="1903"/>
      <c r="BA59" s="1903"/>
      <c r="BB59" s="1903"/>
      <c r="BC59" s="1903"/>
      <c r="BD59" s="1903"/>
      <c r="BE59" s="1898"/>
      <c r="BF59" s="1898"/>
      <c r="BG59" s="1898"/>
      <c r="BH59" s="1898"/>
      <c r="BI59" s="1898"/>
      <c r="BJ59" s="1898"/>
      <c r="BK59" s="1898"/>
      <c r="BL59" s="1898"/>
      <c r="BM59" s="1898"/>
      <c r="BN59" s="1898"/>
      <c r="BO59" s="1898"/>
      <c r="BP59" s="1898"/>
      <c r="BQ59" s="1898"/>
      <c r="BR59" s="1898"/>
      <c r="BS59" s="1898"/>
      <c r="BT59" s="1898"/>
      <c r="BU59" s="1898"/>
      <c r="BV59" s="1898"/>
      <c r="BW59" s="1898"/>
      <c r="BX59" s="1898"/>
      <c r="BY59" s="1898"/>
      <c r="BZ59" s="1898"/>
      <c r="CA59" s="1898"/>
      <c r="CB59" s="1898"/>
      <c r="CC59" s="1898"/>
      <c r="CD59" s="1898"/>
      <c r="CE59" s="1898"/>
      <c r="CF59" s="1898"/>
      <c r="CG59" s="1898"/>
      <c r="CH59" s="1898"/>
      <c r="CI59" s="1898"/>
      <c r="CJ59" s="1898"/>
      <c r="CK59" s="1898"/>
      <c r="CL59" s="1898"/>
      <c r="CM59" s="1898"/>
      <c r="CN59" s="1899"/>
    </row>
    <row r="60" spans="50:92" ht="18" customHeight="1">
      <c r="AX60" s="1902"/>
      <c r="AY60" s="1903"/>
      <c r="AZ60" s="1903"/>
      <c r="BA60" s="1903"/>
      <c r="BB60" s="1903"/>
      <c r="BC60" s="1903"/>
      <c r="BD60" s="1903"/>
      <c r="BE60" s="1898"/>
      <c r="BF60" s="1898"/>
      <c r="BG60" s="1898"/>
      <c r="BH60" s="1898"/>
      <c r="BI60" s="1898"/>
      <c r="BJ60" s="1898"/>
      <c r="BK60" s="1898"/>
      <c r="BL60" s="1898"/>
      <c r="BM60" s="1898"/>
      <c r="BN60" s="1898"/>
      <c r="BO60" s="1898"/>
      <c r="BP60" s="1898"/>
      <c r="BQ60" s="1898"/>
      <c r="BR60" s="1898"/>
      <c r="BS60" s="1898"/>
      <c r="BT60" s="1898"/>
      <c r="BU60" s="1898"/>
      <c r="BV60" s="1898"/>
      <c r="BW60" s="1898"/>
      <c r="BX60" s="1898"/>
      <c r="BY60" s="1898"/>
      <c r="BZ60" s="1898"/>
      <c r="CA60" s="1898"/>
      <c r="CB60" s="1898"/>
      <c r="CC60" s="1898"/>
      <c r="CD60" s="1898"/>
      <c r="CE60" s="1898"/>
      <c r="CF60" s="1898"/>
      <c r="CG60" s="1898"/>
      <c r="CH60" s="1898"/>
      <c r="CI60" s="1898"/>
      <c r="CJ60" s="1898"/>
      <c r="CK60" s="1898"/>
      <c r="CL60" s="1898"/>
      <c r="CM60" s="1898"/>
      <c r="CN60" s="1899"/>
    </row>
    <row r="61" spans="50:92" ht="18" customHeight="1">
      <c r="AX61" s="1902"/>
      <c r="AY61" s="1903"/>
      <c r="AZ61" s="1903"/>
      <c r="BA61" s="1903"/>
      <c r="BB61" s="1903"/>
      <c r="BC61" s="1903"/>
      <c r="BD61" s="1903"/>
      <c r="BE61" s="1898"/>
      <c r="BF61" s="1898"/>
      <c r="BG61" s="1898"/>
      <c r="BH61" s="1898"/>
      <c r="BI61" s="1898"/>
      <c r="BJ61" s="1898"/>
      <c r="BK61" s="1898"/>
      <c r="BL61" s="1898"/>
      <c r="BM61" s="1898"/>
      <c r="BN61" s="1898"/>
      <c r="BO61" s="1898"/>
      <c r="BP61" s="1898"/>
      <c r="BQ61" s="1898"/>
      <c r="BR61" s="1898"/>
      <c r="BS61" s="1898"/>
      <c r="BT61" s="1898"/>
      <c r="BU61" s="1898"/>
      <c r="BV61" s="1898"/>
      <c r="BW61" s="1898"/>
      <c r="BX61" s="1898"/>
      <c r="BY61" s="1898"/>
      <c r="BZ61" s="1898"/>
      <c r="CA61" s="1898"/>
      <c r="CB61" s="1898"/>
      <c r="CC61" s="1898"/>
      <c r="CD61" s="1898"/>
      <c r="CE61" s="1898"/>
      <c r="CF61" s="1898"/>
      <c r="CG61" s="1898"/>
      <c r="CH61" s="1898"/>
      <c r="CI61" s="1898"/>
      <c r="CJ61" s="1898"/>
      <c r="CK61" s="1898"/>
      <c r="CL61" s="1898"/>
      <c r="CM61" s="1898"/>
      <c r="CN61" s="1899"/>
    </row>
    <row r="62" spans="50:92" ht="18" customHeight="1">
      <c r="AX62" s="1902" t="s">
        <v>387</v>
      </c>
      <c r="AY62" s="1903"/>
      <c r="AZ62" s="1903"/>
      <c r="BA62" s="1903"/>
      <c r="BB62" s="1903"/>
      <c r="BC62" s="1903"/>
      <c r="BD62" s="1903"/>
      <c r="BE62" s="1898" t="s">
        <v>415</v>
      </c>
      <c r="BF62" s="1898"/>
      <c r="BG62" s="1898"/>
      <c r="BH62" s="1898"/>
      <c r="BI62" s="1898"/>
      <c r="BJ62" s="1898"/>
      <c r="BK62" s="1898"/>
      <c r="BL62" s="1898"/>
      <c r="BM62" s="1898"/>
      <c r="BN62" s="1898" t="s">
        <v>416</v>
      </c>
      <c r="BO62" s="1898"/>
      <c r="BP62" s="1898"/>
      <c r="BQ62" s="1898"/>
      <c r="BR62" s="1898"/>
      <c r="BS62" s="1898"/>
      <c r="BT62" s="1898"/>
      <c r="BU62" s="1898"/>
      <c r="BV62" s="1898"/>
      <c r="BW62" s="1898" t="s">
        <v>417</v>
      </c>
      <c r="BX62" s="1898"/>
      <c r="BY62" s="1898"/>
      <c r="BZ62" s="1898"/>
      <c r="CA62" s="1898"/>
      <c r="CB62" s="1898"/>
      <c r="CC62" s="1898"/>
      <c r="CD62" s="1898"/>
      <c r="CE62" s="1898"/>
      <c r="CF62" s="1898" t="s">
        <v>418</v>
      </c>
      <c r="CG62" s="1898"/>
      <c r="CH62" s="1898"/>
      <c r="CI62" s="1898"/>
      <c r="CJ62" s="1898"/>
      <c r="CK62" s="1898"/>
      <c r="CL62" s="1898"/>
      <c r="CM62" s="1898"/>
      <c r="CN62" s="1899"/>
    </row>
    <row r="63" spans="50:92" ht="18" customHeight="1">
      <c r="AX63" s="1902"/>
      <c r="AY63" s="1903"/>
      <c r="AZ63" s="1903"/>
      <c r="BA63" s="1903"/>
      <c r="BB63" s="1903"/>
      <c r="BC63" s="1903"/>
      <c r="BD63" s="1903"/>
      <c r="BE63" s="1898"/>
      <c r="BF63" s="1898"/>
      <c r="BG63" s="1898"/>
      <c r="BH63" s="1898"/>
      <c r="BI63" s="1898"/>
      <c r="BJ63" s="1898"/>
      <c r="BK63" s="1898"/>
      <c r="BL63" s="1898"/>
      <c r="BM63" s="1898"/>
      <c r="BN63" s="1898"/>
      <c r="BO63" s="1898"/>
      <c r="BP63" s="1898"/>
      <c r="BQ63" s="1898"/>
      <c r="BR63" s="1898"/>
      <c r="BS63" s="1898"/>
      <c r="BT63" s="1898"/>
      <c r="BU63" s="1898"/>
      <c r="BV63" s="1898"/>
      <c r="BW63" s="1898"/>
      <c r="BX63" s="1898"/>
      <c r="BY63" s="1898"/>
      <c r="BZ63" s="1898"/>
      <c r="CA63" s="1898"/>
      <c r="CB63" s="1898"/>
      <c r="CC63" s="1898"/>
      <c r="CD63" s="1898"/>
      <c r="CE63" s="1898"/>
      <c r="CF63" s="1898"/>
      <c r="CG63" s="1898"/>
      <c r="CH63" s="1898"/>
      <c r="CI63" s="1898"/>
      <c r="CJ63" s="1898"/>
      <c r="CK63" s="1898"/>
      <c r="CL63" s="1898"/>
      <c r="CM63" s="1898"/>
      <c r="CN63" s="1899"/>
    </row>
    <row r="64" spans="50:92" ht="18" customHeight="1">
      <c r="AX64" s="1902"/>
      <c r="AY64" s="1903"/>
      <c r="AZ64" s="1903"/>
      <c r="BA64" s="1903"/>
      <c r="BB64" s="1903"/>
      <c r="BC64" s="1903"/>
      <c r="BD64" s="1903"/>
      <c r="BE64" s="1898"/>
      <c r="BF64" s="1898"/>
      <c r="BG64" s="1898"/>
      <c r="BH64" s="1898"/>
      <c r="BI64" s="1898"/>
      <c r="BJ64" s="1898"/>
      <c r="BK64" s="1898"/>
      <c r="BL64" s="1898"/>
      <c r="BM64" s="1898"/>
      <c r="BN64" s="1898"/>
      <c r="BO64" s="1898"/>
      <c r="BP64" s="1898"/>
      <c r="BQ64" s="1898"/>
      <c r="BR64" s="1898"/>
      <c r="BS64" s="1898"/>
      <c r="BT64" s="1898"/>
      <c r="BU64" s="1898"/>
      <c r="BV64" s="1898"/>
      <c r="BW64" s="1898"/>
      <c r="BX64" s="1898"/>
      <c r="BY64" s="1898"/>
      <c r="BZ64" s="1898"/>
      <c r="CA64" s="1898"/>
      <c r="CB64" s="1898"/>
      <c r="CC64" s="1898"/>
      <c r="CD64" s="1898"/>
      <c r="CE64" s="1898"/>
      <c r="CF64" s="1898"/>
      <c r="CG64" s="1898"/>
      <c r="CH64" s="1898"/>
      <c r="CI64" s="1898"/>
      <c r="CJ64" s="1898"/>
      <c r="CK64" s="1898"/>
      <c r="CL64" s="1898"/>
      <c r="CM64" s="1898"/>
      <c r="CN64" s="1899"/>
    </row>
    <row r="65" spans="50:92" ht="18" customHeight="1">
      <c r="AX65" s="1902"/>
      <c r="AY65" s="1903"/>
      <c r="AZ65" s="1903"/>
      <c r="BA65" s="1903"/>
      <c r="BB65" s="1903"/>
      <c r="BC65" s="1903"/>
      <c r="BD65" s="1903"/>
      <c r="BE65" s="1898"/>
      <c r="BF65" s="1898"/>
      <c r="BG65" s="1898"/>
      <c r="BH65" s="1898"/>
      <c r="BI65" s="1898"/>
      <c r="BJ65" s="1898"/>
      <c r="BK65" s="1898"/>
      <c r="BL65" s="1898"/>
      <c r="BM65" s="1898"/>
      <c r="BN65" s="1898"/>
      <c r="BO65" s="1898"/>
      <c r="BP65" s="1898"/>
      <c r="BQ65" s="1898"/>
      <c r="BR65" s="1898"/>
      <c r="BS65" s="1898"/>
      <c r="BT65" s="1898"/>
      <c r="BU65" s="1898"/>
      <c r="BV65" s="1898"/>
      <c r="BW65" s="1898"/>
      <c r="BX65" s="1898"/>
      <c r="BY65" s="1898"/>
      <c r="BZ65" s="1898"/>
      <c r="CA65" s="1898"/>
      <c r="CB65" s="1898"/>
      <c r="CC65" s="1898"/>
      <c r="CD65" s="1898"/>
      <c r="CE65" s="1898"/>
      <c r="CF65" s="1898"/>
      <c r="CG65" s="1898"/>
      <c r="CH65" s="1898"/>
      <c r="CI65" s="1898"/>
      <c r="CJ65" s="1898"/>
      <c r="CK65" s="1898"/>
      <c r="CL65" s="1898"/>
      <c r="CM65" s="1898"/>
      <c r="CN65" s="1899"/>
    </row>
    <row r="66" spans="50:92" ht="18" customHeight="1">
      <c r="AX66" s="1905"/>
      <c r="AY66" s="1906"/>
      <c r="AZ66" s="1906"/>
      <c r="BA66" s="1906"/>
      <c r="BB66" s="1906"/>
      <c r="BC66" s="1906"/>
      <c r="BD66" s="1906"/>
      <c r="BE66" s="1900"/>
      <c r="BF66" s="1900"/>
      <c r="BG66" s="1900"/>
      <c r="BH66" s="1900"/>
      <c r="BI66" s="1900"/>
      <c r="BJ66" s="1900"/>
      <c r="BK66" s="1900"/>
      <c r="BL66" s="1900"/>
      <c r="BM66" s="1900"/>
      <c r="BN66" s="1900"/>
      <c r="BO66" s="1900"/>
      <c r="BP66" s="1900"/>
      <c r="BQ66" s="1900"/>
      <c r="BR66" s="1900"/>
      <c r="BS66" s="1900"/>
      <c r="BT66" s="1900"/>
      <c r="BU66" s="1900"/>
      <c r="BV66" s="1900"/>
      <c r="BW66" s="1900"/>
      <c r="BX66" s="1900"/>
      <c r="BY66" s="1900"/>
      <c r="BZ66" s="1900"/>
      <c r="CA66" s="1900"/>
      <c r="CB66" s="1900"/>
      <c r="CC66" s="1900"/>
      <c r="CD66" s="1900"/>
      <c r="CE66" s="1900"/>
      <c r="CF66" s="1900"/>
      <c r="CG66" s="1900"/>
      <c r="CH66" s="1900"/>
      <c r="CI66" s="1900"/>
      <c r="CJ66" s="1900"/>
      <c r="CK66" s="1900"/>
      <c r="CL66" s="1900"/>
      <c r="CM66" s="1900"/>
      <c r="CN66" s="1901"/>
    </row>
    <row r="67" spans="50:92" ht="18" customHeight="1">
      <c r="AX67" s="1806" t="s">
        <v>1141</v>
      </c>
      <c r="AY67" s="1807"/>
      <c r="AZ67" s="1807"/>
      <c r="BA67" s="1807"/>
      <c r="BB67" s="1807"/>
      <c r="BC67" s="1807"/>
      <c r="BD67" s="1807"/>
      <c r="BE67" s="1807"/>
      <c r="BF67" s="1807"/>
      <c r="BG67" s="1807"/>
      <c r="BH67" s="1807"/>
      <c r="BI67" s="1807"/>
      <c r="BJ67" s="1807"/>
      <c r="BK67" s="1807"/>
      <c r="BL67" s="1807"/>
      <c r="BM67" s="1807"/>
      <c r="BN67" s="1807"/>
      <c r="BO67" s="1807"/>
      <c r="BP67" s="1807"/>
      <c r="BQ67" s="1807"/>
      <c r="BR67" s="1807"/>
      <c r="BS67" s="1807"/>
      <c r="BT67" s="1807"/>
      <c r="BU67" s="1807"/>
      <c r="BV67" s="1807"/>
      <c r="BW67" s="1807"/>
      <c r="BX67" s="1807"/>
      <c r="BY67" s="1807"/>
      <c r="BZ67" s="1807"/>
      <c r="CA67" s="1807"/>
      <c r="CB67" s="1807"/>
      <c r="CC67" s="1807"/>
      <c r="CD67" s="1807"/>
      <c r="CE67" s="1807"/>
      <c r="CF67" s="1807"/>
      <c r="CG67" s="1807"/>
      <c r="CH67" s="1807"/>
      <c r="CI67" s="1807"/>
      <c r="CJ67" s="1807"/>
      <c r="CK67" s="1807"/>
      <c r="CL67" s="1807"/>
      <c r="CM67" s="1807"/>
      <c r="CN67" s="1807"/>
    </row>
    <row r="68" spans="50:92" ht="18" customHeight="1">
      <c r="AX68" s="1890" t="s">
        <v>1142</v>
      </c>
      <c r="AY68" s="1891"/>
      <c r="AZ68" s="1891"/>
      <c r="BA68" s="1891"/>
      <c r="BB68" s="1891"/>
      <c r="BC68" s="1891"/>
      <c r="BD68" s="1891"/>
      <c r="BE68" s="1891"/>
      <c r="BF68" s="1891"/>
      <c r="BG68" s="1891"/>
      <c r="BH68" s="1891" t="s">
        <v>1143</v>
      </c>
      <c r="BI68" s="1891"/>
      <c r="BJ68" s="1891"/>
      <c r="BK68" s="1891"/>
      <c r="BL68" s="1891"/>
      <c r="BM68" s="1891"/>
      <c r="BN68" s="1891"/>
      <c r="BO68" s="1891"/>
      <c r="BP68" s="1891"/>
      <c r="BQ68" s="1891"/>
      <c r="BR68" s="1891"/>
      <c r="BS68" s="1891"/>
      <c r="BT68" s="1891"/>
      <c r="BU68" s="1891"/>
      <c r="BV68" s="1891"/>
      <c r="BW68" s="1891"/>
      <c r="BX68" s="1891"/>
      <c r="BY68" s="1891"/>
      <c r="BZ68" s="1891"/>
      <c r="CA68" s="1891"/>
      <c r="CB68" s="1891"/>
      <c r="CC68" s="1891"/>
      <c r="CD68" s="1891"/>
      <c r="CE68" s="1891"/>
      <c r="CF68" s="1891"/>
      <c r="CG68" s="1891"/>
      <c r="CH68" s="1891"/>
      <c r="CI68" s="1891"/>
      <c r="CJ68" s="1891"/>
      <c r="CK68" s="1891"/>
      <c r="CL68" s="1891"/>
      <c r="CM68" s="1891"/>
      <c r="CN68" s="1894"/>
    </row>
    <row r="69" spans="50:92" ht="18" customHeight="1">
      <c r="AX69" s="1892"/>
      <c r="AY69" s="1893"/>
      <c r="AZ69" s="1893"/>
      <c r="BA69" s="1893"/>
      <c r="BB69" s="1893"/>
      <c r="BC69" s="1893"/>
      <c r="BD69" s="1893"/>
      <c r="BE69" s="1893"/>
      <c r="BF69" s="1893"/>
      <c r="BG69" s="1893"/>
      <c r="BH69" s="1893" t="s">
        <v>1144</v>
      </c>
      <c r="BI69" s="1893"/>
      <c r="BJ69" s="1893"/>
      <c r="BK69" s="1893"/>
      <c r="BL69" s="1893"/>
      <c r="BM69" s="1893"/>
      <c r="BN69" s="1893"/>
      <c r="BO69" s="1893"/>
      <c r="BP69" s="1893"/>
      <c r="BQ69" s="1893"/>
      <c r="BR69" s="1893"/>
      <c r="BS69" s="1893" t="s">
        <v>1145</v>
      </c>
      <c r="BT69" s="1893"/>
      <c r="BU69" s="1893"/>
      <c r="BV69" s="1893"/>
      <c r="BW69" s="1893"/>
      <c r="BX69" s="1893"/>
      <c r="BY69" s="1893"/>
      <c r="BZ69" s="1893"/>
      <c r="CA69" s="1893"/>
      <c r="CB69" s="1893"/>
      <c r="CC69" s="1893"/>
      <c r="CD69" s="1893" t="s">
        <v>1146</v>
      </c>
      <c r="CE69" s="1893"/>
      <c r="CF69" s="1893"/>
      <c r="CG69" s="1893"/>
      <c r="CH69" s="1893"/>
      <c r="CI69" s="1893"/>
      <c r="CJ69" s="1893"/>
      <c r="CK69" s="1893"/>
      <c r="CL69" s="1893"/>
      <c r="CM69" s="1893"/>
      <c r="CN69" s="1895"/>
    </row>
    <row r="70" spans="50:92" ht="18" customHeight="1">
      <c r="AX70" s="1896" t="s">
        <v>1170</v>
      </c>
      <c r="AY70" s="1893"/>
      <c r="AZ70" s="1893"/>
      <c r="BA70" s="1893"/>
      <c r="BB70" s="1893"/>
      <c r="BC70" s="1893"/>
      <c r="BD70" s="1893"/>
      <c r="BE70" s="1893"/>
      <c r="BF70" s="1893"/>
      <c r="BG70" s="1893"/>
      <c r="BH70" s="1893" t="s">
        <v>1148</v>
      </c>
      <c r="BI70" s="1893"/>
      <c r="BJ70" s="1893"/>
      <c r="BK70" s="1893"/>
      <c r="BL70" s="1893"/>
      <c r="BM70" s="1893"/>
      <c r="BN70" s="1893"/>
      <c r="BO70" s="1893"/>
      <c r="BP70" s="1893"/>
      <c r="BQ70" s="1893"/>
      <c r="BR70" s="1893"/>
      <c r="BS70" s="1893" t="s">
        <v>1147</v>
      </c>
      <c r="BT70" s="1893"/>
      <c r="BU70" s="1893"/>
      <c r="BV70" s="1893"/>
      <c r="BW70" s="1893"/>
      <c r="BX70" s="1893"/>
      <c r="BY70" s="1893"/>
      <c r="BZ70" s="1893"/>
      <c r="CA70" s="1893"/>
      <c r="CB70" s="1893"/>
      <c r="CC70" s="1893"/>
      <c r="CD70" s="1893" t="s">
        <v>1150</v>
      </c>
      <c r="CE70" s="1893"/>
      <c r="CF70" s="1893"/>
      <c r="CG70" s="1893"/>
      <c r="CH70" s="1893"/>
      <c r="CI70" s="1893"/>
      <c r="CJ70" s="1893"/>
      <c r="CK70" s="1893"/>
      <c r="CL70" s="1893"/>
      <c r="CM70" s="1893"/>
      <c r="CN70" s="1895"/>
    </row>
    <row r="71" spans="50:92" ht="18" customHeight="1">
      <c r="AX71" s="1897" t="s">
        <v>1171</v>
      </c>
      <c r="AY71" s="1888"/>
      <c r="AZ71" s="1888"/>
      <c r="BA71" s="1888"/>
      <c r="BB71" s="1888"/>
      <c r="BC71" s="1888"/>
      <c r="BD71" s="1888"/>
      <c r="BE71" s="1888"/>
      <c r="BF71" s="1888"/>
      <c r="BG71" s="1888"/>
      <c r="BH71" s="1888" t="s">
        <v>1149</v>
      </c>
      <c r="BI71" s="1888"/>
      <c r="BJ71" s="1888"/>
      <c r="BK71" s="1888"/>
      <c r="BL71" s="1888"/>
      <c r="BM71" s="1888"/>
      <c r="BN71" s="1888"/>
      <c r="BO71" s="1888"/>
      <c r="BP71" s="1888"/>
      <c r="BQ71" s="1888"/>
      <c r="BR71" s="1888"/>
      <c r="BS71" s="1888" t="s">
        <v>1151</v>
      </c>
      <c r="BT71" s="1888"/>
      <c r="BU71" s="1888"/>
      <c r="BV71" s="1888"/>
      <c r="BW71" s="1888"/>
      <c r="BX71" s="1888"/>
      <c r="BY71" s="1888"/>
      <c r="BZ71" s="1888"/>
      <c r="CA71" s="1888"/>
      <c r="CB71" s="1888"/>
      <c r="CC71" s="1888"/>
      <c r="CD71" s="1888" t="s">
        <v>1147</v>
      </c>
      <c r="CE71" s="1888"/>
      <c r="CF71" s="1888"/>
      <c r="CG71" s="1888"/>
      <c r="CH71" s="1888"/>
      <c r="CI71" s="1888"/>
      <c r="CJ71" s="1888"/>
      <c r="CK71" s="1888"/>
      <c r="CL71" s="1888"/>
      <c r="CM71" s="1888"/>
      <c r="CN71" s="1889"/>
    </row>
  </sheetData>
  <sheetProtection insertColumns="0" deleteColumns="0"/>
  <protectedRanges>
    <protectedRange sqref="L57" name="범위1_2_3"/>
    <protectedRange sqref="AH69:AM69 AP69:AT69" name="범위1_3_4"/>
    <protectedRange sqref="L60:O62 L64:O66" name="범위1_4_1_3"/>
    <protectedRange sqref="Y60 Y64" name="범위2_1_1_3"/>
    <protectedRange sqref="AH70:AM71 AP70:AT71" name="범위1_3_1_3"/>
    <protectedRange sqref="AG51" name="범위1_6"/>
    <protectedRange sqref="L93" name="범위1_2_2_1_2"/>
    <protectedRange sqref="AH105:AM105 AP105:AT105" name="범위1_3_3_1_2"/>
    <protectedRange sqref="L96:O98 L100:O102" name="범위1_4_1_2_1_2"/>
    <protectedRange sqref="Y96 Y100" name="범위2_1_1_2_1_2"/>
    <protectedRange sqref="AH106:AM107 AP106:AT107" name="범위1_3_1_2_1_2"/>
    <protectedRange sqref="AG88" name="범위1_4_2_2"/>
    <protectedRange sqref="AQ47:AQ48 N47:O48 Q48" name="범위1_1_1"/>
    <protectedRange sqref="AQ84:AQ85 N84:O85 Q85" name="범위1_1_2"/>
    <protectedRange sqref="AG9" name="범위1_6_1"/>
    <protectedRange sqref="L15" name="범위1_2_1_2_1"/>
    <protectedRange sqref="G18:J21 G23:J26" name="범위1_4_1_1_2_1"/>
    <protectedRange sqref="T18 T23" name="범위2_1_1_1_2_1"/>
    <protectedRange sqref="AK12:AK13 M12:M13 R12:R13 AB12:AB13 AG12:AG13" name="범위1_4"/>
    <protectedRange sqref="AQ18:AT19 AQ22:AT25 AQ27:AT27" name="범위1_3_2_3"/>
    <protectedRange sqref="AQ20:AT20" name="범위1_3_2_3_1"/>
    <protectedRange sqref="AQ21:AT21" name="범위1_3_2"/>
    <protectedRange sqref="AQ26:AT26" name="범위1_3_2_1"/>
    <protectedRange sqref="AQ5:AQ6 N5:O6 Q6" name="범위1_1_1_1"/>
    <protectedRange sqref="AP29:AT29 AJ29:AM29 AC29:AG29" name="범위1_3_2_2_1"/>
    <protectedRange sqref="AP30:AT31 AJ30:AM31 AC30:AG31" name="범위1_3_1_1_2_1"/>
  </protectedRanges>
  <mergeCells count="247">
    <mergeCell ref="BN33:BV33"/>
    <mergeCell ref="BW33:CE33"/>
    <mergeCell ref="CF33:CN33"/>
    <mergeCell ref="BH30:BM30"/>
    <mergeCell ref="BN30:BV30"/>
    <mergeCell ref="BW30:CE30"/>
    <mergeCell ref="CF30:CN30"/>
    <mergeCell ref="BH31:BM31"/>
    <mergeCell ref="BN31:BV31"/>
    <mergeCell ref="BW31:CE31"/>
    <mergeCell ref="CF31:CN31"/>
    <mergeCell ref="BH32:BM32"/>
    <mergeCell ref="BN32:BV32"/>
    <mergeCell ref="BW32:CE32"/>
    <mergeCell ref="CF32:CN32"/>
    <mergeCell ref="G20:J21"/>
    <mergeCell ref="G23:J24"/>
    <mergeCell ref="G25:J26"/>
    <mergeCell ref="AX3:BG3"/>
    <mergeCell ref="AX29:BG29"/>
    <mergeCell ref="BH29:BM29"/>
    <mergeCell ref="BN29:BV29"/>
    <mergeCell ref="BW29:CE29"/>
    <mergeCell ref="X25:X26"/>
    <mergeCell ref="Z25:AA26"/>
    <mergeCell ref="O23:P23"/>
    <mergeCell ref="Z24:AA24"/>
    <mergeCell ref="Z23:AA23"/>
    <mergeCell ref="K18:K22"/>
    <mergeCell ref="AC25:AC26"/>
    <mergeCell ref="AD19:AI19"/>
    <mergeCell ref="B28:O28"/>
    <mergeCell ref="P28:X28"/>
    <mergeCell ref="AA28:AG28"/>
    <mergeCell ref="AI28:AO28"/>
    <mergeCell ref="L18:L22"/>
    <mergeCell ref="B25:F26"/>
    <mergeCell ref="K23:K27"/>
    <mergeCell ref="B27:F27"/>
    <mergeCell ref="G27:J27"/>
    <mergeCell ref="M27:S27"/>
    <mergeCell ref="V27:AB27"/>
    <mergeCell ref="O19:P19"/>
    <mergeCell ref="AD27:AO27"/>
    <mergeCell ref="L38:N38"/>
    <mergeCell ref="B18:F18"/>
    <mergeCell ref="B19:F19"/>
    <mergeCell ref="B23:F23"/>
    <mergeCell ref="B24:F24"/>
    <mergeCell ref="A33:AV33"/>
    <mergeCell ref="A35:AV35"/>
    <mergeCell ref="T23:W26"/>
    <mergeCell ref="O20:P21"/>
    <mergeCell ref="M18:N21"/>
    <mergeCell ref="B20:F21"/>
    <mergeCell ref="B22:F22"/>
    <mergeCell ref="M22:S22"/>
    <mergeCell ref="R20:S21"/>
    <mergeCell ref="G22:J22"/>
    <mergeCell ref="AP18:AV18"/>
    <mergeCell ref="Z18:AA18"/>
    <mergeCell ref="G18:J19"/>
    <mergeCell ref="O18:P18"/>
    <mergeCell ref="O25:P26"/>
    <mergeCell ref="AC20:AC21"/>
    <mergeCell ref="AJ19:AO19"/>
    <mergeCell ref="AD20:AI21"/>
    <mergeCell ref="L23:L27"/>
    <mergeCell ref="M23:N26"/>
    <mergeCell ref="O24:P24"/>
    <mergeCell ref="Z19:AA19"/>
    <mergeCell ref="AB20:AB21"/>
    <mergeCell ref="AD25:AI26"/>
    <mergeCell ref="AJ25:AO26"/>
    <mergeCell ref="AB25:AB26"/>
    <mergeCell ref="A17:F17"/>
    <mergeCell ref="G17:W17"/>
    <mergeCell ref="AP17:AV17"/>
    <mergeCell ref="AD17:AI17"/>
    <mergeCell ref="AJ17:AO17"/>
    <mergeCell ref="AP19:AV19"/>
    <mergeCell ref="AP31:AV31"/>
    <mergeCell ref="AP29:AV29"/>
    <mergeCell ref="AP30:AV30"/>
    <mergeCell ref="AD24:AI24"/>
    <mergeCell ref="AP21:AV21"/>
    <mergeCell ref="AP23:AV23"/>
    <mergeCell ref="AP27:AV27"/>
    <mergeCell ref="AP28:AV28"/>
    <mergeCell ref="AD23:AI23"/>
    <mergeCell ref="AP22:AV22"/>
    <mergeCell ref="AP24:AV24"/>
    <mergeCell ref="AJ23:AO23"/>
    <mergeCell ref="AD22:AO22"/>
    <mergeCell ref="AJ24:AO24"/>
    <mergeCell ref="V22:AB22"/>
    <mergeCell ref="AP26:AV26"/>
    <mergeCell ref="AJ30:AO30"/>
    <mergeCell ref="AJ29:AO29"/>
    <mergeCell ref="B12:K12"/>
    <mergeCell ref="B13:K13"/>
    <mergeCell ref="L13:Y13"/>
    <mergeCell ref="AA13:AM13"/>
    <mergeCell ref="AO13:AP13"/>
    <mergeCell ref="AR13:AS13"/>
    <mergeCell ref="AT13:AV13"/>
    <mergeCell ref="B14:K15"/>
    <mergeCell ref="L14:AV15"/>
    <mergeCell ref="L12:Y12"/>
    <mergeCell ref="AA12:AM12"/>
    <mergeCell ref="AO12:AP12"/>
    <mergeCell ref="AR12:AS12"/>
    <mergeCell ref="AT12:AV12"/>
    <mergeCell ref="A5:G5"/>
    <mergeCell ref="H5:V5"/>
    <mergeCell ref="W5:AB5"/>
    <mergeCell ref="AC5:AV5"/>
    <mergeCell ref="A6:G6"/>
    <mergeCell ref="H6:AV6"/>
    <mergeCell ref="AX34:BG37"/>
    <mergeCell ref="AX5:CO5"/>
    <mergeCell ref="AX6:CO27"/>
    <mergeCell ref="A8:F8"/>
    <mergeCell ref="B9:K9"/>
    <mergeCell ref="L9:W9"/>
    <mergeCell ref="X9:AF9"/>
    <mergeCell ref="AG9:AV9"/>
    <mergeCell ref="B10:K10"/>
    <mergeCell ref="L10:R10"/>
    <mergeCell ref="S10:U10"/>
    <mergeCell ref="V10:AD10"/>
    <mergeCell ref="AE10:AM10"/>
    <mergeCell ref="AN10:AQ10"/>
    <mergeCell ref="AR10:AU10"/>
    <mergeCell ref="B11:K11"/>
    <mergeCell ref="L11:AV11"/>
    <mergeCell ref="BH34:BM34"/>
    <mergeCell ref="A1:AV1"/>
    <mergeCell ref="A2:AV2"/>
    <mergeCell ref="A4:G4"/>
    <mergeCell ref="H4:V4"/>
    <mergeCell ref="W4:AB4"/>
    <mergeCell ref="AC4:AI4"/>
    <mergeCell ref="AJ4:AN4"/>
    <mergeCell ref="AP4:AV4"/>
    <mergeCell ref="AX4:BG4"/>
    <mergeCell ref="CF62:CN66"/>
    <mergeCell ref="AX49:BD51"/>
    <mergeCell ref="BE49:BM51"/>
    <mergeCell ref="BN49:BV51"/>
    <mergeCell ref="BW49:CE51"/>
    <mergeCell ref="CF49:CN51"/>
    <mergeCell ref="AX52:BD54"/>
    <mergeCell ref="BE52:BM54"/>
    <mergeCell ref="BN52:BV54"/>
    <mergeCell ref="BW52:CE54"/>
    <mergeCell ref="CF52:CN54"/>
    <mergeCell ref="AX55:BD61"/>
    <mergeCell ref="BE55:BM61"/>
    <mergeCell ref="BN55:BV61"/>
    <mergeCell ref="BW55:CE61"/>
    <mergeCell ref="CF55:CN61"/>
    <mergeCell ref="AX62:BD66"/>
    <mergeCell ref="BE62:BM66"/>
    <mergeCell ref="BN62:BV66"/>
    <mergeCell ref="BW62:CE66"/>
    <mergeCell ref="BH71:BR71"/>
    <mergeCell ref="BS71:CC71"/>
    <mergeCell ref="CD71:CN71"/>
    <mergeCell ref="AX67:CN67"/>
    <mergeCell ref="AX68:BG69"/>
    <mergeCell ref="BH68:CN68"/>
    <mergeCell ref="BH69:BR69"/>
    <mergeCell ref="BS69:CC69"/>
    <mergeCell ref="CD69:CN69"/>
    <mergeCell ref="AX70:BG70"/>
    <mergeCell ref="BH70:BR70"/>
    <mergeCell ref="BS70:CC70"/>
    <mergeCell ref="CD70:CN70"/>
    <mergeCell ref="AX71:BG71"/>
    <mergeCell ref="AP20:AV20"/>
    <mergeCell ref="R25:S26"/>
    <mergeCell ref="AC37:AI37"/>
    <mergeCell ref="AJ37:AR37"/>
    <mergeCell ref="AS37:AV37"/>
    <mergeCell ref="AC30:AI30"/>
    <mergeCell ref="AC31:AI31"/>
    <mergeCell ref="AJ31:AO31"/>
    <mergeCell ref="BH37:BM37"/>
    <mergeCell ref="AC29:AI29"/>
    <mergeCell ref="T18:W21"/>
    <mergeCell ref="Q31:AB31"/>
    <mergeCell ref="Q30:AB30"/>
    <mergeCell ref="Q29:AB29"/>
    <mergeCell ref="AD18:AI18"/>
    <mergeCell ref="AJ18:AO18"/>
    <mergeCell ref="AP25:AV25"/>
    <mergeCell ref="BH35:BM35"/>
    <mergeCell ref="BH36:BM36"/>
    <mergeCell ref="AJ20:AO21"/>
    <mergeCell ref="Z20:AA21"/>
    <mergeCell ref="X20:X21"/>
    <mergeCell ref="BH33:BM33"/>
    <mergeCell ref="CI28:CN28"/>
    <mergeCell ref="CF29:CN29"/>
    <mergeCell ref="AX30:BG33"/>
    <mergeCell ref="AC38:AI38"/>
    <mergeCell ref="AJ38:AR38"/>
    <mergeCell ref="AS38:AV38"/>
    <mergeCell ref="A39:K39"/>
    <mergeCell ref="B29:P31"/>
    <mergeCell ref="AX42:CN46"/>
    <mergeCell ref="BH41:BM41"/>
    <mergeCell ref="BN41:BV41"/>
    <mergeCell ref="BW41:CE41"/>
    <mergeCell ref="CF41:CN41"/>
    <mergeCell ref="BN34:BV34"/>
    <mergeCell ref="BW34:CE34"/>
    <mergeCell ref="CF34:CN34"/>
    <mergeCell ref="BN35:BV35"/>
    <mergeCell ref="BW35:CE35"/>
    <mergeCell ref="CF35:CN35"/>
    <mergeCell ref="BN36:BV36"/>
    <mergeCell ref="BW36:CE36"/>
    <mergeCell ref="CF36:CN36"/>
    <mergeCell ref="BH40:BM40"/>
    <mergeCell ref="BN40:BV40"/>
    <mergeCell ref="AX47:CN47"/>
    <mergeCell ref="AX48:BD48"/>
    <mergeCell ref="BE48:BM48"/>
    <mergeCell ref="BN48:BV48"/>
    <mergeCell ref="BW48:CE48"/>
    <mergeCell ref="CF48:CN48"/>
    <mergeCell ref="BN37:BV37"/>
    <mergeCell ref="BW37:CE37"/>
    <mergeCell ref="CF37:CN37"/>
    <mergeCell ref="AX38:BG41"/>
    <mergeCell ref="BH38:BM38"/>
    <mergeCell ref="BN38:BV38"/>
    <mergeCell ref="BW38:CE38"/>
    <mergeCell ref="CF38:CN38"/>
    <mergeCell ref="BH39:BM39"/>
    <mergeCell ref="BN39:BV39"/>
    <mergeCell ref="BW39:CE39"/>
    <mergeCell ref="CF39:CN39"/>
    <mergeCell ref="BW40:CE40"/>
    <mergeCell ref="CF40:CN40"/>
  </mergeCells>
  <phoneticPr fontId="5" type="noConversion"/>
  <dataValidations count="10">
    <dataValidation allowBlank="1" showInputMessage="1" showErrorMessage="1" prompt="입력예)2013-5-10_x000a_(YYYY-MM-DD)" sqref="L12:Y13 AA12:AM13"/>
    <dataValidation type="list" allowBlank="1" showInputMessage="1" showErrorMessage="1" sqref="V10:AD10">
      <formula1>출장지2</formula1>
    </dataValidation>
    <dataValidation type="list" allowBlank="1" showInputMessage="1" showErrorMessage="1" sqref="S10:U10">
      <formula1>"가,나,다,라"</formula1>
    </dataValidation>
    <dataValidation type="list" allowBlank="1" showInputMessage="1" showErrorMessage="1" sqref="L10:R10">
      <formula1>"아시아·대양주,남·북아메리카주,유럽주,중동·아프리카주"</formula1>
    </dataValidation>
    <dataValidation type="list" allowBlank="1" showInputMessage="1" showErrorMessage="1" sqref="L11">
      <formula1>"실비 상한으로 해당 사항 없음, 항목간 탄력적으로 운영할 경우, 숙박비 금액 분리가 곤란할 경우, 외부 민간인이 공무상 출장업무 수행 경우, 숙박비를 산정하기 어려운 경우, 사후 정산금액으로 확정하고자 하는 경우, 기타"</formula1>
    </dataValidation>
    <dataValidation allowBlank="1" showInputMessage="1" showErrorMessage="1" prompt="복수 입력 가능" sqref="AG9:AV9"/>
    <dataValidation type="list" allowBlank="1" showInputMessage="1" showErrorMessage="1" sqref="AR10:AU10">
      <formula1>"실비상한, 할인정액"</formula1>
    </dataValidation>
    <dataValidation type="list" allowBlank="1" showInputMessage="1" showErrorMessage="1" prompt="왕   복  편   도" sqref="G22:J22 G27:J27">
      <formula1>"(왕  복),(편  도)"</formula1>
    </dataValidation>
    <dataValidation allowBlank="1" showInputMessage="1" sqref="G20:J21 G25:J26"/>
    <dataValidation type="list" allowBlank="1" showInputMessage="1" showErrorMessage="1" sqref="G18:J19 G23:J24">
      <formula1>"교수, 조교수, 연구원"</formula1>
    </dataValidation>
  </dataValidations>
  <hyperlinks>
    <hyperlink ref="AX3" location="목차!A1" display="▶목차바로가기"/>
    <hyperlink ref="AX4:BE4" r:id="rId1" location="none" display="환율조회 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colBreaks count="1" manualBreakCount="1">
    <brk id="48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52" r:id="rId5" name="Check Box 16">
              <controlPr defaultSize="0" autoFill="0" autoLine="0" autoPict="0" altText="미제공">
                <anchor>
                  <from>
                    <xdr:col>42</xdr:col>
                    <xdr:colOff>66675</xdr:colOff>
                    <xdr:row>19</xdr:row>
                    <xdr:rowOff>85725</xdr:rowOff>
                  </from>
                  <to>
                    <xdr:col>43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5" r:id="rId6" name="Check Box 39">
              <controlPr defaultSize="0" autoFill="0" autoLine="0" autoPict="0" altText="미제공">
                <anchor>
                  <from>
                    <xdr:col>46</xdr:col>
                    <xdr:colOff>38100</xdr:colOff>
                    <xdr:row>19</xdr:row>
                    <xdr:rowOff>85725</xdr:rowOff>
                  </from>
                  <to>
                    <xdr:col>47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8" r:id="rId7" name="Check Box 42">
              <controlPr defaultSize="0" autoFill="0" autoLine="0" autoPict="0" altText="미제공">
                <anchor>
                  <from>
                    <xdr:col>42</xdr:col>
                    <xdr:colOff>66675</xdr:colOff>
                    <xdr:row>24</xdr:row>
                    <xdr:rowOff>76200</xdr:rowOff>
                  </from>
                  <to>
                    <xdr:col>43</xdr:col>
                    <xdr:colOff>114300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9" r:id="rId8" name="Check Box 43">
              <controlPr defaultSize="0" autoFill="0" autoLine="0" autoPict="0" altText="미제공">
                <anchor>
                  <from>
                    <xdr:col>46</xdr:col>
                    <xdr:colOff>38100</xdr:colOff>
                    <xdr:row>24</xdr:row>
                    <xdr:rowOff>76200</xdr:rowOff>
                  </from>
                  <to>
                    <xdr:col>47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EJ44"/>
  <sheetViews>
    <sheetView zoomScaleNormal="100" workbookViewId="0">
      <selection activeCell="R6" sqref="R6:V6"/>
    </sheetView>
  </sheetViews>
  <sheetFormatPr defaultColWidth="1.77734375" defaultRowHeight="18" customHeight="1"/>
  <cols>
    <col min="1" max="48" width="1.77734375" style="481" customWidth="1"/>
    <col min="49" max="49" width="1.77734375" style="27" customWidth="1"/>
    <col min="50" max="97" width="1.77734375" style="12" customWidth="1"/>
    <col min="98" max="98" width="1.77734375" style="13" customWidth="1"/>
    <col min="99" max="16384" width="1.77734375" style="12"/>
  </cols>
  <sheetData>
    <row r="1" spans="1:107" ht="27" customHeight="1">
      <c r="A1" s="977" t="s">
        <v>161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474"/>
      <c r="AX1" s="977" t="s">
        <v>867</v>
      </c>
      <c r="AY1" s="977"/>
      <c r="AZ1" s="977"/>
      <c r="BA1" s="977"/>
      <c r="BB1" s="977"/>
      <c r="BC1" s="977"/>
      <c r="BD1" s="977"/>
      <c r="BE1" s="977"/>
      <c r="BF1" s="977"/>
      <c r="BG1" s="977"/>
      <c r="BH1" s="977"/>
      <c r="BI1" s="977"/>
      <c r="BJ1" s="977"/>
      <c r="BK1" s="977"/>
      <c r="BL1" s="977"/>
      <c r="BM1" s="977"/>
      <c r="BN1" s="977"/>
      <c r="BO1" s="977"/>
      <c r="BP1" s="977"/>
      <c r="BQ1" s="977"/>
      <c r="BR1" s="977"/>
      <c r="BS1" s="977"/>
      <c r="BT1" s="977"/>
      <c r="BU1" s="977"/>
      <c r="BV1" s="977"/>
      <c r="BW1" s="977"/>
      <c r="BX1" s="977"/>
      <c r="BY1" s="977"/>
      <c r="BZ1" s="977"/>
      <c r="CA1" s="977"/>
      <c r="CB1" s="977"/>
      <c r="CC1" s="977"/>
      <c r="CD1" s="977"/>
      <c r="CE1" s="977"/>
      <c r="CF1" s="977"/>
      <c r="CG1" s="977"/>
      <c r="CH1" s="977"/>
      <c r="CI1" s="977"/>
      <c r="CJ1" s="977"/>
      <c r="CK1" s="977"/>
      <c r="CL1" s="977"/>
      <c r="CM1" s="977"/>
      <c r="CN1" s="977"/>
      <c r="CO1" s="977"/>
      <c r="CP1" s="977"/>
      <c r="CQ1" s="977"/>
      <c r="CR1" s="977"/>
      <c r="CS1" s="977"/>
    </row>
    <row r="2" spans="1:107" s="15" customFormat="1" ht="1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18"/>
    </row>
    <row r="3" spans="1:107" s="15" customFormat="1" ht="26.25" customHeight="1">
      <c r="A3" s="2041" t="s">
        <v>204</v>
      </c>
      <c r="B3" s="2042"/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2"/>
      <c r="R3" s="2042"/>
      <c r="S3" s="2042"/>
      <c r="T3" s="2042"/>
      <c r="U3" s="2042"/>
      <c r="V3" s="2042"/>
      <c r="W3" s="2042"/>
      <c r="X3" s="2042"/>
      <c r="Y3" s="2042"/>
      <c r="Z3" s="2042"/>
      <c r="AA3" s="2042"/>
      <c r="AB3" s="2042"/>
      <c r="AC3" s="2042"/>
      <c r="AD3" s="2042"/>
      <c r="AE3" s="2042"/>
      <c r="AF3" s="2042"/>
      <c r="AG3" s="2042"/>
      <c r="AH3" s="2042"/>
      <c r="AI3" s="2042"/>
      <c r="AJ3" s="2042"/>
      <c r="AK3" s="2042"/>
      <c r="AL3" s="2042"/>
      <c r="AM3" s="2042"/>
      <c r="AN3" s="2042"/>
      <c r="AO3" s="2042"/>
      <c r="AP3" s="2042"/>
      <c r="AQ3" s="2042"/>
      <c r="AR3" s="2042"/>
      <c r="AS3" s="2042"/>
      <c r="AT3" s="2042"/>
      <c r="AU3" s="2042"/>
      <c r="AV3" s="2042"/>
      <c r="AW3" s="484"/>
      <c r="AX3" s="2041" t="s">
        <v>881</v>
      </c>
      <c r="AY3" s="2042"/>
      <c r="AZ3" s="2042"/>
      <c r="BA3" s="2042"/>
      <c r="BB3" s="2042"/>
      <c r="BC3" s="2042"/>
      <c r="BD3" s="2042"/>
      <c r="BE3" s="2042"/>
      <c r="BF3" s="2042"/>
      <c r="BG3" s="2042"/>
      <c r="BH3" s="2042"/>
      <c r="BI3" s="2042"/>
      <c r="BJ3" s="2042"/>
      <c r="BK3" s="2042"/>
      <c r="BL3" s="2042"/>
      <c r="BM3" s="2042"/>
      <c r="BN3" s="2042"/>
      <c r="BO3" s="2042"/>
      <c r="BP3" s="2042"/>
      <c r="BQ3" s="2042"/>
      <c r="BR3" s="2042"/>
      <c r="BS3" s="2042"/>
      <c r="BT3" s="2042"/>
      <c r="BU3" s="2042"/>
      <c r="BV3" s="2042"/>
      <c r="BW3" s="2042"/>
      <c r="BX3" s="2042"/>
      <c r="BY3" s="2042"/>
      <c r="BZ3" s="2042"/>
      <c r="CA3" s="2042"/>
      <c r="CB3" s="2042"/>
      <c r="CC3" s="2042"/>
      <c r="CD3" s="2042"/>
      <c r="CE3" s="2042"/>
      <c r="CF3" s="2042"/>
      <c r="CG3" s="2042"/>
      <c r="CH3" s="2042"/>
      <c r="CI3" s="2042"/>
      <c r="CJ3" s="2042"/>
      <c r="CK3" s="2042"/>
      <c r="CL3" s="2042"/>
      <c r="CM3" s="2042"/>
      <c r="CN3" s="2042"/>
      <c r="CO3" s="2042"/>
      <c r="CP3" s="2042"/>
      <c r="CQ3" s="2042"/>
      <c r="CR3" s="2042"/>
      <c r="CS3" s="2042"/>
      <c r="CT3" s="1376" t="s">
        <v>1369</v>
      </c>
      <c r="CU3" s="1376"/>
      <c r="CV3" s="1376"/>
      <c r="CW3" s="1376"/>
      <c r="CX3" s="1376"/>
      <c r="CY3" s="1376"/>
      <c r="CZ3" s="1376"/>
      <c r="DA3" s="1376"/>
      <c r="DB3" s="1376"/>
      <c r="DC3" s="1376"/>
    </row>
    <row r="4" spans="1:107" s="15" customFormat="1" ht="20.100000000000001" customHeight="1">
      <c r="A4" s="2043" t="s">
        <v>98</v>
      </c>
      <c r="B4" s="2044"/>
      <c r="C4" s="2044"/>
      <c r="D4" s="2044"/>
      <c r="E4" s="2044"/>
      <c r="F4" s="2044"/>
      <c r="G4" s="2045"/>
      <c r="H4" s="2045"/>
      <c r="I4" s="2045"/>
      <c r="J4" s="2046">
        <f>'1'!H3</f>
        <v>0</v>
      </c>
      <c r="K4" s="2047"/>
      <c r="L4" s="2047"/>
      <c r="M4" s="2047"/>
      <c r="N4" s="2047"/>
      <c r="O4" s="2047"/>
      <c r="P4" s="2047"/>
      <c r="Q4" s="2047"/>
      <c r="R4" s="2047"/>
      <c r="S4" s="2047"/>
      <c r="T4" s="2047"/>
      <c r="U4" s="2047"/>
      <c r="V4" s="2047"/>
      <c r="W4" s="2047"/>
      <c r="X4" s="2047"/>
      <c r="Y4" s="2047"/>
      <c r="Z4" s="2047"/>
      <c r="AA4" s="2047"/>
      <c r="AB4" s="2047"/>
      <c r="AC4" s="2047"/>
      <c r="AD4" s="2047"/>
      <c r="AE4" s="2047"/>
      <c r="AF4" s="2047"/>
      <c r="AG4" s="2047"/>
      <c r="AH4" s="2047"/>
      <c r="AI4" s="2047"/>
      <c r="AJ4" s="2047"/>
      <c r="AK4" s="2047"/>
      <c r="AL4" s="2047"/>
      <c r="AM4" s="2047"/>
      <c r="AN4" s="2047"/>
      <c r="AO4" s="2047"/>
      <c r="AP4" s="2047"/>
      <c r="AQ4" s="2047"/>
      <c r="AR4" s="2047"/>
      <c r="AS4" s="2047"/>
      <c r="AT4" s="2047"/>
      <c r="AU4" s="2047"/>
      <c r="AV4" s="2048"/>
      <c r="AW4" s="239"/>
      <c r="AX4" s="2043" t="s">
        <v>98</v>
      </c>
      <c r="AY4" s="2044"/>
      <c r="AZ4" s="2044"/>
      <c r="BA4" s="2044"/>
      <c r="BB4" s="2044"/>
      <c r="BC4" s="2044"/>
      <c r="BD4" s="2045"/>
      <c r="BE4" s="2045"/>
      <c r="BF4" s="2045"/>
      <c r="BG4" s="2046">
        <f>'1'!H3</f>
        <v>0</v>
      </c>
      <c r="BH4" s="2047"/>
      <c r="BI4" s="2047"/>
      <c r="BJ4" s="2047"/>
      <c r="BK4" s="2047"/>
      <c r="BL4" s="2047"/>
      <c r="BM4" s="2047"/>
      <c r="BN4" s="2047"/>
      <c r="BO4" s="2047"/>
      <c r="BP4" s="2047"/>
      <c r="BQ4" s="2047"/>
      <c r="BR4" s="2047"/>
      <c r="BS4" s="2047"/>
      <c r="BT4" s="2047"/>
      <c r="BU4" s="2047"/>
      <c r="BV4" s="2047"/>
      <c r="BW4" s="2047"/>
      <c r="BX4" s="2047"/>
      <c r="BY4" s="2047"/>
      <c r="BZ4" s="2047"/>
      <c r="CA4" s="2047"/>
      <c r="CB4" s="2047"/>
      <c r="CC4" s="2047"/>
      <c r="CD4" s="2047"/>
      <c r="CE4" s="2047"/>
      <c r="CF4" s="2047"/>
      <c r="CG4" s="2047"/>
      <c r="CH4" s="2047"/>
      <c r="CI4" s="2047"/>
      <c r="CJ4" s="2047"/>
      <c r="CK4" s="2047"/>
      <c r="CL4" s="2047"/>
      <c r="CM4" s="2047"/>
      <c r="CN4" s="2047"/>
      <c r="CO4" s="2047"/>
      <c r="CP4" s="2047"/>
      <c r="CQ4" s="2047"/>
      <c r="CR4" s="2047"/>
      <c r="CS4" s="2048"/>
      <c r="CT4" s="32"/>
    </row>
    <row r="5" spans="1:107" s="15" customFormat="1" ht="20.100000000000001" customHeight="1">
      <c r="A5" s="2049" t="s">
        <v>164</v>
      </c>
      <c r="B5" s="1522"/>
      <c r="C5" s="1522"/>
      <c r="D5" s="1522"/>
      <c r="E5" s="1522"/>
      <c r="F5" s="1522"/>
      <c r="G5" s="1522"/>
      <c r="H5" s="1522"/>
      <c r="I5" s="1522"/>
      <c r="J5" s="2050"/>
      <c r="K5" s="2050"/>
      <c r="L5" s="2050"/>
      <c r="M5" s="2050"/>
      <c r="N5" s="2050"/>
      <c r="O5" s="2050"/>
      <c r="P5" s="2050"/>
      <c r="Q5" s="2050"/>
      <c r="R5" s="2050"/>
      <c r="S5" s="2050"/>
      <c r="T5" s="2050"/>
      <c r="U5" s="2050"/>
      <c r="V5" s="2050"/>
      <c r="W5" s="2050"/>
      <c r="X5" s="2050"/>
      <c r="Y5" s="2050"/>
      <c r="Z5" s="2050"/>
      <c r="AA5" s="2050"/>
      <c r="AB5" s="2050"/>
      <c r="AC5" s="2050"/>
      <c r="AD5" s="2050"/>
      <c r="AE5" s="2050"/>
      <c r="AF5" s="2050"/>
      <c r="AG5" s="2050"/>
      <c r="AH5" s="2050"/>
      <c r="AI5" s="2050"/>
      <c r="AJ5" s="2050"/>
      <c r="AK5" s="2050"/>
      <c r="AL5" s="2050"/>
      <c r="AM5" s="2050"/>
      <c r="AN5" s="2050"/>
      <c r="AO5" s="2050"/>
      <c r="AP5" s="2050"/>
      <c r="AQ5" s="2050"/>
      <c r="AR5" s="2050"/>
      <c r="AS5" s="2050"/>
      <c r="AT5" s="2050"/>
      <c r="AU5" s="2050"/>
      <c r="AV5" s="2051"/>
      <c r="AW5" s="240"/>
      <c r="AX5" s="2049" t="s">
        <v>164</v>
      </c>
      <c r="AY5" s="1522"/>
      <c r="AZ5" s="1522"/>
      <c r="BA5" s="1522"/>
      <c r="BB5" s="1522"/>
      <c r="BC5" s="1522"/>
      <c r="BD5" s="1522"/>
      <c r="BE5" s="1522"/>
      <c r="BF5" s="1522"/>
      <c r="BG5" s="2050"/>
      <c r="BH5" s="2050"/>
      <c r="BI5" s="2050"/>
      <c r="BJ5" s="2050"/>
      <c r="BK5" s="2050"/>
      <c r="BL5" s="2050"/>
      <c r="BM5" s="2050"/>
      <c r="BN5" s="2050"/>
      <c r="BO5" s="2050"/>
      <c r="BP5" s="2050"/>
      <c r="BQ5" s="2050"/>
      <c r="BR5" s="2050"/>
      <c r="BS5" s="2050"/>
      <c r="BT5" s="2050"/>
      <c r="BU5" s="2050"/>
      <c r="BV5" s="2050"/>
      <c r="BW5" s="2050"/>
      <c r="BX5" s="2050"/>
      <c r="BY5" s="2050"/>
      <c r="BZ5" s="2050"/>
      <c r="CA5" s="2050"/>
      <c r="CB5" s="2050"/>
      <c r="CC5" s="2050"/>
      <c r="CD5" s="2050"/>
      <c r="CE5" s="2050"/>
      <c r="CF5" s="2050"/>
      <c r="CG5" s="2050"/>
      <c r="CH5" s="2050"/>
      <c r="CI5" s="2050"/>
      <c r="CJ5" s="2050"/>
      <c r="CK5" s="2050"/>
      <c r="CL5" s="2050"/>
      <c r="CM5" s="2050"/>
      <c r="CN5" s="2050"/>
      <c r="CO5" s="2050"/>
      <c r="CP5" s="2050"/>
      <c r="CQ5" s="2050"/>
      <c r="CR5" s="2050"/>
      <c r="CS5" s="2051"/>
      <c r="CT5" s="32"/>
    </row>
    <row r="6" spans="1:107" s="15" customFormat="1" ht="20.100000000000001" customHeight="1">
      <c r="A6" s="1228" t="s">
        <v>215</v>
      </c>
      <c r="B6" s="907"/>
      <c r="C6" s="907"/>
      <c r="D6" s="907" t="str">
        <f t="shared" ref="D6:D11" si="0">INDEX(소속,MATCH(R6,성명,0))</f>
        <v>공학연구원</v>
      </c>
      <c r="E6" s="907"/>
      <c r="F6" s="907"/>
      <c r="G6" s="907"/>
      <c r="H6" s="907"/>
      <c r="I6" s="907"/>
      <c r="J6" s="907"/>
      <c r="K6" s="907"/>
      <c r="L6" s="907"/>
      <c r="M6" s="907"/>
      <c r="N6" s="907"/>
      <c r="O6" s="907" t="s">
        <v>43</v>
      </c>
      <c r="P6" s="907"/>
      <c r="Q6" s="907"/>
      <c r="R6" s="907" t="s">
        <v>2420</v>
      </c>
      <c r="S6" s="907"/>
      <c r="T6" s="907"/>
      <c r="U6" s="907"/>
      <c r="V6" s="907"/>
      <c r="W6" s="907" t="s">
        <v>94</v>
      </c>
      <c r="X6" s="907"/>
      <c r="Y6" s="907"/>
      <c r="Z6" s="907" t="str">
        <f t="shared" ref="Z6:Z11" si="1">INDEX(직급,MATCH(R6,성명,0))</f>
        <v>연구원</v>
      </c>
      <c r="AA6" s="907"/>
      <c r="AB6" s="907"/>
      <c r="AC6" s="907"/>
      <c r="AD6" s="907"/>
      <c r="AE6" s="907"/>
      <c r="AF6" s="907" t="s">
        <v>216</v>
      </c>
      <c r="AG6" s="907"/>
      <c r="AH6" s="907"/>
      <c r="AI6" s="907"/>
      <c r="AJ6" s="907"/>
      <c r="AK6" s="907"/>
      <c r="AL6" s="1541" t="str">
        <f t="shared" ref="AL6:AL11" si="2">LEFT(INDEX(생년월일,MATCH(R6,성명,0)),2)</f>
        <v>11</v>
      </c>
      <c r="AM6" s="1542"/>
      <c r="AN6" s="1542"/>
      <c r="AO6" s="1542"/>
      <c r="AP6" s="539" t="s">
        <v>48</v>
      </c>
      <c r="AQ6" s="1542" t="str">
        <f t="shared" ref="AQ6:AQ11" si="3">MID(INDEX(생년월일,MATCH(R6,성명,0)),3,2)</f>
        <v>11</v>
      </c>
      <c r="AR6" s="1542"/>
      <c r="AS6" s="539" t="s">
        <v>49</v>
      </c>
      <c r="AT6" s="1542" t="str">
        <f t="shared" ref="AT6:AT11" si="4">MID(INDEX(생년월일,MATCH(R6,성명,0)),5,2)</f>
        <v>11</v>
      </c>
      <c r="AU6" s="1542"/>
      <c r="AV6" s="112" t="s">
        <v>50</v>
      </c>
      <c r="AW6" s="473"/>
      <c r="AX6" s="1228" t="s">
        <v>215</v>
      </c>
      <c r="AY6" s="907"/>
      <c r="AZ6" s="907"/>
      <c r="BA6" s="907" t="str">
        <f t="shared" ref="BA6:BA11" si="5">INDEX(소속,MATCH(BO6,성명,0))</f>
        <v>공학연구원</v>
      </c>
      <c r="BB6" s="907"/>
      <c r="BC6" s="907"/>
      <c r="BD6" s="907"/>
      <c r="BE6" s="907"/>
      <c r="BF6" s="907"/>
      <c r="BG6" s="907"/>
      <c r="BH6" s="907"/>
      <c r="BI6" s="907"/>
      <c r="BJ6" s="907"/>
      <c r="BK6" s="907"/>
      <c r="BL6" s="907" t="s">
        <v>43</v>
      </c>
      <c r="BM6" s="907"/>
      <c r="BN6" s="907"/>
      <c r="BO6" s="907" t="s">
        <v>2420</v>
      </c>
      <c r="BP6" s="907"/>
      <c r="BQ6" s="907"/>
      <c r="BR6" s="907"/>
      <c r="BS6" s="907"/>
      <c r="BT6" s="907" t="s">
        <v>94</v>
      </c>
      <c r="BU6" s="907"/>
      <c r="BV6" s="907"/>
      <c r="BW6" s="907" t="str">
        <f t="shared" ref="BW6:BW11" si="6">INDEX(직급,MATCH(BO6,성명,0))</f>
        <v>연구원</v>
      </c>
      <c r="BX6" s="907"/>
      <c r="BY6" s="907"/>
      <c r="BZ6" s="907"/>
      <c r="CA6" s="907"/>
      <c r="CB6" s="907"/>
      <c r="CC6" s="907" t="s">
        <v>216</v>
      </c>
      <c r="CD6" s="907"/>
      <c r="CE6" s="907"/>
      <c r="CF6" s="907"/>
      <c r="CG6" s="907"/>
      <c r="CH6" s="907"/>
      <c r="CI6" s="1541" t="str">
        <f t="shared" ref="CI6:CI11" si="7">LEFT(INDEX(생년월일,MATCH(BO6,성명,0)),2)</f>
        <v>11</v>
      </c>
      <c r="CJ6" s="1542"/>
      <c r="CK6" s="1542"/>
      <c r="CL6" s="1542"/>
      <c r="CM6" s="539" t="s">
        <v>48</v>
      </c>
      <c r="CN6" s="1542" t="str">
        <f t="shared" ref="CN6:CN11" si="8">MID(INDEX(생년월일,MATCH(BO6,성명,0)),3,2)</f>
        <v>11</v>
      </c>
      <c r="CO6" s="1542"/>
      <c r="CP6" s="539" t="s">
        <v>49</v>
      </c>
      <c r="CQ6" s="1542" t="str">
        <f t="shared" ref="CQ6:CQ11" si="9">MID(INDEX(생년월일,MATCH(BO6,성명,0)),5,2)</f>
        <v>11</v>
      </c>
      <c r="CR6" s="1542"/>
      <c r="CS6" s="112" t="s">
        <v>50</v>
      </c>
      <c r="CT6" s="32"/>
    </row>
    <row r="7" spans="1:107" s="15" customFormat="1" ht="20.100000000000001" customHeight="1">
      <c r="A7" s="1228" t="s">
        <v>215</v>
      </c>
      <c r="B7" s="907"/>
      <c r="C7" s="907"/>
      <c r="D7" s="907" t="e">
        <f t="shared" si="0"/>
        <v>#N/A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 t="s">
        <v>43</v>
      </c>
      <c r="P7" s="907"/>
      <c r="Q7" s="907"/>
      <c r="R7" s="907"/>
      <c r="S7" s="907"/>
      <c r="T7" s="907"/>
      <c r="U7" s="907"/>
      <c r="V7" s="907"/>
      <c r="W7" s="907" t="s">
        <v>94</v>
      </c>
      <c r="X7" s="907"/>
      <c r="Y7" s="907"/>
      <c r="Z7" s="907" t="e">
        <f t="shared" si="1"/>
        <v>#N/A</v>
      </c>
      <c r="AA7" s="907"/>
      <c r="AB7" s="907"/>
      <c r="AC7" s="907"/>
      <c r="AD7" s="907"/>
      <c r="AE7" s="907"/>
      <c r="AF7" s="907" t="s">
        <v>216</v>
      </c>
      <c r="AG7" s="907"/>
      <c r="AH7" s="907"/>
      <c r="AI7" s="907"/>
      <c r="AJ7" s="907"/>
      <c r="AK7" s="907"/>
      <c r="AL7" s="1541" t="e">
        <f t="shared" si="2"/>
        <v>#N/A</v>
      </c>
      <c r="AM7" s="1542"/>
      <c r="AN7" s="1542"/>
      <c r="AO7" s="1542"/>
      <c r="AP7" s="539" t="s">
        <v>48</v>
      </c>
      <c r="AQ7" s="1542" t="e">
        <f t="shared" si="3"/>
        <v>#N/A</v>
      </c>
      <c r="AR7" s="1542"/>
      <c r="AS7" s="539" t="s">
        <v>49</v>
      </c>
      <c r="AT7" s="1542" t="e">
        <f t="shared" si="4"/>
        <v>#N/A</v>
      </c>
      <c r="AU7" s="1542"/>
      <c r="AV7" s="112" t="s">
        <v>50</v>
      </c>
      <c r="AW7" s="473"/>
      <c r="AX7" s="1228" t="s">
        <v>215</v>
      </c>
      <c r="AY7" s="907"/>
      <c r="AZ7" s="907"/>
      <c r="BA7" s="907" t="e">
        <f t="shared" si="5"/>
        <v>#N/A</v>
      </c>
      <c r="BB7" s="907"/>
      <c r="BC7" s="907"/>
      <c r="BD7" s="907"/>
      <c r="BE7" s="907"/>
      <c r="BF7" s="907"/>
      <c r="BG7" s="907"/>
      <c r="BH7" s="907"/>
      <c r="BI7" s="907"/>
      <c r="BJ7" s="907"/>
      <c r="BK7" s="907"/>
      <c r="BL7" s="907" t="s">
        <v>43</v>
      </c>
      <c r="BM7" s="907"/>
      <c r="BN7" s="907"/>
      <c r="BO7" s="907"/>
      <c r="BP7" s="907"/>
      <c r="BQ7" s="907"/>
      <c r="BR7" s="907"/>
      <c r="BS7" s="907"/>
      <c r="BT7" s="907" t="s">
        <v>94</v>
      </c>
      <c r="BU7" s="907"/>
      <c r="BV7" s="907"/>
      <c r="BW7" s="907" t="e">
        <f t="shared" si="6"/>
        <v>#N/A</v>
      </c>
      <c r="BX7" s="907"/>
      <c r="BY7" s="907"/>
      <c r="BZ7" s="907"/>
      <c r="CA7" s="907"/>
      <c r="CB7" s="907"/>
      <c r="CC7" s="907" t="s">
        <v>216</v>
      </c>
      <c r="CD7" s="907"/>
      <c r="CE7" s="907"/>
      <c r="CF7" s="907"/>
      <c r="CG7" s="907"/>
      <c r="CH7" s="907"/>
      <c r="CI7" s="1541" t="e">
        <f t="shared" si="7"/>
        <v>#N/A</v>
      </c>
      <c r="CJ7" s="1542"/>
      <c r="CK7" s="1542"/>
      <c r="CL7" s="1542"/>
      <c r="CM7" s="539" t="s">
        <v>48</v>
      </c>
      <c r="CN7" s="1542" t="e">
        <f t="shared" si="8"/>
        <v>#N/A</v>
      </c>
      <c r="CO7" s="1542"/>
      <c r="CP7" s="539" t="s">
        <v>49</v>
      </c>
      <c r="CQ7" s="1542" t="e">
        <f t="shared" si="9"/>
        <v>#N/A</v>
      </c>
      <c r="CR7" s="1542"/>
      <c r="CS7" s="112" t="s">
        <v>50</v>
      </c>
      <c r="CT7" s="32"/>
    </row>
    <row r="8" spans="1:107" s="15" customFormat="1" ht="20.100000000000001" customHeight="1">
      <c r="A8" s="1228" t="s">
        <v>215</v>
      </c>
      <c r="B8" s="907"/>
      <c r="C8" s="907"/>
      <c r="D8" s="907" t="e">
        <f t="shared" si="0"/>
        <v>#N/A</v>
      </c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 t="s">
        <v>43</v>
      </c>
      <c r="P8" s="907"/>
      <c r="Q8" s="907"/>
      <c r="R8" s="907"/>
      <c r="S8" s="907"/>
      <c r="T8" s="907"/>
      <c r="U8" s="907"/>
      <c r="V8" s="907"/>
      <c r="W8" s="907" t="s">
        <v>94</v>
      </c>
      <c r="X8" s="907"/>
      <c r="Y8" s="907"/>
      <c r="Z8" s="907" t="e">
        <f t="shared" si="1"/>
        <v>#N/A</v>
      </c>
      <c r="AA8" s="907"/>
      <c r="AB8" s="907"/>
      <c r="AC8" s="907"/>
      <c r="AD8" s="907"/>
      <c r="AE8" s="907"/>
      <c r="AF8" s="907" t="s">
        <v>216</v>
      </c>
      <c r="AG8" s="907"/>
      <c r="AH8" s="907"/>
      <c r="AI8" s="907"/>
      <c r="AJ8" s="907"/>
      <c r="AK8" s="907"/>
      <c r="AL8" s="1541" t="e">
        <f t="shared" si="2"/>
        <v>#N/A</v>
      </c>
      <c r="AM8" s="1542"/>
      <c r="AN8" s="1542"/>
      <c r="AO8" s="1542"/>
      <c r="AP8" s="539" t="s">
        <v>48</v>
      </c>
      <c r="AQ8" s="1542" t="e">
        <f t="shared" si="3"/>
        <v>#N/A</v>
      </c>
      <c r="AR8" s="1542"/>
      <c r="AS8" s="539" t="s">
        <v>49</v>
      </c>
      <c r="AT8" s="1542" t="e">
        <f t="shared" si="4"/>
        <v>#N/A</v>
      </c>
      <c r="AU8" s="1542"/>
      <c r="AV8" s="112" t="s">
        <v>50</v>
      </c>
      <c r="AW8" s="473"/>
      <c r="AX8" s="1228" t="s">
        <v>215</v>
      </c>
      <c r="AY8" s="907"/>
      <c r="AZ8" s="907"/>
      <c r="BA8" s="907" t="e">
        <f t="shared" si="5"/>
        <v>#N/A</v>
      </c>
      <c r="BB8" s="907"/>
      <c r="BC8" s="907"/>
      <c r="BD8" s="907"/>
      <c r="BE8" s="907"/>
      <c r="BF8" s="907"/>
      <c r="BG8" s="907"/>
      <c r="BH8" s="907"/>
      <c r="BI8" s="907"/>
      <c r="BJ8" s="907"/>
      <c r="BK8" s="907"/>
      <c r="BL8" s="907" t="s">
        <v>43</v>
      </c>
      <c r="BM8" s="907"/>
      <c r="BN8" s="907"/>
      <c r="BO8" s="907"/>
      <c r="BP8" s="907"/>
      <c r="BQ8" s="907"/>
      <c r="BR8" s="907"/>
      <c r="BS8" s="907"/>
      <c r="BT8" s="907" t="s">
        <v>94</v>
      </c>
      <c r="BU8" s="907"/>
      <c r="BV8" s="907"/>
      <c r="BW8" s="907" t="e">
        <f t="shared" si="6"/>
        <v>#N/A</v>
      </c>
      <c r="BX8" s="907"/>
      <c r="BY8" s="907"/>
      <c r="BZ8" s="907"/>
      <c r="CA8" s="907"/>
      <c r="CB8" s="907"/>
      <c r="CC8" s="907" t="s">
        <v>216</v>
      </c>
      <c r="CD8" s="907"/>
      <c r="CE8" s="907"/>
      <c r="CF8" s="907"/>
      <c r="CG8" s="907"/>
      <c r="CH8" s="907"/>
      <c r="CI8" s="1541" t="e">
        <f t="shared" si="7"/>
        <v>#N/A</v>
      </c>
      <c r="CJ8" s="1542"/>
      <c r="CK8" s="1542"/>
      <c r="CL8" s="1542"/>
      <c r="CM8" s="539" t="s">
        <v>48</v>
      </c>
      <c r="CN8" s="1542" t="e">
        <f t="shared" si="8"/>
        <v>#N/A</v>
      </c>
      <c r="CO8" s="1542"/>
      <c r="CP8" s="539" t="s">
        <v>49</v>
      </c>
      <c r="CQ8" s="1542" t="e">
        <f t="shared" si="9"/>
        <v>#N/A</v>
      </c>
      <c r="CR8" s="1542"/>
      <c r="CS8" s="112" t="s">
        <v>50</v>
      </c>
      <c r="CT8" s="32"/>
    </row>
    <row r="9" spans="1:107" s="15" customFormat="1" ht="20.100000000000001" customHeight="1">
      <c r="A9" s="1228" t="s">
        <v>215</v>
      </c>
      <c r="B9" s="907"/>
      <c r="C9" s="907"/>
      <c r="D9" s="907" t="e">
        <f t="shared" si="0"/>
        <v>#N/A</v>
      </c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 t="s">
        <v>43</v>
      </c>
      <c r="P9" s="907"/>
      <c r="Q9" s="907"/>
      <c r="R9" s="907"/>
      <c r="S9" s="907"/>
      <c r="T9" s="907"/>
      <c r="U9" s="907"/>
      <c r="V9" s="907"/>
      <c r="W9" s="907" t="s">
        <v>94</v>
      </c>
      <c r="X9" s="907"/>
      <c r="Y9" s="907"/>
      <c r="Z9" s="907" t="e">
        <f t="shared" si="1"/>
        <v>#N/A</v>
      </c>
      <c r="AA9" s="907"/>
      <c r="AB9" s="907"/>
      <c r="AC9" s="907"/>
      <c r="AD9" s="907"/>
      <c r="AE9" s="907"/>
      <c r="AF9" s="907" t="s">
        <v>216</v>
      </c>
      <c r="AG9" s="907"/>
      <c r="AH9" s="907"/>
      <c r="AI9" s="907"/>
      <c r="AJ9" s="907"/>
      <c r="AK9" s="907"/>
      <c r="AL9" s="1541" t="e">
        <f t="shared" si="2"/>
        <v>#N/A</v>
      </c>
      <c r="AM9" s="1542"/>
      <c r="AN9" s="1542"/>
      <c r="AO9" s="1542"/>
      <c r="AP9" s="539" t="s">
        <v>48</v>
      </c>
      <c r="AQ9" s="1542" t="e">
        <f t="shared" si="3"/>
        <v>#N/A</v>
      </c>
      <c r="AR9" s="1542"/>
      <c r="AS9" s="539" t="s">
        <v>49</v>
      </c>
      <c r="AT9" s="1542" t="e">
        <f t="shared" si="4"/>
        <v>#N/A</v>
      </c>
      <c r="AU9" s="1542"/>
      <c r="AV9" s="112" t="s">
        <v>50</v>
      </c>
      <c r="AW9" s="473"/>
      <c r="AX9" s="1228" t="s">
        <v>215</v>
      </c>
      <c r="AY9" s="907"/>
      <c r="AZ9" s="907"/>
      <c r="BA9" s="907" t="e">
        <f t="shared" si="5"/>
        <v>#N/A</v>
      </c>
      <c r="BB9" s="907"/>
      <c r="BC9" s="907"/>
      <c r="BD9" s="907"/>
      <c r="BE9" s="907"/>
      <c r="BF9" s="907"/>
      <c r="BG9" s="907"/>
      <c r="BH9" s="907"/>
      <c r="BI9" s="907"/>
      <c r="BJ9" s="907"/>
      <c r="BK9" s="907"/>
      <c r="BL9" s="907" t="s">
        <v>43</v>
      </c>
      <c r="BM9" s="907"/>
      <c r="BN9" s="907"/>
      <c r="BO9" s="907"/>
      <c r="BP9" s="907"/>
      <c r="BQ9" s="907"/>
      <c r="BR9" s="907"/>
      <c r="BS9" s="907"/>
      <c r="BT9" s="907" t="s">
        <v>94</v>
      </c>
      <c r="BU9" s="907"/>
      <c r="BV9" s="907"/>
      <c r="BW9" s="907" t="e">
        <f t="shared" si="6"/>
        <v>#N/A</v>
      </c>
      <c r="BX9" s="907"/>
      <c r="BY9" s="907"/>
      <c r="BZ9" s="907"/>
      <c r="CA9" s="907"/>
      <c r="CB9" s="907"/>
      <c r="CC9" s="907" t="s">
        <v>216</v>
      </c>
      <c r="CD9" s="907"/>
      <c r="CE9" s="907"/>
      <c r="CF9" s="907"/>
      <c r="CG9" s="907"/>
      <c r="CH9" s="907"/>
      <c r="CI9" s="1541" t="e">
        <f t="shared" si="7"/>
        <v>#N/A</v>
      </c>
      <c r="CJ9" s="1542"/>
      <c r="CK9" s="1542"/>
      <c r="CL9" s="1542"/>
      <c r="CM9" s="539" t="s">
        <v>48</v>
      </c>
      <c r="CN9" s="1542" t="e">
        <f t="shared" si="8"/>
        <v>#N/A</v>
      </c>
      <c r="CO9" s="1542"/>
      <c r="CP9" s="539" t="s">
        <v>49</v>
      </c>
      <c r="CQ9" s="1542" t="e">
        <f t="shared" si="9"/>
        <v>#N/A</v>
      </c>
      <c r="CR9" s="1542"/>
      <c r="CS9" s="112" t="s">
        <v>50</v>
      </c>
      <c r="CT9" s="32"/>
    </row>
    <row r="10" spans="1:107" s="15" customFormat="1" ht="20.100000000000001" customHeight="1">
      <c r="A10" s="1228" t="s">
        <v>215</v>
      </c>
      <c r="B10" s="907"/>
      <c r="C10" s="907"/>
      <c r="D10" s="907" t="e">
        <f t="shared" si="0"/>
        <v>#N/A</v>
      </c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 t="s">
        <v>43</v>
      </c>
      <c r="P10" s="907"/>
      <c r="Q10" s="907"/>
      <c r="R10" s="907"/>
      <c r="S10" s="907"/>
      <c r="T10" s="907"/>
      <c r="U10" s="907"/>
      <c r="V10" s="907"/>
      <c r="W10" s="907" t="s">
        <v>94</v>
      </c>
      <c r="X10" s="907"/>
      <c r="Y10" s="907"/>
      <c r="Z10" s="907" t="e">
        <f t="shared" si="1"/>
        <v>#N/A</v>
      </c>
      <c r="AA10" s="907"/>
      <c r="AB10" s="907"/>
      <c r="AC10" s="907"/>
      <c r="AD10" s="907"/>
      <c r="AE10" s="907"/>
      <c r="AF10" s="907" t="s">
        <v>216</v>
      </c>
      <c r="AG10" s="907"/>
      <c r="AH10" s="907"/>
      <c r="AI10" s="907"/>
      <c r="AJ10" s="907"/>
      <c r="AK10" s="907"/>
      <c r="AL10" s="1541" t="e">
        <f t="shared" si="2"/>
        <v>#N/A</v>
      </c>
      <c r="AM10" s="1542"/>
      <c r="AN10" s="1542"/>
      <c r="AO10" s="1542"/>
      <c r="AP10" s="539" t="s">
        <v>48</v>
      </c>
      <c r="AQ10" s="1542" t="e">
        <f t="shared" si="3"/>
        <v>#N/A</v>
      </c>
      <c r="AR10" s="1542"/>
      <c r="AS10" s="539" t="s">
        <v>49</v>
      </c>
      <c r="AT10" s="1542" t="e">
        <f t="shared" si="4"/>
        <v>#N/A</v>
      </c>
      <c r="AU10" s="1542"/>
      <c r="AV10" s="112" t="s">
        <v>50</v>
      </c>
      <c r="AW10" s="473"/>
      <c r="AX10" s="1228" t="s">
        <v>215</v>
      </c>
      <c r="AY10" s="907"/>
      <c r="AZ10" s="907"/>
      <c r="BA10" s="907" t="e">
        <f t="shared" si="5"/>
        <v>#N/A</v>
      </c>
      <c r="BB10" s="907"/>
      <c r="BC10" s="907"/>
      <c r="BD10" s="907"/>
      <c r="BE10" s="907"/>
      <c r="BF10" s="907"/>
      <c r="BG10" s="907"/>
      <c r="BH10" s="907"/>
      <c r="BI10" s="907"/>
      <c r="BJ10" s="907"/>
      <c r="BK10" s="907"/>
      <c r="BL10" s="907" t="s">
        <v>43</v>
      </c>
      <c r="BM10" s="907"/>
      <c r="BN10" s="907"/>
      <c r="BO10" s="907"/>
      <c r="BP10" s="907"/>
      <c r="BQ10" s="907"/>
      <c r="BR10" s="907"/>
      <c r="BS10" s="907"/>
      <c r="BT10" s="907" t="s">
        <v>94</v>
      </c>
      <c r="BU10" s="907"/>
      <c r="BV10" s="907"/>
      <c r="BW10" s="907" t="e">
        <f t="shared" si="6"/>
        <v>#N/A</v>
      </c>
      <c r="BX10" s="907"/>
      <c r="BY10" s="907"/>
      <c r="BZ10" s="907"/>
      <c r="CA10" s="907"/>
      <c r="CB10" s="907"/>
      <c r="CC10" s="907" t="s">
        <v>216</v>
      </c>
      <c r="CD10" s="907"/>
      <c r="CE10" s="907"/>
      <c r="CF10" s="907"/>
      <c r="CG10" s="907"/>
      <c r="CH10" s="907"/>
      <c r="CI10" s="1541" t="e">
        <f t="shared" si="7"/>
        <v>#N/A</v>
      </c>
      <c r="CJ10" s="1542"/>
      <c r="CK10" s="1542"/>
      <c r="CL10" s="1542"/>
      <c r="CM10" s="539" t="s">
        <v>48</v>
      </c>
      <c r="CN10" s="1542" t="e">
        <f t="shared" si="8"/>
        <v>#N/A</v>
      </c>
      <c r="CO10" s="1542"/>
      <c r="CP10" s="539" t="s">
        <v>49</v>
      </c>
      <c r="CQ10" s="1542" t="e">
        <f t="shared" si="9"/>
        <v>#N/A</v>
      </c>
      <c r="CR10" s="1542"/>
      <c r="CS10" s="112" t="s">
        <v>50</v>
      </c>
      <c r="CT10" s="32"/>
    </row>
    <row r="11" spans="1:107" s="15" customFormat="1" ht="20.100000000000001" customHeight="1">
      <c r="A11" s="1228" t="s">
        <v>215</v>
      </c>
      <c r="B11" s="907"/>
      <c r="C11" s="907"/>
      <c r="D11" s="907" t="e">
        <f t="shared" si="0"/>
        <v>#N/A</v>
      </c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 t="s">
        <v>43</v>
      </c>
      <c r="P11" s="907"/>
      <c r="Q11" s="907"/>
      <c r="R11" s="907"/>
      <c r="S11" s="907"/>
      <c r="T11" s="907"/>
      <c r="U11" s="907"/>
      <c r="V11" s="907"/>
      <c r="W11" s="907" t="s">
        <v>94</v>
      </c>
      <c r="X11" s="907"/>
      <c r="Y11" s="907"/>
      <c r="Z11" s="907" t="e">
        <f t="shared" si="1"/>
        <v>#N/A</v>
      </c>
      <c r="AA11" s="907"/>
      <c r="AB11" s="907"/>
      <c r="AC11" s="907"/>
      <c r="AD11" s="907"/>
      <c r="AE11" s="907"/>
      <c r="AF11" s="907" t="s">
        <v>216</v>
      </c>
      <c r="AG11" s="907"/>
      <c r="AH11" s="907"/>
      <c r="AI11" s="907"/>
      <c r="AJ11" s="907"/>
      <c r="AK11" s="907"/>
      <c r="AL11" s="1541" t="e">
        <f t="shared" si="2"/>
        <v>#N/A</v>
      </c>
      <c r="AM11" s="1542"/>
      <c r="AN11" s="1542"/>
      <c r="AO11" s="1542"/>
      <c r="AP11" s="539" t="s">
        <v>48</v>
      </c>
      <c r="AQ11" s="1542" t="e">
        <f t="shared" si="3"/>
        <v>#N/A</v>
      </c>
      <c r="AR11" s="1542"/>
      <c r="AS11" s="539" t="s">
        <v>49</v>
      </c>
      <c r="AT11" s="1542" t="e">
        <f t="shared" si="4"/>
        <v>#N/A</v>
      </c>
      <c r="AU11" s="1542"/>
      <c r="AV11" s="112" t="s">
        <v>50</v>
      </c>
      <c r="AW11" s="473"/>
      <c r="AX11" s="1228" t="s">
        <v>215</v>
      </c>
      <c r="AY11" s="907"/>
      <c r="AZ11" s="907"/>
      <c r="BA11" s="907" t="e">
        <f t="shared" si="5"/>
        <v>#N/A</v>
      </c>
      <c r="BB11" s="907"/>
      <c r="BC11" s="907"/>
      <c r="BD11" s="907"/>
      <c r="BE11" s="907"/>
      <c r="BF11" s="907"/>
      <c r="BG11" s="907"/>
      <c r="BH11" s="907"/>
      <c r="BI11" s="907"/>
      <c r="BJ11" s="907"/>
      <c r="BK11" s="907"/>
      <c r="BL11" s="907" t="s">
        <v>43</v>
      </c>
      <c r="BM11" s="907"/>
      <c r="BN11" s="907"/>
      <c r="BO11" s="907"/>
      <c r="BP11" s="907"/>
      <c r="BQ11" s="907"/>
      <c r="BR11" s="907"/>
      <c r="BS11" s="907"/>
      <c r="BT11" s="907" t="s">
        <v>94</v>
      </c>
      <c r="BU11" s="907"/>
      <c r="BV11" s="907"/>
      <c r="BW11" s="907" t="e">
        <f t="shared" si="6"/>
        <v>#N/A</v>
      </c>
      <c r="BX11" s="907"/>
      <c r="BY11" s="907"/>
      <c r="BZ11" s="907"/>
      <c r="CA11" s="907"/>
      <c r="CB11" s="907"/>
      <c r="CC11" s="907" t="s">
        <v>216</v>
      </c>
      <c r="CD11" s="907"/>
      <c r="CE11" s="907"/>
      <c r="CF11" s="907"/>
      <c r="CG11" s="907"/>
      <c r="CH11" s="907"/>
      <c r="CI11" s="1541" t="e">
        <f t="shared" si="7"/>
        <v>#N/A</v>
      </c>
      <c r="CJ11" s="1542"/>
      <c r="CK11" s="1542"/>
      <c r="CL11" s="1542"/>
      <c r="CM11" s="539" t="s">
        <v>48</v>
      </c>
      <c r="CN11" s="1542" t="e">
        <f t="shared" si="8"/>
        <v>#N/A</v>
      </c>
      <c r="CO11" s="1542"/>
      <c r="CP11" s="539" t="s">
        <v>49</v>
      </c>
      <c r="CQ11" s="1542" t="e">
        <f t="shared" si="9"/>
        <v>#N/A</v>
      </c>
      <c r="CR11" s="1542"/>
      <c r="CS11" s="112" t="s">
        <v>50</v>
      </c>
      <c r="CT11" s="32"/>
    </row>
    <row r="12" spans="1:107" s="15" customFormat="1" ht="20.100000000000001" customHeight="1">
      <c r="A12" s="1532" t="s">
        <v>245</v>
      </c>
      <c r="B12" s="1533"/>
      <c r="C12" s="1533"/>
      <c r="D12" s="1533"/>
      <c r="E12" s="1533"/>
      <c r="F12" s="1533"/>
      <c r="G12" s="1533"/>
      <c r="H12" s="1533"/>
      <c r="I12" s="1534"/>
      <c r="J12" s="1535"/>
      <c r="K12" s="1535"/>
      <c r="L12" s="1535"/>
      <c r="M12" s="1535"/>
      <c r="N12" s="1535"/>
      <c r="O12" s="1535"/>
      <c r="P12" s="1535"/>
      <c r="Q12" s="1535"/>
      <c r="R12" s="1535"/>
      <c r="S12" s="1535"/>
      <c r="T12" s="1535"/>
      <c r="U12" s="1535"/>
      <c r="V12" s="1535"/>
      <c r="W12" s="1535"/>
      <c r="X12" s="1536" t="s">
        <v>90</v>
      </c>
      <c r="Y12" s="1536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1537"/>
      <c r="AJ12" s="1537"/>
      <c r="AK12" s="1537"/>
      <c r="AL12" s="1537"/>
      <c r="AM12" s="2040"/>
      <c r="AN12" s="478" t="s">
        <v>91</v>
      </c>
      <c r="AO12" s="1538">
        <f>IF(COUNT(I12,Z12)=2,Z12-I12,0)</f>
        <v>0</v>
      </c>
      <c r="AP12" s="1538"/>
      <c r="AQ12" s="477" t="s">
        <v>202</v>
      </c>
      <c r="AR12" s="1539">
        <f>IF(COUNT(I12,Z12)=2,Z12-I12,0)+1</f>
        <v>1</v>
      </c>
      <c r="AS12" s="1539"/>
      <c r="AT12" s="1107" t="s">
        <v>118</v>
      </c>
      <c r="AU12" s="907"/>
      <c r="AV12" s="908"/>
      <c r="AW12" s="476"/>
      <c r="AX12" s="1532" t="s">
        <v>245</v>
      </c>
      <c r="AY12" s="1533"/>
      <c r="AZ12" s="1533"/>
      <c r="BA12" s="1533"/>
      <c r="BB12" s="1533"/>
      <c r="BC12" s="1533"/>
      <c r="BD12" s="1533"/>
      <c r="BE12" s="1533"/>
      <c r="BF12" s="1534"/>
      <c r="BG12" s="1535"/>
      <c r="BH12" s="1535"/>
      <c r="BI12" s="1535"/>
      <c r="BJ12" s="1535"/>
      <c r="BK12" s="1535"/>
      <c r="BL12" s="1535"/>
      <c r="BM12" s="1535"/>
      <c r="BN12" s="1535"/>
      <c r="BO12" s="1535"/>
      <c r="BP12" s="1535"/>
      <c r="BQ12" s="1535"/>
      <c r="BR12" s="1535"/>
      <c r="BS12" s="1535"/>
      <c r="BT12" s="1535"/>
      <c r="BU12" s="1536" t="s">
        <v>90</v>
      </c>
      <c r="BV12" s="1536"/>
      <c r="BW12" s="1537"/>
      <c r="BX12" s="1537"/>
      <c r="BY12" s="1537"/>
      <c r="BZ12" s="1537"/>
      <c r="CA12" s="1537"/>
      <c r="CB12" s="1537"/>
      <c r="CC12" s="1537"/>
      <c r="CD12" s="1537"/>
      <c r="CE12" s="1537"/>
      <c r="CF12" s="1537"/>
      <c r="CG12" s="1537"/>
      <c r="CH12" s="1537"/>
      <c r="CI12" s="1537"/>
      <c r="CJ12" s="2040"/>
      <c r="CK12" s="192" t="s">
        <v>91</v>
      </c>
      <c r="CL12" s="1538">
        <f>IF(COUNT(BF12,BW12)=2,BW12-BF12,0)</f>
        <v>0</v>
      </c>
      <c r="CM12" s="1538"/>
      <c r="CN12" s="289" t="s">
        <v>202</v>
      </c>
      <c r="CO12" s="1539">
        <f>IF(COUNT(BF12,BW12)=2,BW12-BF12,0)+1</f>
        <v>1</v>
      </c>
      <c r="CP12" s="1539"/>
      <c r="CQ12" s="1107" t="s">
        <v>118</v>
      </c>
      <c r="CR12" s="907"/>
      <c r="CS12" s="908"/>
      <c r="CT12" s="32"/>
    </row>
    <row r="13" spans="1:107" s="15" customFormat="1" ht="20.100000000000001" customHeight="1">
      <c r="A13" s="1532" t="s">
        <v>844</v>
      </c>
      <c r="B13" s="1533"/>
      <c r="C13" s="1533"/>
      <c r="D13" s="1533"/>
      <c r="E13" s="1533"/>
      <c r="F13" s="1533"/>
      <c r="G13" s="1533"/>
      <c r="H13" s="1533"/>
      <c r="I13" s="938" t="s">
        <v>168</v>
      </c>
      <c r="J13" s="938"/>
      <c r="K13" s="938"/>
      <c r="L13" s="938"/>
      <c r="M13" s="938"/>
      <c r="N13" s="938"/>
      <c r="O13" s="938"/>
      <c r="P13" s="938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5"/>
      <c r="AH13" s="1525"/>
      <c r="AI13" s="1525"/>
      <c r="AJ13" s="1525"/>
      <c r="AK13" s="1525"/>
      <c r="AL13" s="1525"/>
      <c r="AM13" s="1525"/>
      <c r="AN13" s="1525"/>
      <c r="AO13" s="1525"/>
      <c r="AP13" s="1525"/>
      <c r="AQ13" s="1525"/>
      <c r="AR13" s="1525"/>
      <c r="AS13" s="1525"/>
      <c r="AT13" s="1525"/>
      <c r="AU13" s="1525"/>
      <c r="AV13" s="1526"/>
      <c r="AW13" s="473"/>
      <c r="AX13" s="1532" t="s">
        <v>300</v>
      </c>
      <c r="AY13" s="1533"/>
      <c r="AZ13" s="1533"/>
      <c r="BA13" s="1533"/>
      <c r="BB13" s="1533"/>
      <c r="BC13" s="1533"/>
      <c r="BD13" s="1533"/>
      <c r="BE13" s="1533"/>
      <c r="BF13" s="938" t="s">
        <v>168</v>
      </c>
      <c r="BG13" s="938"/>
      <c r="BH13" s="938"/>
      <c r="BI13" s="938"/>
      <c r="BJ13" s="938"/>
      <c r="BK13" s="938"/>
      <c r="BL13" s="938"/>
      <c r="BM13" s="938"/>
      <c r="BN13" s="1525"/>
      <c r="BO13" s="1525"/>
      <c r="BP13" s="1525"/>
      <c r="BQ13" s="1525"/>
      <c r="BR13" s="1525"/>
      <c r="BS13" s="1525"/>
      <c r="BT13" s="1525"/>
      <c r="BU13" s="1525"/>
      <c r="BV13" s="1525"/>
      <c r="BW13" s="1525"/>
      <c r="BX13" s="1525"/>
      <c r="BY13" s="1525"/>
      <c r="BZ13" s="1525"/>
      <c r="CA13" s="1525"/>
      <c r="CB13" s="1525"/>
      <c r="CC13" s="1525"/>
      <c r="CD13" s="1525"/>
      <c r="CE13" s="1525"/>
      <c r="CF13" s="1525"/>
      <c r="CG13" s="1525"/>
      <c r="CH13" s="1525"/>
      <c r="CI13" s="1525"/>
      <c r="CJ13" s="1525"/>
      <c r="CK13" s="1525"/>
      <c r="CL13" s="1525"/>
      <c r="CM13" s="1525"/>
      <c r="CN13" s="1525"/>
      <c r="CO13" s="1525"/>
      <c r="CP13" s="1525"/>
      <c r="CQ13" s="1525"/>
      <c r="CR13" s="1525"/>
      <c r="CS13" s="1526"/>
      <c r="CT13" s="32"/>
    </row>
    <row r="14" spans="1:107" s="15" customFormat="1" ht="20.100000000000001" customHeight="1">
      <c r="A14" s="1532"/>
      <c r="B14" s="1533"/>
      <c r="C14" s="1533"/>
      <c r="D14" s="1533"/>
      <c r="E14" s="1533"/>
      <c r="F14" s="1533"/>
      <c r="G14" s="1533"/>
      <c r="H14" s="1533"/>
      <c r="I14" s="938" t="s">
        <v>169</v>
      </c>
      <c r="J14" s="938"/>
      <c r="K14" s="938"/>
      <c r="L14" s="938"/>
      <c r="M14" s="938"/>
      <c r="N14" s="938"/>
      <c r="O14" s="938"/>
      <c r="P14" s="938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/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  <c r="AL14" s="1525"/>
      <c r="AM14" s="1525"/>
      <c r="AN14" s="1525"/>
      <c r="AO14" s="1525"/>
      <c r="AP14" s="1525"/>
      <c r="AQ14" s="1525"/>
      <c r="AR14" s="1525"/>
      <c r="AS14" s="1525"/>
      <c r="AT14" s="1525"/>
      <c r="AU14" s="1525"/>
      <c r="AV14" s="1526"/>
      <c r="AW14" s="473"/>
      <c r="AX14" s="1532"/>
      <c r="AY14" s="1533"/>
      <c r="AZ14" s="1533"/>
      <c r="BA14" s="1533"/>
      <c r="BB14" s="1533"/>
      <c r="BC14" s="1533"/>
      <c r="BD14" s="1533"/>
      <c r="BE14" s="1533"/>
      <c r="BF14" s="938" t="s">
        <v>169</v>
      </c>
      <c r="BG14" s="938"/>
      <c r="BH14" s="938"/>
      <c r="BI14" s="938"/>
      <c r="BJ14" s="938"/>
      <c r="BK14" s="938"/>
      <c r="BL14" s="938"/>
      <c r="BM14" s="938"/>
      <c r="BN14" s="1525"/>
      <c r="BO14" s="1525"/>
      <c r="BP14" s="1525"/>
      <c r="BQ14" s="1525"/>
      <c r="BR14" s="1525"/>
      <c r="BS14" s="1525"/>
      <c r="BT14" s="1525"/>
      <c r="BU14" s="1525"/>
      <c r="BV14" s="1525"/>
      <c r="BW14" s="1525"/>
      <c r="BX14" s="1525"/>
      <c r="BY14" s="1525"/>
      <c r="BZ14" s="1525"/>
      <c r="CA14" s="1525"/>
      <c r="CB14" s="1525"/>
      <c r="CC14" s="1525"/>
      <c r="CD14" s="1525"/>
      <c r="CE14" s="1525"/>
      <c r="CF14" s="1525"/>
      <c r="CG14" s="1525"/>
      <c r="CH14" s="1525"/>
      <c r="CI14" s="1525"/>
      <c r="CJ14" s="1525"/>
      <c r="CK14" s="1525"/>
      <c r="CL14" s="1525"/>
      <c r="CM14" s="1525"/>
      <c r="CN14" s="1525"/>
      <c r="CO14" s="1525"/>
      <c r="CP14" s="1525"/>
      <c r="CQ14" s="1525"/>
      <c r="CR14" s="1525"/>
      <c r="CS14" s="1526"/>
      <c r="CT14" s="32"/>
    </row>
    <row r="15" spans="1:107" s="15" customFormat="1" ht="20.100000000000001" customHeight="1">
      <c r="A15" s="1532" t="s">
        <v>246</v>
      </c>
      <c r="B15" s="1533"/>
      <c r="C15" s="1533"/>
      <c r="D15" s="1533"/>
      <c r="E15" s="1533"/>
      <c r="F15" s="1533"/>
      <c r="G15" s="1533"/>
      <c r="H15" s="1533"/>
      <c r="I15" s="938" t="s">
        <v>170</v>
      </c>
      <c r="J15" s="938"/>
      <c r="K15" s="938"/>
      <c r="L15" s="938"/>
      <c r="M15" s="938"/>
      <c r="N15" s="938"/>
      <c r="O15" s="938"/>
      <c r="P15" s="938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5"/>
      <c r="AL15" s="1525"/>
      <c r="AM15" s="1525"/>
      <c r="AN15" s="1525"/>
      <c r="AO15" s="1525"/>
      <c r="AP15" s="1525"/>
      <c r="AQ15" s="1525"/>
      <c r="AR15" s="1525"/>
      <c r="AS15" s="1525"/>
      <c r="AT15" s="1525"/>
      <c r="AU15" s="1525"/>
      <c r="AV15" s="1526"/>
      <c r="AW15" s="473"/>
      <c r="AX15" s="1532" t="s">
        <v>246</v>
      </c>
      <c r="AY15" s="1533"/>
      <c r="AZ15" s="1533"/>
      <c r="BA15" s="1533"/>
      <c r="BB15" s="1533"/>
      <c r="BC15" s="1533"/>
      <c r="BD15" s="1533"/>
      <c r="BE15" s="1533"/>
      <c r="BF15" s="938" t="s">
        <v>170</v>
      </c>
      <c r="BG15" s="938"/>
      <c r="BH15" s="938"/>
      <c r="BI15" s="938"/>
      <c r="BJ15" s="938"/>
      <c r="BK15" s="938"/>
      <c r="BL15" s="938"/>
      <c r="BM15" s="938"/>
      <c r="BN15" s="1525"/>
      <c r="BO15" s="1525"/>
      <c r="BP15" s="1525"/>
      <c r="BQ15" s="1525"/>
      <c r="BR15" s="1525"/>
      <c r="BS15" s="1525"/>
      <c r="BT15" s="1525"/>
      <c r="BU15" s="1525"/>
      <c r="BV15" s="1525"/>
      <c r="BW15" s="1525"/>
      <c r="BX15" s="1525"/>
      <c r="BY15" s="1525"/>
      <c r="BZ15" s="1525"/>
      <c r="CA15" s="1525"/>
      <c r="CB15" s="1525"/>
      <c r="CC15" s="1525"/>
      <c r="CD15" s="1525"/>
      <c r="CE15" s="1525"/>
      <c r="CF15" s="1525"/>
      <c r="CG15" s="1525"/>
      <c r="CH15" s="1525"/>
      <c r="CI15" s="1525"/>
      <c r="CJ15" s="1525"/>
      <c r="CK15" s="1525"/>
      <c r="CL15" s="1525"/>
      <c r="CM15" s="1525"/>
      <c r="CN15" s="1525"/>
      <c r="CO15" s="1525"/>
      <c r="CP15" s="1525"/>
      <c r="CQ15" s="1525"/>
      <c r="CR15" s="1525"/>
      <c r="CS15" s="1526"/>
      <c r="CT15" s="32"/>
    </row>
    <row r="16" spans="1:107" s="15" customFormat="1" ht="20.100000000000001" customHeight="1">
      <c r="A16" s="1532"/>
      <c r="B16" s="1533"/>
      <c r="C16" s="1533"/>
      <c r="D16" s="1533"/>
      <c r="E16" s="1533"/>
      <c r="F16" s="1533"/>
      <c r="G16" s="1533"/>
      <c r="H16" s="1533"/>
      <c r="I16" s="938" t="s">
        <v>171</v>
      </c>
      <c r="J16" s="938"/>
      <c r="K16" s="938"/>
      <c r="L16" s="938"/>
      <c r="M16" s="938"/>
      <c r="N16" s="938"/>
      <c r="O16" s="938"/>
      <c r="P16" s="938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5"/>
      <c r="AB16" s="1525"/>
      <c r="AC16" s="1525"/>
      <c r="AD16" s="1525"/>
      <c r="AE16" s="1525"/>
      <c r="AF16" s="1525"/>
      <c r="AG16" s="1525"/>
      <c r="AH16" s="1525"/>
      <c r="AI16" s="1525"/>
      <c r="AJ16" s="1525"/>
      <c r="AK16" s="1525"/>
      <c r="AL16" s="1525"/>
      <c r="AM16" s="1525"/>
      <c r="AN16" s="1525"/>
      <c r="AO16" s="1525"/>
      <c r="AP16" s="1525"/>
      <c r="AQ16" s="1525"/>
      <c r="AR16" s="1525"/>
      <c r="AS16" s="1525"/>
      <c r="AT16" s="1525"/>
      <c r="AU16" s="1525"/>
      <c r="AV16" s="1526"/>
      <c r="AW16" s="473"/>
      <c r="AX16" s="1532"/>
      <c r="AY16" s="1533"/>
      <c r="AZ16" s="1533"/>
      <c r="BA16" s="1533"/>
      <c r="BB16" s="1533"/>
      <c r="BC16" s="1533"/>
      <c r="BD16" s="1533"/>
      <c r="BE16" s="1533"/>
      <c r="BF16" s="938" t="s">
        <v>171</v>
      </c>
      <c r="BG16" s="938"/>
      <c r="BH16" s="938"/>
      <c r="BI16" s="938"/>
      <c r="BJ16" s="938"/>
      <c r="BK16" s="938"/>
      <c r="BL16" s="938"/>
      <c r="BM16" s="938"/>
      <c r="BN16" s="1525"/>
      <c r="BO16" s="1525"/>
      <c r="BP16" s="1525"/>
      <c r="BQ16" s="1525"/>
      <c r="BR16" s="1525"/>
      <c r="BS16" s="1525"/>
      <c r="BT16" s="1525"/>
      <c r="BU16" s="1525"/>
      <c r="BV16" s="1525"/>
      <c r="BW16" s="1525"/>
      <c r="BX16" s="1525"/>
      <c r="BY16" s="1525"/>
      <c r="BZ16" s="1525"/>
      <c r="CA16" s="1525"/>
      <c r="CB16" s="1525"/>
      <c r="CC16" s="1525"/>
      <c r="CD16" s="1525"/>
      <c r="CE16" s="1525"/>
      <c r="CF16" s="1525"/>
      <c r="CG16" s="1525"/>
      <c r="CH16" s="1525"/>
      <c r="CI16" s="1525"/>
      <c r="CJ16" s="1525"/>
      <c r="CK16" s="1525"/>
      <c r="CL16" s="1525"/>
      <c r="CM16" s="1525"/>
      <c r="CN16" s="1525"/>
      <c r="CO16" s="1525"/>
      <c r="CP16" s="1525"/>
      <c r="CQ16" s="1525"/>
      <c r="CR16" s="1525"/>
      <c r="CS16" s="1526"/>
      <c r="CT16" s="32"/>
    </row>
    <row r="17" spans="1:98" s="15" customFormat="1" ht="20.100000000000001" customHeight="1">
      <c r="A17" s="1524" t="s">
        <v>172</v>
      </c>
      <c r="B17" s="1525"/>
      <c r="C17" s="1525"/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5"/>
      <c r="AK17" s="1525"/>
      <c r="AL17" s="1525"/>
      <c r="AM17" s="1525"/>
      <c r="AN17" s="1525"/>
      <c r="AO17" s="1525"/>
      <c r="AP17" s="1525"/>
      <c r="AQ17" s="1525"/>
      <c r="AR17" s="1525"/>
      <c r="AS17" s="1525"/>
      <c r="AT17" s="1525"/>
      <c r="AU17" s="1525"/>
      <c r="AV17" s="1526"/>
      <c r="AW17" s="473"/>
      <c r="AX17" s="1524" t="s">
        <v>172</v>
      </c>
      <c r="AY17" s="1525"/>
      <c r="AZ17" s="1525"/>
      <c r="BA17" s="1525"/>
      <c r="BB17" s="1525"/>
      <c r="BC17" s="1525"/>
      <c r="BD17" s="1525"/>
      <c r="BE17" s="1525"/>
      <c r="BF17" s="1525"/>
      <c r="BG17" s="1525"/>
      <c r="BH17" s="1525"/>
      <c r="BI17" s="1525"/>
      <c r="BJ17" s="1525"/>
      <c r="BK17" s="1525"/>
      <c r="BL17" s="1525"/>
      <c r="BM17" s="1525"/>
      <c r="BN17" s="1525"/>
      <c r="BO17" s="1525"/>
      <c r="BP17" s="1525"/>
      <c r="BQ17" s="1525"/>
      <c r="BR17" s="1525"/>
      <c r="BS17" s="1525"/>
      <c r="BT17" s="1525"/>
      <c r="BU17" s="1525"/>
      <c r="BV17" s="1525"/>
      <c r="BW17" s="1525"/>
      <c r="BX17" s="1525"/>
      <c r="BY17" s="1525"/>
      <c r="BZ17" s="1525"/>
      <c r="CA17" s="1525"/>
      <c r="CB17" s="1525"/>
      <c r="CC17" s="1525"/>
      <c r="CD17" s="1525"/>
      <c r="CE17" s="1525"/>
      <c r="CF17" s="1525"/>
      <c r="CG17" s="1525"/>
      <c r="CH17" s="1525"/>
      <c r="CI17" s="1525"/>
      <c r="CJ17" s="1525"/>
      <c r="CK17" s="1525"/>
      <c r="CL17" s="1525"/>
      <c r="CM17" s="1525"/>
      <c r="CN17" s="1525"/>
      <c r="CO17" s="1525"/>
      <c r="CP17" s="1525"/>
      <c r="CQ17" s="1525"/>
      <c r="CR17" s="1525"/>
      <c r="CS17" s="1526"/>
      <c r="CT17" s="32"/>
    </row>
    <row r="18" spans="1:98" s="15" customFormat="1" ht="15.95" customHeight="1">
      <c r="A18" s="2027" t="s">
        <v>173</v>
      </c>
      <c r="B18" s="2028"/>
      <c r="C18" s="2028"/>
      <c r="D18" s="2028"/>
      <c r="E18" s="2028"/>
      <c r="F18" s="2028"/>
      <c r="G18" s="2028"/>
      <c r="H18" s="2028"/>
      <c r="I18" s="2028"/>
      <c r="J18" s="2028"/>
      <c r="K18" s="2028"/>
      <c r="L18" s="2028"/>
      <c r="M18" s="2028"/>
      <c r="N18" s="2028"/>
      <c r="O18" s="2028"/>
      <c r="P18" s="2028"/>
      <c r="Q18" s="2028"/>
      <c r="R18" s="2028"/>
      <c r="S18" s="2028"/>
      <c r="T18" s="2028"/>
      <c r="U18" s="2028"/>
      <c r="V18" s="2028"/>
      <c r="W18" s="2028"/>
      <c r="X18" s="2028"/>
      <c r="Y18" s="2028"/>
      <c r="Z18" s="2028"/>
      <c r="AA18" s="2028"/>
      <c r="AB18" s="2028"/>
      <c r="AC18" s="2028"/>
      <c r="AD18" s="2028"/>
      <c r="AE18" s="2028"/>
      <c r="AF18" s="2028"/>
      <c r="AG18" s="2028"/>
      <c r="AH18" s="2028"/>
      <c r="AI18" s="2028"/>
      <c r="AJ18" s="2028"/>
      <c r="AK18" s="2028"/>
      <c r="AL18" s="2028"/>
      <c r="AM18" s="2028"/>
      <c r="AN18" s="2028"/>
      <c r="AO18" s="2028"/>
      <c r="AP18" s="2028"/>
      <c r="AQ18" s="2028"/>
      <c r="AR18" s="2028"/>
      <c r="AS18" s="2028"/>
      <c r="AT18" s="2028"/>
      <c r="AU18" s="2028"/>
      <c r="AV18" s="2029"/>
      <c r="AW18" s="483"/>
      <c r="AX18" s="2027" t="s">
        <v>173</v>
      </c>
      <c r="AY18" s="2028"/>
      <c r="AZ18" s="2028"/>
      <c r="BA18" s="2028"/>
      <c r="BB18" s="2028"/>
      <c r="BC18" s="2028"/>
      <c r="BD18" s="2028"/>
      <c r="BE18" s="2028"/>
      <c r="BF18" s="2028"/>
      <c r="BG18" s="2028"/>
      <c r="BH18" s="2028"/>
      <c r="BI18" s="2028"/>
      <c r="BJ18" s="2028"/>
      <c r="BK18" s="2028"/>
      <c r="BL18" s="2028"/>
      <c r="BM18" s="2028"/>
      <c r="BN18" s="2028"/>
      <c r="BO18" s="2028"/>
      <c r="BP18" s="2028"/>
      <c r="BQ18" s="2028"/>
      <c r="BR18" s="2028"/>
      <c r="BS18" s="2028"/>
      <c r="BT18" s="2028"/>
      <c r="BU18" s="2028"/>
      <c r="BV18" s="2028"/>
      <c r="BW18" s="2028"/>
      <c r="BX18" s="2028"/>
      <c r="BY18" s="2028"/>
      <c r="BZ18" s="2028"/>
      <c r="CA18" s="2028"/>
      <c r="CB18" s="2028"/>
      <c r="CC18" s="2028"/>
      <c r="CD18" s="2028"/>
      <c r="CE18" s="2028"/>
      <c r="CF18" s="2028"/>
      <c r="CG18" s="2028"/>
      <c r="CH18" s="2028"/>
      <c r="CI18" s="2028"/>
      <c r="CJ18" s="2028"/>
      <c r="CK18" s="2028"/>
      <c r="CL18" s="2028"/>
      <c r="CM18" s="2028"/>
      <c r="CN18" s="2028"/>
      <c r="CO18" s="2028"/>
      <c r="CP18" s="2028"/>
      <c r="CQ18" s="2028"/>
      <c r="CR18" s="2028"/>
      <c r="CS18" s="2029"/>
      <c r="CT18" s="32"/>
    </row>
    <row r="19" spans="1:98" s="15" customFormat="1" ht="15.95" customHeight="1">
      <c r="A19" s="2030"/>
      <c r="B19" s="2031"/>
      <c r="C19" s="2031"/>
      <c r="D19" s="2031"/>
      <c r="E19" s="2031"/>
      <c r="F19" s="2031"/>
      <c r="G19" s="2031"/>
      <c r="H19" s="2031"/>
      <c r="I19" s="2031"/>
      <c r="J19" s="2031"/>
      <c r="K19" s="2031"/>
      <c r="L19" s="2031"/>
      <c r="M19" s="2031"/>
      <c r="N19" s="2031"/>
      <c r="O19" s="2031"/>
      <c r="P19" s="2031"/>
      <c r="Q19" s="2031"/>
      <c r="R19" s="2031"/>
      <c r="S19" s="2031"/>
      <c r="T19" s="2031"/>
      <c r="U19" s="2031"/>
      <c r="V19" s="2031"/>
      <c r="W19" s="2031"/>
      <c r="X19" s="2031"/>
      <c r="Y19" s="2031"/>
      <c r="Z19" s="2031"/>
      <c r="AA19" s="2031"/>
      <c r="AB19" s="2031"/>
      <c r="AC19" s="2031"/>
      <c r="AD19" s="2031"/>
      <c r="AE19" s="2031"/>
      <c r="AF19" s="2031"/>
      <c r="AG19" s="2031"/>
      <c r="AH19" s="2031"/>
      <c r="AI19" s="2031"/>
      <c r="AJ19" s="2031"/>
      <c r="AK19" s="2031"/>
      <c r="AL19" s="2031"/>
      <c r="AM19" s="2031"/>
      <c r="AN19" s="2031"/>
      <c r="AO19" s="2031"/>
      <c r="AP19" s="2031"/>
      <c r="AQ19" s="2031"/>
      <c r="AR19" s="2031"/>
      <c r="AS19" s="2031"/>
      <c r="AT19" s="2031"/>
      <c r="AU19" s="2031"/>
      <c r="AV19" s="2032"/>
      <c r="AW19" s="483"/>
      <c r="AX19" s="2030"/>
      <c r="AY19" s="2031"/>
      <c r="AZ19" s="2031"/>
      <c r="BA19" s="2031"/>
      <c r="BB19" s="2031"/>
      <c r="BC19" s="2031"/>
      <c r="BD19" s="2031"/>
      <c r="BE19" s="2031"/>
      <c r="BF19" s="2031"/>
      <c r="BG19" s="2031"/>
      <c r="BH19" s="2031"/>
      <c r="BI19" s="2031"/>
      <c r="BJ19" s="2031"/>
      <c r="BK19" s="2031"/>
      <c r="BL19" s="2031"/>
      <c r="BM19" s="2031"/>
      <c r="BN19" s="2031"/>
      <c r="BO19" s="2031"/>
      <c r="BP19" s="2031"/>
      <c r="BQ19" s="2031"/>
      <c r="BR19" s="2031"/>
      <c r="BS19" s="2031"/>
      <c r="BT19" s="2031"/>
      <c r="BU19" s="2031"/>
      <c r="BV19" s="2031"/>
      <c r="BW19" s="2031"/>
      <c r="BX19" s="2031"/>
      <c r="BY19" s="2031"/>
      <c r="BZ19" s="2031"/>
      <c r="CA19" s="2031"/>
      <c r="CB19" s="2031"/>
      <c r="CC19" s="2031"/>
      <c r="CD19" s="2031"/>
      <c r="CE19" s="2031"/>
      <c r="CF19" s="2031"/>
      <c r="CG19" s="2031"/>
      <c r="CH19" s="2031"/>
      <c r="CI19" s="2031"/>
      <c r="CJ19" s="2031"/>
      <c r="CK19" s="2031"/>
      <c r="CL19" s="2031"/>
      <c r="CM19" s="2031"/>
      <c r="CN19" s="2031"/>
      <c r="CO19" s="2031"/>
      <c r="CP19" s="2031"/>
      <c r="CQ19" s="2031"/>
      <c r="CR19" s="2031"/>
      <c r="CS19" s="2032"/>
      <c r="CT19" s="32"/>
    </row>
    <row r="20" spans="1:98" s="15" customFormat="1" ht="15.95" customHeight="1">
      <c r="A20" s="2033"/>
      <c r="B20" s="2031"/>
      <c r="C20" s="2031"/>
      <c r="D20" s="2031"/>
      <c r="E20" s="2031"/>
      <c r="F20" s="2031"/>
      <c r="G20" s="2031"/>
      <c r="H20" s="2031"/>
      <c r="I20" s="2031"/>
      <c r="J20" s="2031"/>
      <c r="K20" s="2031"/>
      <c r="L20" s="2031"/>
      <c r="M20" s="2031"/>
      <c r="N20" s="2031"/>
      <c r="O20" s="2031"/>
      <c r="P20" s="2031"/>
      <c r="Q20" s="2031"/>
      <c r="R20" s="2031"/>
      <c r="S20" s="2031"/>
      <c r="T20" s="2031"/>
      <c r="U20" s="2031"/>
      <c r="V20" s="2031"/>
      <c r="W20" s="2031"/>
      <c r="X20" s="2031"/>
      <c r="Y20" s="2031"/>
      <c r="Z20" s="2031"/>
      <c r="AA20" s="2031"/>
      <c r="AB20" s="2031"/>
      <c r="AC20" s="2031"/>
      <c r="AD20" s="2031"/>
      <c r="AE20" s="2031"/>
      <c r="AF20" s="2031"/>
      <c r="AG20" s="2031"/>
      <c r="AH20" s="2031"/>
      <c r="AI20" s="2031"/>
      <c r="AJ20" s="2031"/>
      <c r="AK20" s="2031"/>
      <c r="AL20" s="2031"/>
      <c r="AM20" s="2031"/>
      <c r="AN20" s="2031"/>
      <c r="AO20" s="2031"/>
      <c r="AP20" s="2031"/>
      <c r="AQ20" s="2031"/>
      <c r="AR20" s="2031"/>
      <c r="AS20" s="2031"/>
      <c r="AT20" s="2031"/>
      <c r="AU20" s="2031"/>
      <c r="AV20" s="2032"/>
      <c r="AW20" s="483"/>
      <c r="AX20" s="2033"/>
      <c r="AY20" s="2031"/>
      <c r="AZ20" s="2031"/>
      <c r="BA20" s="2031"/>
      <c r="BB20" s="2031"/>
      <c r="BC20" s="2031"/>
      <c r="BD20" s="2031"/>
      <c r="BE20" s="2031"/>
      <c r="BF20" s="2031"/>
      <c r="BG20" s="2031"/>
      <c r="BH20" s="2031"/>
      <c r="BI20" s="2031"/>
      <c r="BJ20" s="2031"/>
      <c r="BK20" s="2031"/>
      <c r="BL20" s="2031"/>
      <c r="BM20" s="2031"/>
      <c r="BN20" s="2031"/>
      <c r="BO20" s="2031"/>
      <c r="BP20" s="2031"/>
      <c r="BQ20" s="2031"/>
      <c r="BR20" s="2031"/>
      <c r="BS20" s="2031"/>
      <c r="BT20" s="2031"/>
      <c r="BU20" s="2031"/>
      <c r="BV20" s="2031"/>
      <c r="BW20" s="2031"/>
      <c r="BX20" s="2031"/>
      <c r="BY20" s="2031"/>
      <c r="BZ20" s="2031"/>
      <c r="CA20" s="2031"/>
      <c r="CB20" s="2031"/>
      <c r="CC20" s="2031"/>
      <c r="CD20" s="2031"/>
      <c r="CE20" s="2031"/>
      <c r="CF20" s="2031"/>
      <c r="CG20" s="2031"/>
      <c r="CH20" s="2031"/>
      <c r="CI20" s="2031"/>
      <c r="CJ20" s="2031"/>
      <c r="CK20" s="2031"/>
      <c r="CL20" s="2031"/>
      <c r="CM20" s="2031"/>
      <c r="CN20" s="2031"/>
      <c r="CO20" s="2031"/>
      <c r="CP20" s="2031"/>
      <c r="CQ20" s="2031"/>
      <c r="CR20" s="2031"/>
      <c r="CS20" s="2032"/>
      <c r="CT20" s="32"/>
    </row>
    <row r="21" spans="1:98" ht="15.95" customHeight="1">
      <c r="A21" s="2033"/>
      <c r="B21" s="2031"/>
      <c r="C21" s="2031"/>
      <c r="D21" s="2031"/>
      <c r="E21" s="2031"/>
      <c r="F21" s="2031"/>
      <c r="G21" s="2031"/>
      <c r="H21" s="2031"/>
      <c r="I21" s="2031"/>
      <c r="J21" s="2031"/>
      <c r="K21" s="2031"/>
      <c r="L21" s="2031"/>
      <c r="M21" s="2031"/>
      <c r="N21" s="2031"/>
      <c r="O21" s="2031"/>
      <c r="P21" s="2031"/>
      <c r="Q21" s="2031"/>
      <c r="R21" s="2031"/>
      <c r="S21" s="2031"/>
      <c r="T21" s="2031"/>
      <c r="U21" s="2031"/>
      <c r="V21" s="2031"/>
      <c r="W21" s="2031"/>
      <c r="X21" s="2031"/>
      <c r="Y21" s="2031"/>
      <c r="Z21" s="2031"/>
      <c r="AA21" s="2031"/>
      <c r="AB21" s="2031"/>
      <c r="AC21" s="2031"/>
      <c r="AD21" s="2031"/>
      <c r="AE21" s="2031"/>
      <c r="AF21" s="2031"/>
      <c r="AG21" s="2031"/>
      <c r="AH21" s="2031"/>
      <c r="AI21" s="2031"/>
      <c r="AJ21" s="2031"/>
      <c r="AK21" s="2031"/>
      <c r="AL21" s="2031"/>
      <c r="AM21" s="2031"/>
      <c r="AN21" s="2031"/>
      <c r="AO21" s="2031"/>
      <c r="AP21" s="2031"/>
      <c r="AQ21" s="2031"/>
      <c r="AR21" s="2031"/>
      <c r="AS21" s="2031"/>
      <c r="AT21" s="2031"/>
      <c r="AU21" s="2031"/>
      <c r="AV21" s="2032"/>
      <c r="AW21" s="483"/>
      <c r="AX21" s="2033"/>
      <c r="AY21" s="2031"/>
      <c r="AZ21" s="2031"/>
      <c r="BA21" s="2031"/>
      <c r="BB21" s="2031"/>
      <c r="BC21" s="2031"/>
      <c r="BD21" s="2031"/>
      <c r="BE21" s="2031"/>
      <c r="BF21" s="2031"/>
      <c r="BG21" s="2031"/>
      <c r="BH21" s="2031"/>
      <c r="BI21" s="2031"/>
      <c r="BJ21" s="2031"/>
      <c r="BK21" s="2031"/>
      <c r="BL21" s="2031"/>
      <c r="BM21" s="2031"/>
      <c r="BN21" s="2031"/>
      <c r="BO21" s="2031"/>
      <c r="BP21" s="2031"/>
      <c r="BQ21" s="2031"/>
      <c r="BR21" s="2031"/>
      <c r="BS21" s="2031"/>
      <c r="BT21" s="2031"/>
      <c r="BU21" s="2031"/>
      <c r="BV21" s="2031"/>
      <c r="BW21" s="2031"/>
      <c r="BX21" s="2031"/>
      <c r="BY21" s="2031"/>
      <c r="BZ21" s="2031"/>
      <c r="CA21" s="2031"/>
      <c r="CB21" s="2031"/>
      <c r="CC21" s="2031"/>
      <c r="CD21" s="2031"/>
      <c r="CE21" s="2031"/>
      <c r="CF21" s="2031"/>
      <c r="CG21" s="2031"/>
      <c r="CH21" s="2031"/>
      <c r="CI21" s="2031"/>
      <c r="CJ21" s="2031"/>
      <c r="CK21" s="2031"/>
      <c r="CL21" s="2031"/>
      <c r="CM21" s="2031"/>
      <c r="CN21" s="2031"/>
      <c r="CO21" s="2031"/>
      <c r="CP21" s="2031"/>
      <c r="CQ21" s="2031"/>
      <c r="CR21" s="2031"/>
      <c r="CS21" s="2032"/>
    </row>
    <row r="22" spans="1:98" ht="15.95" customHeight="1">
      <c r="A22" s="2033"/>
      <c r="B22" s="2031"/>
      <c r="C22" s="2031"/>
      <c r="D22" s="2031"/>
      <c r="E22" s="2031"/>
      <c r="F22" s="2031"/>
      <c r="G22" s="2031"/>
      <c r="H22" s="2031"/>
      <c r="I22" s="2031"/>
      <c r="J22" s="2031"/>
      <c r="K22" s="2031"/>
      <c r="L22" s="2031"/>
      <c r="M22" s="2031"/>
      <c r="N22" s="2031"/>
      <c r="O22" s="2031"/>
      <c r="P22" s="2031"/>
      <c r="Q22" s="2031"/>
      <c r="R22" s="2031"/>
      <c r="S22" s="2031"/>
      <c r="T22" s="2031"/>
      <c r="U22" s="2031"/>
      <c r="V22" s="2031"/>
      <c r="W22" s="2031"/>
      <c r="X22" s="2031"/>
      <c r="Y22" s="2031"/>
      <c r="Z22" s="2031"/>
      <c r="AA22" s="2031"/>
      <c r="AB22" s="2031"/>
      <c r="AC22" s="2031"/>
      <c r="AD22" s="2031"/>
      <c r="AE22" s="2031"/>
      <c r="AF22" s="2031"/>
      <c r="AG22" s="2031"/>
      <c r="AH22" s="2031"/>
      <c r="AI22" s="2031"/>
      <c r="AJ22" s="2031"/>
      <c r="AK22" s="2031"/>
      <c r="AL22" s="2031"/>
      <c r="AM22" s="2031"/>
      <c r="AN22" s="2031"/>
      <c r="AO22" s="2031"/>
      <c r="AP22" s="2031"/>
      <c r="AQ22" s="2031"/>
      <c r="AR22" s="2031"/>
      <c r="AS22" s="2031"/>
      <c r="AT22" s="2031"/>
      <c r="AU22" s="2031"/>
      <c r="AV22" s="2032"/>
      <c r="AW22" s="483"/>
      <c r="AX22" s="2033"/>
      <c r="AY22" s="2031"/>
      <c r="AZ22" s="2031"/>
      <c r="BA22" s="2031"/>
      <c r="BB22" s="2031"/>
      <c r="BC22" s="2031"/>
      <c r="BD22" s="2031"/>
      <c r="BE22" s="2031"/>
      <c r="BF22" s="2031"/>
      <c r="BG22" s="2031"/>
      <c r="BH22" s="2031"/>
      <c r="BI22" s="2031"/>
      <c r="BJ22" s="2031"/>
      <c r="BK22" s="2031"/>
      <c r="BL22" s="2031"/>
      <c r="BM22" s="2031"/>
      <c r="BN22" s="2031"/>
      <c r="BO22" s="2031"/>
      <c r="BP22" s="2031"/>
      <c r="BQ22" s="2031"/>
      <c r="BR22" s="2031"/>
      <c r="BS22" s="2031"/>
      <c r="BT22" s="2031"/>
      <c r="BU22" s="2031"/>
      <c r="BV22" s="2031"/>
      <c r="BW22" s="2031"/>
      <c r="BX22" s="2031"/>
      <c r="BY22" s="2031"/>
      <c r="BZ22" s="2031"/>
      <c r="CA22" s="2031"/>
      <c r="CB22" s="2031"/>
      <c r="CC22" s="2031"/>
      <c r="CD22" s="2031"/>
      <c r="CE22" s="2031"/>
      <c r="CF22" s="2031"/>
      <c r="CG22" s="2031"/>
      <c r="CH22" s="2031"/>
      <c r="CI22" s="2031"/>
      <c r="CJ22" s="2031"/>
      <c r="CK22" s="2031"/>
      <c r="CL22" s="2031"/>
      <c r="CM22" s="2031"/>
      <c r="CN22" s="2031"/>
      <c r="CO22" s="2031"/>
      <c r="CP22" s="2031"/>
      <c r="CQ22" s="2031"/>
      <c r="CR22" s="2031"/>
      <c r="CS22" s="2032"/>
    </row>
    <row r="23" spans="1:98" ht="15.95" customHeight="1">
      <c r="A23" s="2033"/>
      <c r="B23" s="2031"/>
      <c r="C23" s="2031"/>
      <c r="D23" s="2031"/>
      <c r="E23" s="2031"/>
      <c r="F23" s="2031"/>
      <c r="G23" s="2031"/>
      <c r="H23" s="2031"/>
      <c r="I23" s="2031"/>
      <c r="J23" s="2031"/>
      <c r="K23" s="2031"/>
      <c r="L23" s="2031"/>
      <c r="M23" s="2031"/>
      <c r="N23" s="2031"/>
      <c r="O23" s="2031"/>
      <c r="P23" s="2031"/>
      <c r="Q23" s="2031"/>
      <c r="R23" s="2031"/>
      <c r="S23" s="2031"/>
      <c r="T23" s="2031"/>
      <c r="U23" s="2031"/>
      <c r="V23" s="2031"/>
      <c r="W23" s="2031"/>
      <c r="X23" s="2031"/>
      <c r="Y23" s="2031"/>
      <c r="Z23" s="2031"/>
      <c r="AA23" s="2031"/>
      <c r="AB23" s="2031"/>
      <c r="AC23" s="2031"/>
      <c r="AD23" s="2031"/>
      <c r="AE23" s="2031"/>
      <c r="AF23" s="2031"/>
      <c r="AG23" s="2031"/>
      <c r="AH23" s="2031"/>
      <c r="AI23" s="2031"/>
      <c r="AJ23" s="2031"/>
      <c r="AK23" s="2031"/>
      <c r="AL23" s="2031"/>
      <c r="AM23" s="2031"/>
      <c r="AN23" s="2031"/>
      <c r="AO23" s="2031"/>
      <c r="AP23" s="2031"/>
      <c r="AQ23" s="2031"/>
      <c r="AR23" s="2031"/>
      <c r="AS23" s="2031"/>
      <c r="AT23" s="2031"/>
      <c r="AU23" s="2031"/>
      <c r="AV23" s="2032"/>
      <c r="AW23" s="483"/>
      <c r="AX23" s="2033"/>
      <c r="AY23" s="2031"/>
      <c r="AZ23" s="2031"/>
      <c r="BA23" s="2031"/>
      <c r="BB23" s="2031"/>
      <c r="BC23" s="2031"/>
      <c r="BD23" s="2031"/>
      <c r="BE23" s="2031"/>
      <c r="BF23" s="2031"/>
      <c r="BG23" s="2031"/>
      <c r="BH23" s="2031"/>
      <c r="BI23" s="2031"/>
      <c r="BJ23" s="2031"/>
      <c r="BK23" s="2031"/>
      <c r="BL23" s="2031"/>
      <c r="BM23" s="2031"/>
      <c r="BN23" s="2031"/>
      <c r="BO23" s="2031"/>
      <c r="BP23" s="2031"/>
      <c r="BQ23" s="2031"/>
      <c r="BR23" s="2031"/>
      <c r="BS23" s="2031"/>
      <c r="BT23" s="2031"/>
      <c r="BU23" s="2031"/>
      <c r="BV23" s="2031"/>
      <c r="BW23" s="2031"/>
      <c r="BX23" s="2031"/>
      <c r="BY23" s="2031"/>
      <c r="BZ23" s="2031"/>
      <c r="CA23" s="2031"/>
      <c r="CB23" s="2031"/>
      <c r="CC23" s="2031"/>
      <c r="CD23" s="2031"/>
      <c r="CE23" s="2031"/>
      <c r="CF23" s="2031"/>
      <c r="CG23" s="2031"/>
      <c r="CH23" s="2031"/>
      <c r="CI23" s="2031"/>
      <c r="CJ23" s="2031"/>
      <c r="CK23" s="2031"/>
      <c r="CL23" s="2031"/>
      <c r="CM23" s="2031"/>
      <c r="CN23" s="2031"/>
      <c r="CO23" s="2031"/>
      <c r="CP23" s="2031"/>
      <c r="CQ23" s="2031"/>
      <c r="CR23" s="2031"/>
      <c r="CS23" s="2032"/>
    </row>
    <row r="24" spans="1:98" ht="15.95" customHeight="1">
      <c r="A24" s="2033"/>
      <c r="B24" s="2031"/>
      <c r="C24" s="2031"/>
      <c r="D24" s="2031"/>
      <c r="E24" s="2031"/>
      <c r="F24" s="2031"/>
      <c r="G24" s="2031"/>
      <c r="H24" s="2031"/>
      <c r="I24" s="2031"/>
      <c r="J24" s="2031"/>
      <c r="K24" s="2031"/>
      <c r="L24" s="2031"/>
      <c r="M24" s="2031"/>
      <c r="N24" s="2031"/>
      <c r="O24" s="2031"/>
      <c r="P24" s="2031"/>
      <c r="Q24" s="2031"/>
      <c r="R24" s="2031"/>
      <c r="S24" s="2031"/>
      <c r="T24" s="2031"/>
      <c r="U24" s="2031"/>
      <c r="V24" s="2031"/>
      <c r="W24" s="2031"/>
      <c r="X24" s="2031"/>
      <c r="Y24" s="2031"/>
      <c r="Z24" s="2031"/>
      <c r="AA24" s="2031"/>
      <c r="AB24" s="2031"/>
      <c r="AC24" s="2031"/>
      <c r="AD24" s="2031"/>
      <c r="AE24" s="2031"/>
      <c r="AF24" s="2031"/>
      <c r="AG24" s="2031"/>
      <c r="AH24" s="2031"/>
      <c r="AI24" s="2031"/>
      <c r="AJ24" s="2031"/>
      <c r="AK24" s="2031"/>
      <c r="AL24" s="2031"/>
      <c r="AM24" s="2031"/>
      <c r="AN24" s="2031"/>
      <c r="AO24" s="2031"/>
      <c r="AP24" s="2031"/>
      <c r="AQ24" s="2031"/>
      <c r="AR24" s="2031"/>
      <c r="AS24" s="2031"/>
      <c r="AT24" s="2031"/>
      <c r="AU24" s="2031"/>
      <c r="AV24" s="2032"/>
      <c r="AW24" s="483"/>
      <c r="AX24" s="2033"/>
      <c r="AY24" s="2031"/>
      <c r="AZ24" s="2031"/>
      <c r="BA24" s="2031"/>
      <c r="BB24" s="2031"/>
      <c r="BC24" s="2031"/>
      <c r="BD24" s="2031"/>
      <c r="BE24" s="2031"/>
      <c r="BF24" s="2031"/>
      <c r="BG24" s="2031"/>
      <c r="BH24" s="2031"/>
      <c r="BI24" s="2031"/>
      <c r="BJ24" s="2031"/>
      <c r="BK24" s="2031"/>
      <c r="BL24" s="2031"/>
      <c r="BM24" s="2031"/>
      <c r="BN24" s="2031"/>
      <c r="BO24" s="2031"/>
      <c r="BP24" s="2031"/>
      <c r="BQ24" s="2031"/>
      <c r="BR24" s="2031"/>
      <c r="BS24" s="2031"/>
      <c r="BT24" s="2031"/>
      <c r="BU24" s="2031"/>
      <c r="BV24" s="2031"/>
      <c r="BW24" s="2031"/>
      <c r="BX24" s="2031"/>
      <c r="BY24" s="2031"/>
      <c r="BZ24" s="2031"/>
      <c r="CA24" s="2031"/>
      <c r="CB24" s="2031"/>
      <c r="CC24" s="2031"/>
      <c r="CD24" s="2031"/>
      <c r="CE24" s="2031"/>
      <c r="CF24" s="2031"/>
      <c r="CG24" s="2031"/>
      <c r="CH24" s="2031"/>
      <c r="CI24" s="2031"/>
      <c r="CJ24" s="2031"/>
      <c r="CK24" s="2031"/>
      <c r="CL24" s="2031"/>
      <c r="CM24" s="2031"/>
      <c r="CN24" s="2031"/>
      <c r="CO24" s="2031"/>
      <c r="CP24" s="2031"/>
      <c r="CQ24" s="2031"/>
      <c r="CR24" s="2031"/>
      <c r="CS24" s="2032"/>
    </row>
    <row r="25" spans="1:98" ht="15.95" customHeight="1">
      <c r="A25" s="2033"/>
      <c r="B25" s="2031"/>
      <c r="C25" s="2031"/>
      <c r="D25" s="2031"/>
      <c r="E25" s="2031"/>
      <c r="F25" s="2031"/>
      <c r="G25" s="2031"/>
      <c r="H25" s="2031"/>
      <c r="I25" s="2031"/>
      <c r="J25" s="2031"/>
      <c r="K25" s="2031"/>
      <c r="L25" s="2031"/>
      <c r="M25" s="2031"/>
      <c r="N25" s="2031"/>
      <c r="O25" s="2031"/>
      <c r="P25" s="2031"/>
      <c r="Q25" s="2031"/>
      <c r="R25" s="2031"/>
      <c r="S25" s="2031"/>
      <c r="T25" s="2031"/>
      <c r="U25" s="2031"/>
      <c r="V25" s="2031"/>
      <c r="W25" s="2031"/>
      <c r="X25" s="2031"/>
      <c r="Y25" s="2031"/>
      <c r="Z25" s="2031"/>
      <c r="AA25" s="2031"/>
      <c r="AB25" s="2031"/>
      <c r="AC25" s="2031"/>
      <c r="AD25" s="2031"/>
      <c r="AE25" s="2031"/>
      <c r="AF25" s="2031"/>
      <c r="AG25" s="2031"/>
      <c r="AH25" s="2031"/>
      <c r="AI25" s="2031"/>
      <c r="AJ25" s="2031"/>
      <c r="AK25" s="2031"/>
      <c r="AL25" s="2031"/>
      <c r="AM25" s="2031"/>
      <c r="AN25" s="2031"/>
      <c r="AO25" s="2031"/>
      <c r="AP25" s="2031"/>
      <c r="AQ25" s="2031"/>
      <c r="AR25" s="2031"/>
      <c r="AS25" s="2031"/>
      <c r="AT25" s="2031"/>
      <c r="AU25" s="2031"/>
      <c r="AV25" s="2032"/>
      <c r="AW25" s="483"/>
      <c r="AX25" s="2033"/>
      <c r="AY25" s="2031"/>
      <c r="AZ25" s="2031"/>
      <c r="BA25" s="2031"/>
      <c r="BB25" s="2031"/>
      <c r="BC25" s="2031"/>
      <c r="BD25" s="2031"/>
      <c r="BE25" s="2031"/>
      <c r="BF25" s="2031"/>
      <c r="BG25" s="2031"/>
      <c r="BH25" s="2031"/>
      <c r="BI25" s="2031"/>
      <c r="BJ25" s="2031"/>
      <c r="BK25" s="2031"/>
      <c r="BL25" s="2031"/>
      <c r="BM25" s="2031"/>
      <c r="BN25" s="2031"/>
      <c r="BO25" s="2031"/>
      <c r="BP25" s="2031"/>
      <c r="BQ25" s="2031"/>
      <c r="BR25" s="2031"/>
      <c r="BS25" s="2031"/>
      <c r="BT25" s="2031"/>
      <c r="BU25" s="2031"/>
      <c r="BV25" s="2031"/>
      <c r="BW25" s="2031"/>
      <c r="BX25" s="2031"/>
      <c r="BY25" s="2031"/>
      <c r="BZ25" s="2031"/>
      <c r="CA25" s="2031"/>
      <c r="CB25" s="2031"/>
      <c r="CC25" s="2031"/>
      <c r="CD25" s="2031"/>
      <c r="CE25" s="2031"/>
      <c r="CF25" s="2031"/>
      <c r="CG25" s="2031"/>
      <c r="CH25" s="2031"/>
      <c r="CI25" s="2031"/>
      <c r="CJ25" s="2031"/>
      <c r="CK25" s="2031"/>
      <c r="CL25" s="2031"/>
      <c r="CM25" s="2031"/>
      <c r="CN25" s="2031"/>
      <c r="CO25" s="2031"/>
      <c r="CP25" s="2031"/>
      <c r="CQ25" s="2031"/>
      <c r="CR25" s="2031"/>
      <c r="CS25" s="2032"/>
    </row>
    <row r="26" spans="1:98" ht="15.95" customHeight="1">
      <c r="A26" s="2033"/>
      <c r="B26" s="2031"/>
      <c r="C26" s="2031"/>
      <c r="D26" s="2031"/>
      <c r="E26" s="2031"/>
      <c r="F26" s="2031"/>
      <c r="G26" s="2031"/>
      <c r="H26" s="2031"/>
      <c r="I26" s="2031"/>
      <c r="J26" s="2031"/>
      <c r="K26" s="2031"/>
      <c r="L26" s="2031"/>
      <c r="M26" s="2031"/>
      <c r="N26" s="2031"/>
      <c r="O26" s="2031"/>
      <c r="P26" s="2031"/>
      <c r="Q26" s="2031"/>
      <c r="R26" s="2031"/>
      <c r="S26" s="2031"/>
      <c r="T26" s="2031"/>
      <c r="U26" s="2031"/>
      <c r="V26" s="2031"/>
      <c r="W26" s="2031"/>
      <c r="X26" s="2031"/>
      <c r="Y26" s="2031"/>
      <c r="Z26" s="2031"/>
      <c r="AA26" s="2031"/>
      <c r="AB26" s="2031"/>
      <c r="AC26" s="2031"/>
      <c r="AD26" s="2031"/>
      <c r="AE26" s="2031"/>
      <c r="AF26" s="2031"/>
      <c r="AG26" s="2031"/>
      <c r="AH26" s="2031"/>
      <c r="AI26" s="2031"/>
      <c r="AJ26" s="2031"/>
      <c r="AK26" s="2031"/>
      <c r="AL26" s="2031"/>
      <c r="AM26" s="2031"/>
      <c r="AN26" s="2031"/>
      <c r="AO26" s="2031"/>
      <c r="AP26" s="2031"/>
      <c r="AQ26" s="2031"/>
      <c r="AR26" s="2031"/>
      <c r="AS26" s="2031"/>
      <c r="AT26" s="2031"/>
      <c r="AU26" s="2031"/>
      <c r="AV26" s="2032"/>
      <c r="AW26" s="483"/>
      <c r="AX26" s="2033"/>
      <c r="AY26" s="2031"/>
      <c r="AZ26" s="2031"/>
      <c r="BA26" s="2031"/>
      <c r="BB26" s="2031"/>
      <c r="BC26" s="2031"/>
      <c r="BD26" s="2031"/>
      <c r="BE26" s="2031"/>
      <c r="BF26" s="2031"/>
      <c r="BG26" s="2031"/>
      <c r="BH26" s="2031"/>
      <c r="BI26" s="2031"/>
      <c r="BJ26" s="2031"/>
      <c r="BK26" s="2031"/>
      <c r="BL26" s="2031"/>
      <c r="BM26" s="2031"/>
      <c r="BN26" s="2031"/>
      <c r="BO26" s="2031"/>
      <c r="BP26" s="2031"/>
      <c r="BQ26" s="2031"/>
      <c r="BR26" s="2031"/>
      <c r="BS26" s="2031"/>
      <c r="BT26" s="2031"/>
      <c r="BU26" s="2031"/>
      <c r="BV26" s="2031"/>
      <c r="BW26" s="2031"/>
      <c r="BX26" s="2031"/>
      <c r="BY26" s="2031"/>
      <c r="BZ26" s="2031"/>
      <c r="CA26" s="2031"/>
      <c r="CB26" s="2031"/>
      <c r="CC26" s="2031"/>
      <c r="CD26" s="2031"/>
      <c r="CE26" s="2031"/>
      <c r="CF26" s="2031"/>
      <c r="CG26" s="2031"/>
      <c r="CH26" s="2031"/>
      <c r="CI26" s="2031"/>
      <c r="CJ26" s="2031"/>
      <c r="CK26" s="2031"/>
      <c r="CL26" s="2031"/>
      <c r="CM26" s="2031"/>
      <c r="CN26" s="2031"/>
      <c r="CO26" s="2031"/>
      <c r="CP26" s="2031"/>
      <c r="CQ26" s="2031"/>
      <c r="CR26" s="2031"/>
      <c r="CS26" s="2032"/>
    </row>
    <row r="27" spans="1:98" ht="15.95" customHeight="1">
      <c r="A27" s="2033"/>
      <c r="B27" s="2031"/>
      <c r="C27" s="2031"/>
      <c r="D27" s="2031"/>
      <c r="E27" s="2031"/>
      <c r="F27" s="2031"/>
      <c r="G27" s="2031"/>
      <c r="H27" s="2031"/>
      <c r="I27" s="2031"/>
      <c r="J27" s="2031"/>
      <c r="K27" s="2031"/>
      <c r="L27" s="2031"/>
      <c r="M27" s="2031"/>
      <c r="N27" s="2031"/>
      <c r="O27" s="2031"/>
      <c r="P27" s="2031"/>
      <c r="Q27" s="2031"/>
      <c r="R27" s="2031"/>
      <c r="S27" s="2031"/>
      <c r="T27" s="2031"/>
      <c r="U27" s="2031"/>
      <c r="V27" s="2031"/>
      <c r="W27" s="2031"/>
      <c r="X27" s="2031"/>
      <c r="Y27" s="2031"/>
      <c r="Z27" s="2031"/>
      <c r="AA27" s="2031"/>
      <c r="AB27" s="2031"/>
      <c r="AC27" s="2031"/>
      <c r="AD27" s="2031"/>
      <c r="AE27" s="2031"/>
      <c r="AF27" s="2031"/>
      <c r="AG27" s="2031"/>
      <c r="AH27" s="2031"/>
      <c r="AI27" s="2031"/>
      <c r="AJ27" s="2031"/>
      <c r="AK27" s="2031"/>
      <c r="AL27" s="2031"/>
      <c r="AM27" s="2031"/>
      <c r="AN27" s="2031"/>
      <c r="AO27" s="2031"/>
      <c r="AP27" s="2031"/>
      <c r="AQ27" s="2031"/>
      <c r="AR27" s="2031"/>
      <c r="AS27" s="2031"/>
      <c r="AT27" s="2031"/>
      <c r="AU27" s="2031"/>
      <c r="AV27" s="2032"/>
      <c r="AW27" s="483"/>
      <c r="AX27" s="2033"/>
      <c r="AY27" s="2031"/>
      <c r="AZ27" s="2031"/>
      <c r="BA27" s="2031"/>
      <c r="BB27" s="2031"/>
      <c r="BC27" s="2031"/>
      <c r="BD27" s="2031"/>
      <c r="BE27" s="2031"/>
      <c r="BF27" s="2031"/>
      <c r="BG27" s="2031"/>
      <c r="BH27" s="2031"/>
      <c r="BI27" s="2031"/>
      <c r="BJ27" s="2031"/>
      <c r="BK27" s="2031"/>
      <c r="BL27" s="2031"/>
      <c r="BM27" s="2031"/>
      <c r="BN27" s="2031"/>
      <c r="BO27" s="2031"/>
      <c r="BP27" s="2031"/>
      <c r="BQ27" s="2031"/>
      <c r="BR27" s="2031"/>
      <c r="BS27" s="2031"/>
      <c r="BT27" s="2031"/>
      <c r="BU27" s="2031"/>
      <c r="BV27" s="2031"/>
      <c r="BW27" s="2031"/>
      <c r="BX27" s="2031"/>
      <c r="BY27" s="2031"/>
      <c r="BZ27" s="2031"/>
      <c r="CA27" s="2031"/>
      <c r="CB27" s="2031"/>
      <c r="CC27" s="2031"/>
      <c r="CD27" s="2031"/>
      <c r="CE27" s="2031"/>
      <c r="CF27" s="2031"/>
      <c r="CG27" s="2031"/>
      <c r="CH27" s="2031"/>
      <c r="CI27" s="2031"/>
      <c r="CJ27" s="2031"/>
      <c r="CK27" s="2031"/>
      <c r="CL27" s="2031"/>
      <c r="CM27" s="2031"/>
      <c r="CN27" s="2031"/>
      <c r="CO27" s="2031"/>
      <c r="CP27" s="2031"/>
      <c r="CQ27" s="2031"/>
      <c r="CR27" s="2031"/>
      <c r="CS27" s="2032"/>
    </row>
    <row r="28" spans="1:98" ht="15.95" customHeight="1">
      <c r="A28" s="2033"/>
      <c r="B28" s="2031"/>
      <c r="C28" s="2031"/>
      <c r="D28" s="2031"/>
      <c r="E28" s="2031"/>
      <c r="F28" s="2031"/>
      <c r="G28" s="2031"/>
      <c r="H28" s="2031"/>
      <c r="I28" s="2031"/>
      <c r="J28" s="2031"/>
      <c r="K28" s="2031"/>
      <c r="L28" s="2031"/>
      <c r="M28" s="2031"/>
      <c r="N28" s="2031"/>
      <c r="O28" s="2031"/>
      <c r="P28" s="2031"/>
      <c r="Q28" s="2031"/>
      <c r="R28" s="2031"/>
      <c r="S28" s="2031"/>
      <c r="T28" s="2031"/>
      <c r="U28" s="2031"/>
      <c r="V28" s="2031"/>
      <c r="W28" s="2031"/>
      <c r="X28" s="2031"/>
      <c r="Y28" s="2031"/>
      <c r="Z28" s="2031"/>
      <c r="AA28" s="2031"/>
      <c r="AB28" s="2031"/>
      <c r="AC28" s="2031"/>
      <c r="AD28" s="2031"/>
      <c r="AE28" s="2031"/>
      <c r="AF28" s="2031"/>
      <c r="AG28" s="2031"/>
      <c r="AH28" s="2031"/>
      <c r="AI28" s="2031"/>
      <c r="AJ28" s="2031"/>
      <c r="AK28" s="2031"/>
      <c r="AL28" s="2031"/>
      <c r="AM28" s="2031"/>
      <c r="AN28" s="2031"/>
      <c r="AO28" s="2031"/>
      <c r="AP28" s="2031"/>
      <c r="AQ28" s="2031"/>
      <c r="AR28" s="2031"/>
      <c r="AS28" s="2031"/>
      <c r="AT28" s="2031"/>
      <c r="AU28" s="2031"/>
      <c r="AV28" s="2032"/>
      <c r="AW28" s="483"/>
      <c r="AX28" s="2033"/>
      <c r="AY28" s="2031"/>
      <c r="AZ28" s="2031"/>
      <c r="BA28" s="2031"/>
      <c r="BB28" s="2031"/>
      <c r="BC28" s="2031"/>
      <c r="BD28" s="2031"/>
      <c r="BE28" s="2031"/>
      <c r="BF28" s="2031"/>
      <c r="BG28" s="2031"/>
      <c r="BH28" s="2031"/>
      <c r="BI28" s="2031"/>
      <c r="BJ28" s="2031"/>
      <c r="BK28" s="2031"/>
      <c r="BL28" s="2031"/>
      <c r="BM28" s="2031"/>
      <c r="BN28" s="2031"/>
      <c r="BO28" s="2031"/>
      <c r="BP28" s="2031"/>
      <c r="BQ28" s="2031"/>
      <c r="BR28" s="2031"/>
      <c r="BS28" s="2031"/>
      <c r="BT28" s="2031"/>
      <c r="BU28" s="2031"/>
      <c r="BV28" s="2031"/>
      <c r="BW28" s="2031"/>
      <c r="BX28" s="2031"/>
      <c r="BY28" s="2031"/>
      <c r="BZ28" s="2031"/>
      <c r="CA28" s="2031"/>
      <c r="CB28" s="2031"/>
      <c r="CC28" s="2031"/>
      <c r="CD28" s="2031"/>
      <c r="CE28" s="2031"/>
      <c r="CF28" s="2031"/>
      <c r="CG28" s="2031"/>
      <c r="CH28" s="2031"/>
      <c r="CI28" s="2031"/>
      <c r="CJ28" s="2031"/>
      <c r="CK28" s="2031"/>
      <c r="CL28" s="2031"/>
      <c r="CM28" s="2031"/>
      <c r="CN28" s="2031"/>
      <c r="CO28" s="2031"/>
      <c r="CP28" s="2031"/>
      <c r="CQ28" s="2031"/>
      <c r="CR28" s="2031"/>
      <c r="CS28" s="2032"/>
    </row>
    <row r="29" spans="1:98" ht="15.95" customHeight="1">
      <c r="A29" s="2033"/>
      <c r="B29" s="2031"/>
      <c r="C29" s="2031"/>
      <c r="D29" s="2031"/>
      <c r="E29" s="2031"/>
      <c r="F29" s="2031"/>
      <c r="G29" s="2031"/>
      <c r="H29" s="2031"/>
      <c r="I29" s="2031"/>
      <c r="J29" s="2031"/>
      <c r="K29" s="2031"/>
      <c r="L29" s="2031"/>
      <c r="M29" s="2031"/>
      <c r="N29" s="2031"/>
      <c r="O29" s="2031"/>
      <c r="P29" s="2031"/>
      <c r="Q29" s="2031"/>
      <c r="R29" s="2031"/>
      <c r="S29" s="2031"/>
      <c r="T29" s="2031"/>
      <c r="U29" s="2031"/>
      <c r="V29" s="2031"/>
      <c r="W29" s="2031"/>
      <c r="X29" s="2031"/>
      <c r="Y29" s="2031"/>
      <c r="Z29" s="2031"/>
      <c r="AA29" s="2031"/>
      <c r="AB29" s="2031"/>
      <c r="AC29" s="2031"/>
      <c r="AD29" s="2031"/>
      <c r="AE29" s="2031"/>
      <c r="AF29" s="2031"/>
      <c r="AG29" s="2031"/>
      <c r="AH29" s="2031"/>
      <c r="AI29" s="2031"/>
      <c r="AJ29" s="2031"/>
      <c r="AK29" s="2031"/>
      <c r="AL29" s="2031"/>
      <c r="AM29" s="2031"/>
      <c r="AN29" s="2031"/>
      <c r="AO29" s="2031"/>
      <c r="AP29" s="2031"/>
      <c r="AQ29" s="2031"/>
      <c r="AR29" s="2031"/>
      <c r="AS29" s="2031"/>
      <c r="AT29" s="2031"/>
      <c r="AU29" s="2031"/>
      <c r="AV29" s="2032"/>
      <c r="AW29" s="483"/>
      <c r="AX29" s="2033"/>
      <c r="AY29" s="2031"/>
      <c r="AZ29" s="2031"/>
      <c r="BA29" s="2031"/>
      <c r="BB29" s="2031"/>
      <c r="BC29" s="2031"/>
      <c r="BD29" s="2031"/>
      <c r="BE29" s="2031"/>
      <c r="BF29" s="2031"/>
      <c r="BG29" s="2031"/>
      <c r="BH29" s="2031"/>
      <c r="BI29" s="2031"/>
      <c r="BJ29" s="2031"/>
      <c r="BK29" s="2031"/>
      <c r="BL29" s="2031"/>
      <c r="BM29" s="2031"/>
      <c r="BN29" s="2031"/>
      <c r="BO29" s="2031"/>
      <c r="BP29" s="2031"/>
      <c r="BQ29" s="2031"/>
      <c r="BR29" s="2031"/>
      <c r="BS29" s="2031"/>
      <c r="BT29" s="2031"/>
      <c r="BU29" s="2031"/>
      <c r="BV29" s="2031"/>
      <c r="BW29" s="2031"/>
      <c r="BX29" s="2031"/>
      <c r="BY29" s="2031"/>
      <c r="BZ29" s="2031"/>
      <c r="CA29" s="2031"/>
      <c r="CB29" s="2031"/>
      <c r="CC29" s="2031"/>
      <c r="CD29" s="2031"/>
      <c r="CE29" s="2031"/>
      <c r="CF29" s="2031"/>
      <c r="CG29" s="2031"/>
      <c r="CH29" s="2031"/>
      <c r="CI29" s="2031"/>
      <c r="CJ29" s="2031"/>
      <c r="CK29" s="2031"/>
      <c r="CL29" s="2031"/>
      <c r="CM29" s="2031"/>
      <c r="CN29" s="2031"/>
      <c r="CO29" s="2031"/>
      <c r="CP29" s="2031"/>
      <c r="CQ29" s="2031"/>
      <c r="CR29" s="2031"/>
      <c r="CS29" s="2032"/>
    </row>
    <row r="30" spans="1:98" ht="15.95" customHeight="1">
      <c r="A30" s="2033"/>
      <c r="B30" s="2031"/>
      <c r="C30" s="2031"/>
      <c r="D30" s="2031"/>
      <c r="E30" s="2031"/>
      <c r="F30" s="2031"/>
      <c r="G30" s="2031"/>
      <c r="H30" s="2031"/>
      <c r="I30" s="2031"/>
      <c r="J30" s="2031"/>
      <c r="K30" s="2031"/>
      <c r="L30" s="2031"/>
      <c r="M30" s="2031"/>
      <c r="N30" s="2031"/>
      <c r="O30" s="2031"/>
      <c r="P30" s="2031"/>
      <c r="Q30" s="2031"/>
      <c r="R30" s="2031"/>
      <c r="S30" s="2031"/>
      <c r="T30" s="2031"/>
      <c r="U30" s="2031"/>
      <c r="V30" s="2031"/>
      <c r="W30" s="2031"/>
      <c r="X30" s="2031"/>
      <c r="Y30" s="2031"/>
      <c r="Z30" s="2031"/>
      <c r="AA30" s="2031"/>
      <c r="AB30" s="2031"/>
      <c r="AC30" s="2031"/>
      <c r="AD30" s="2031"/>
      <c r="AE30" s="2031"/>
      <c r="AF30" s="2031"/>
      <c r="AG30" s="2031"/>
      <c r="AH30" s="2031"/>
      <c r="AI30" s="2031"/>
      <c r="AJ30" s="2031"/>
      <c r="AK30" s="2031"/>
      <c r="AL30" s="2031"/>
      <c r="AM30" s="2031"/>
      <c r="AN30" s="2031"/>
      <c r="AO30" s="2031"/>
      <c r="AP30" s="2031"/>
      <c r="AQ30" s="2031"/>
      <c r="AR30" s="2031"/>
      <c r="AS30" s="2031"/>
      <c r="AT30" s="2031"/>
      <c r="AU30" s="2031"/>
      <c r="AV30" s="2032"/>
      <c r="AW30" s="483"/>
      <c r="AX30" s="2033"/>
      <c r="AY30" s="2031"/>
      <c r="AZ30" s="2031"/>
      <c r="BA30" s="2031"/>
      <c r="BB30" s="2031"/>
      <c r="BC30" s="2031"/>
      <c r="BD30" s="2031"/>
      <c r="BE30" s="2031"/>
      <c r="BF30" s="2031"/>
      <c r="BG30" s="2031"/>
      <c r="BH30" s="2031"/>
      <c r="BI30" s="2031"/>
      <c r="BJ30" s="2031"/>
      <c r="BK30" s="2031"/>
      <c r="BL30" s="2031"/>
      <c r="BM30" s="2031"/>
      <c r="BN30" s="2031"/>
      <c r="BO30" s="2031"/>
      <c r="BP30" s="2031"/>
      <c r="BQ30" s="2031"/>
      <c r="BR30" s="2031"/>
      <c r="BS30" s="2031"/>
      <c r="BT30" s="2031"/>
      <c r="BU30" s="2031"/>
      <c r="BV30" s="2031"/>
      <c r="BW30" s="2031"/>
      <c r="BX30" s="2031"/>
      <c r="BY30" s="2031"/>
      <c r="BZ30" s="2031"/>
      <c r="CA30" s="2031"/>
      <c r="CB30" s="2031"/>
      <c r="CC30" s="2031"/>
      <c r="CD30" s="2031"/>
      <c r="CE30" s="2031"/>
      <c r="CF30" s="2031"/>
      <c r="CG30" s="2031"/>
      <c r="CH30" s="2031"/>
      <c r="CI30" s="2031"/>
      <c r="CJ30" s="2031"/>
      <c r="CK30" s="2031"/>
      <c r="CL30" s="2031"/>
      <c r="CM30" s="2031"/>
      <c r="CN30" s="2031"/>
      <c r="CO30" s="2031"/>
      <c r="CP30" s="2031"/>
      <c r="CQ30" s="2031"/>
      <c r="CR30" s="2031"/>
      <c r="CS30" s="2032"/>
    </row>
    <row r="31" spans="1:98" ht="15.95" customHeight="1">
      <c r="A31" s="2033"/>
      <c r="B31" s="2031"/>
      <c r="C31" s="2031"/>
      <c r="D31" s="2031"/>
      <c r="E31" s="2031"/>
      <c r="F31" s="2031"/>
      <c r="G31" s="2031"/>
      <c r="H31" s="2031"/>
      <c r="I31" s="2031"/>
      <c r="J31" s="2031"/>
      <c r="K31" s="2031"/>
      <c r="L31" s="2031"/>
      <c r="M31" s="2031"/>
      <c r="N31" s="2031"/>
      <c r="O31" s="2031"/>
      <c r="P31" s="2031"/>
      <c r="Q31" s="2031"/>
      <c r="R31" s="2031"/>
      <c r="S31" s="2031"/>
      <c r="T31" s="2031"/>
      <c r="U31" s="2031"/>
      <c r="V31" s="2031"/>
      <c r="W31" s="2031"/>
      <c r="X31" s="2031"/>
      <c r="Y31" s="2031"/>
      <c r="Z31" s="2031"/>
      <c r="AA31" s="2031"/>
      <c r="AB31" s="2031"/>
      <c r="AC31" s="2031"/>
      <c r="AD31" s="2031"/>
      <c r="AE31" s="2031"/>
      <c r="AF31" s="2031"/>
      <c r="AG31" s="2031"/>
      <c r="AH31" s="2031"/>
      <c r="AI31" s="2031"/>
      <c r="AJ31" s="2031"/>
      <c r="AK31" s="2031"/>
      <c r="AL31" s="2031"/>
      <c r="AM31" s="2031"/>
      <c r="AN31" s="2031"/>
      <c r="AO31" s="2031"/>
      <c r="AP31" s="2031"/>
      <c r="AQ31" s="2031"/>
      <c r="AR31" s="2031"/>
      <c r="AS31" s="2031"/>
      <c r="AT31" s="2031"/>
      <c r="AU31" s="2031"/>
      <c r="AV31" s="2032"/>
      <c r="AW31" s="483"/>
      <c r="AX31" s="2033"/>
      <c r="AY31" s="2031"/>
      <c r="AZ31" s="2031"/>
      <c r="BA31" s="2031"/>
      <c r="BB31" s="2031"/>
      <c r="BC31" s="2031"/>
      <c r="BD31" s="2031"/>
      <c r="BE31" s="2031"/>
      <c r="BF31" s="2031"/>
      <c r="BG31" s="2031"/>
      <c r="BH31" s="2031"/>
      <c r="BI31" s="2031"/>
      <c r="BJ31" s="2031"/>
      <c r="BK31" s="2031"/>
      <c r="BL31" s="2031"/>
      <c r="BM31" s="2031"/>
      <c r="BN31" s="2031"/>
      <c r="BO31" s="2031"/>
      <c r="BP31" s="2031"/>
      <c r="BQ31" s="2031"/>
      <c r="BR31" s="2031"/>
      <c r="BS31" s="2031"/>
      <c r="BT31" s="2031"/>
      <c r="BU31" s="2031"/>
      <c r="BV31" s="2031"/>
      <c r="BW31" s="2031"/>
      <c r="BX31" s="2031"/>
      <c r="BY31" s="2031"/>
      <c r="BZ31" s="2031"/>
      <c r="CA31" s="2031"/>
      <c r="CB31" s="2031"/>
      <c r="CC31" s="2031"/>
      <c r="CD31" s="2031"/>
      <c r="CE31" s="2031"/>
      <c r="CF31" s="2031"/>
      <c r="CG31" s="2031"/>
      <c r="CH31" s="2031"/>
      <c r="CI31" s="2031"/>
      <c r="CJ31" s="2031"/>
      <c r="CK31" s="2031"/>
      <c r="CL31" s="2031"/>
      <c r="CM31" s="2031"/>
      <c r="CN31" s="2031"/>
      <c r="CO31" s="2031"/>
      <c r="CP31" s="2031"/>
      <c r="CQ31" s="2031"/>
      <c r="CR31" s="2031"/>
      <c r="CS31" s="2032"/>
    </row>
    <row r="32" spans="1:98" ht="15.95" customHeight="1">
      <c r="A32" s="2033"/>
      <c r="B32" s="2031"/>
      <c r="C32" s="2031"/>
      <c r="D32" s="2031"/>
      <c r="E32" s="2031"/>
      <c r="F32" s="2031"/>
      <c r="G32" s="2031"/>
      <c r="H32" s="2031"/>
      <c r="I32" s="2031"/>
      <c r="J32" s="2031"/>
      <c r="K32" s="2031"/>
      <c r="L32" s="2031"/>
      <c r="M32" s="2031"/>
      <c r="N32" s="2031"/>
      <c r="O32" s="2031"/>
      <c r="P32" s="2031"/>
      <c r="Q32" s="2031"/>
      <c r="R32" s="2031"/>
      <c r="S32" s="2031"/>
      <c r="T32" s="2031"/>
      <c r="U32" s="2031"/>
      <c r="V32" s="2031"/>
      <c r="W32" s="2031"/>
      <c r="X32" s="2031"/>
      <c r="Y32" s="2031"/>
      <c r="Z32" s="2031"/>
      <c r="AA32" s="2031"/>
      <c r="AB32" s="2031"/>
      <c r="AC32" s="2031"/>
      <c r="AD32" s="2031"/>
      <c r="AE32" s="2031"/>
      <c r="AF32" s="2031"/>
      <c r="AG32" s="2031"/>
      <c r="AH32" s="2031"/>
      <c r="AI32" s="2031"/>
      <c r="AJ32" s="2031"/>
      <c r="AK32" s="2031"/>
      <c r="AL32" s="2031"/>
      <c r="AM32" s="2031"/>
      <c r="AN32" s="2031"/>
      <c r="AO32" s="2031"/>
      <c r="AP32" s="2031"/>
      <c r="AQ32" s="2031"/>
      <c r="AR32" s="2031"/>
      <c r="AS32" s="2031"/>
      <c r="AT32" s="2031"/>
      <c r="AU32" s="2031"/>
      <c r="AV32" s="2032"/>
      <c r="AW32" s="483"/>
      <c r="AX32" s="2033"/>
      <c r="AY32" s="2031"/>
      <c r="AZ32" s="2031"/>
      <c r="BA32" s="2031"/>
      <c r="BB32" s="2031"/>
      <c r="BC32" s="2031"/>
      <c r="BD32" s="2031"/>
      <c r="BE32" s="2031"/>
      <c r="BF32" s="2031"/>
      <c r="BG32" s="2031"/>
      <c r="BH32" s="2031"/>
      <c r="BI32" s="2031"/>
      <c r="BJ32" s="2031"/>
      <c r="BK32" s="2031"/>
      <c r="BL32" s="2031"/>
      <c r="BM32" s="2031"/>
      <c r="BN32" s="2031"/>
      <c r="BO32" s="2031"/>
      <c r="BP32" s="2031"/>
      <c r="BQ32" s="2031"/>
      <c r="BR32" s="2031"/>
      <c r="BS32" s="2031"/>
      <c r="BT32" s="2031"/>
      <c r="BU32" s="2031"/>
      <c r="BV32" s="2031"/>
      <c r="BW32" s="2031"/>
      <c r="BX32" s="2031"/>
      <c r="BY32" s="2031"/>
      <c r="BZ32" s="2031"/>
      <c r="CA32" s="2031"/>
      <c r="CB32" s="2031"/>
      <c r="CC32" s="2031"/>
      <c r="CD32" s="2031"/>
      <c r="CE32" s="2031"/>
      <c r="CF32" s="2031"/>
      <c r="CG32" s="2031"/>
      <c r="CH32" s="2031"/>
      <c r="CI32" s="2031"/>
      <c r="CJ32" s="2031"/>
      <c r="CK32" s="2031"/>
      <c r="CL32" s="2031"/>
      <c r="CM32" s="2031"/>
      <c r="CN32" s="2031"/>
      <c r="CO32" s="2031"/>
      <c r="CP32" s="2031"/>
      <c r="CQ32" s="2031"/>
      <c r="CR32" s="2031"/>
      <c r="CS32" s="2032"/>
    </row>
    <row r="33" spans="1:140" ht="15.95" customHeight="1">
      <c r="A33" s="2033"/>
      <c r="B33" s="2031"/>
      <c r="C33" s="2031"/>
      <c r="D33" s="2031"/>
      <c r="E33" s="2031"/>
      <c r="F33" s="2031"/>
      <c r="G33" s="2031"/>
      <c r="H33" s="2031"/>
      <c r="I33" s="2031"/>
      <c r="J33" s="2031"/>
      <c r="K33" s="2031"/>
      <c r="L33" s="2031"/>
      <c r="M33" s="2031"/>
      <c r="N33" s="2031"/>
      <c r="O33" s="2031"/>
      <c r="P33" s="2031"/>
      <c r="Q33" s="2031"/>
      <c r="R33" s="2031"/>
      <c r="S33" s="2031"/>
      <c r="T33" s="2031"/>
      <c r="U33" s="2031"/>
      <c r="V33" s="2031"/>
      <c r="W33" s="2031"/>
      <c r="X33" s="2031"/>
      <c r="Y33" s="2031"/>
      <c r="Z33" s="2031"/>
      <c r="AA33" s="2031"/>
      <c r="AB33" s="2031"/>
      <c r="AC33" s="2031"/>
      <c r="AD33" s="2031"/>
      <c r="AE33" s="2031"/>
      <c r="AF33" s="2031"/>
      <c r="AG33" s="2031"/>
      <c r="AH33" s="2031"/>
      <c r="AI33" s="2031"/>
      <c r="AJ33" s="2031"/>
      <c r="AK33" s="2031"/>
      <c r="AL33" s="2031"/>
      <c r="AM33" s="2031"/>
      <c r="AN33" s="2031"/>
      <c r="AO33" s="2031"/>
      <c r="AP33" s="2031"/>
      <c r="AQ33" s="2031"/>
      <c r="AR33" s="2031"/>
      <c r="AS33" s="2031"/>
      <c r="AT33" s="2031"/>
      <c r="AU33" s="2031"/>
      <c r="AV33" s="2032"/>
      <c r="AW33" s="483"/>
      <c r="AX33" s="2033"/>
      <c r="AY33" s="2031"/>
      <c r="AZ33" s="2031"/>
      <c r="BA33" s="2031"/>
      <c r="BB33" s="2031"/>
      <c r="BC33" s="2031"/>
      <c r="BD33" s="2031"/>
      <c r="BE33" s="2031"/>
      <c r="BF33" s="2031"/>
      <c r="BG33" s="2031"/>
      <c r="BH33" s="2031"/>
      <c r="BI33" s="2031"/>
      <c r="BJ33" s="2031"/>
      <c r="BK33" s="2031"/>
      <c r="BL33" s="2031"/>
      <c r="BM33" s="2031"/>
      <c r="BN33" s="2031"/>
      <c r="BO33" s="2031"/>
      <c r="BP33" s="2031"/>
      <c r="BQ33" s="2031"/>
      <c r="BR33" s="2031"/>
      <c r="BS33" s="2031"/>
      <c r="BT33" s="2031"/>
      <c r="BU33" s="2031"/>
      <c r="BV33" s="2031"/>
      <c r="BW33" s="2031"/>
      <c r="BX33" s="2031"/>
      <c r="BY33" s="2031"/>
      <c r="BZ33" s="2031"/>
      <c r="CA33" s="2031"/>
      <c r="CB33" s="2031"/>
      <c r="CC33" s="2031"/>
      <c r="CD33" s="2031"/>
      <c r="CE33" s="2031"/>
      <c r="CF33" s="2031"/>
      <c r="CG33" s="2031"/>
      <c r="CH33" s="2031"/>
      <c r="CI33" s="2031"/>
      <c r="CJ33" s="2031"/>
      <c r="CK33" s="2031"/>
      <c r="CL33" s="2031"/>
      <c r="CM33" s="2031"/>
      <c r="CN33" s="2031"/>
      <c r="CO33" s="2031"/>
      <c r="CP33" s="2031"/>
      <c r="CQ33" s="2031"/>
      <c r="CR33" s="2031"/>
      <c r="CS33" s="2032"/>
    </row>
    <row r="34" spans="1:140" ht="15.95" customHeight="1">
      <c r="A34" s="2033"/>
      <c r="B34" s="2031"/>
      <c r="C34" s="2031"/>
      <c r="D34" s="2031"/>
      <c r="E34" s="2031"/>
      <c r="F34" s="2031"/>
      <c r="G34" s="2031"/>
      <c r="H34" s="2031"/>
      <c r="I34" s="2031"/>
      <c r="J34" s="2031"/>
      <c r="K34" s="2031"/>
      <c r="L34" s="2031"/>
      <c r="M34" s="2031"/>
      <c r="N34" s="2031"/>
      <c r="O34" s="2031"/>
      <c r="P34" s="2031"/>
      <c r="Q34" s="2031"/>
      <c r="R34" s="2031"/>
      <c r="S34" s="2031"/>
      <c r="T34" s="2031"/>
      <c r="U34" s="2031"/>
      <c r="V34" s="2031"/>
      <c r="W34" s="2031"/>
      <c r="X34" s="2031"/>
      <c r="Y34" s="2031"/>
      <c r="Z34" s="2031"/>
      <c r="AA34" s="2031"/>
      <c r="AB34" s="2031"/>
      <c r="AC34" s="2031"/>
      <c r="AD34" s="2031"/>
      <c r="AE34" s="2031"/>
      <c r="AF34" s="2031"/>
      <c r="AG34" s="2031"/>
      <c r="AH34" s="2031"/>
      <c r="AI34" s="2031"/>
      <c r="AJ34" s="2031"/>
      <c r="AK34" s="2031"/>
      <c r="AL34" s="2031"/>
      <c r="AM34" s="2031"/>
      <c r="AN34" s="2031"/>
      <c r="AO34" s="2031"/>
      <c r="AP34" s="2031"/>
      <c r="AQ34" s="2031"/>
      <c r="AR34" s="2031"/>
      <c r="AS34" s="2031"/>
      <c r="AT34" s="2031"/>
      <c r="AU34" s="2031"/>
      <c r="AV34" s="2032"/>
      <c r="AW34" s="483"/>
      <c r="AX34" s="2033"/>
      <c r="AY34" s="2031"/>
      <c r="AZ34" s="2031"/>
      <c r="BA34" s="2031"/>
      <c r="BB34" s="2031"/>
      <c r="BC34" s="2031"/>
      <c r="BD34" s="2031"/>
      <c r="BE34" s="2031"/>
      <c r="BF34" s="2031"/>
      <c r="BG34" s="2031"/>
      <c r="BH34" s="2031"/>
      <c r="BI34" s="2031"/>
      <c r="BJ34" s="2031"/>
      <c r="BK34" s="2031"/>
      <c r="BL34" s="2031"/>
      <c r="BM34" s="2031"/>
      <c r="BN34" s="2031"/>
      <c r="BO34" s="2031"/>
      <c r="BP34" s="2031"/>
      <c r="BQ34" s="2031"/>
      <c r="BR34" s="2031"/>
      <c r="BS34" s="2031"/>
      <c r="BT34" s="2031"/>
      <c r="BU34" s="2031"/>
      <c r="BV34" s="2031"/>
      <c r="BW34" s="2031"/>
      <c r="BX34" s="2031"/>
      <c r="BY34" s="2031"/>
      <c r="BZ34" s="2031"/>
      <c r="CA34" s="2031"/>
      <c r="CB34" s="2031"/>
      <c r="CC34" s="2031"/>
      <c r="CD34" s="2031"/>
      <c r="CE34" s="2031"/>
      <c r="CF34" s="2031"/>
      <c r="CG34" s="2031"/>
      <c r="CH34" s="2031"/>
      <c r="CI34" s="2031"/>
      <c r="CJ34" s="2031"/>
      <c r="CK34" s="2031"/>
      <c r="CL34" s="2031"/>
      <c r="CM34" s="2031"/>
      <c r="CN34" s="2031"/>
      <c r="CO34" s="2031"/>
      <c r="CP34" s="2031"/>
      <c r="CQ34" s="2031"/>
      <c r="CR34" s="2031"/>
      <c r="CS34" s="2032"/>
    </row>
    <row r="35" spans="1:140" ht="15.95" customHeight="1">
      <c r="A35" s="2033"/>
      <c r="B35" s="2031"/>
      <c r="C35" s="2031"/>
      <c r="D35" s="2031"/>
      <c r="E35" s="2031"/>
      <c r="F35" s="2031"/>
      <c r="G35" s="2031"/>
      <c r="H35" s="2031"/>
      <c r="I35" s="2031"/>
      <c r="J35" s="2031"/>
      <c r="K35" s="2031"/>
      <c r="L35" s="2031"/>
      <c r="M35" s="2031"/>
      <c r="N35" s="2031"/>
      <c r="O35" s="2031"/>
      <c r="P35" s="2031"/>
      <c r="Q35" s="2031"/>
      <c r="R35" s="2031"/>
      <c r="S35" s="2031"/>
      <c r="T35" s="2031"/>
      <c r="U35" s="2031"/>
      <c r="V35" s="2031"/>
      <c r="W35" s="2031"/>
      <c r="X35" s="2031"/>
      <c r="Y35" s="2031"/>
      <c r="Z35" s="2031"/>
      <c r="AA35" s="2031"/>
      <c r="AB35" s="2031"/>
      <c r="AC35" s="2031"/>
      <c r="AD35" s="2031"/>
      <c r="AE35" s="2031"/>
      <c r="AF35" s="2031"/>
      <c r="AG35" s="2031"/>
      <c r="AH35" s="2031"/>
      <c r="AI35" s="2031"/>
      <c r="AJ35" s="2031"/>
      <c r="AK35" s="2031"/>
      <c r="AL35" s="2031"/>
      <c r="AM35" s="2031"/>
      <c r="AN35" s="2031"/>
      <c r="AO35" s="2031"/>
      <c r="AP35" s="2031"/>
      <c r="AQ35" s="2031"/>
      <c r="AR35" s="2031"/>
      <c r="AS35" s="2031"/>
      <c r="AT35" s="2031"/>
      <c r="AU35" s="2031"/>
      <c r="AV35" s="2032"/>
      <c r="AW35" s="483"/>
      <c r="AX35" s="2033"/>
      <c r="AY35" s="2031"/>
      <c r="AZ35" s="2031"/>
      <c r="BA35" s="2031"/>
      <c r="BB35" s="2031"/>
      <c r="BC35" s="2031"/>
      <c r="BD35" s="2031"/>
      <c r="BE35" s="2031"/>
      <c r="BF35" s="2031"/>
      <c r="BG35" s="2031"/>
      <c r="BH35" s="2031"/>
      <c r="BI35" s="2031"/>
      <c r="BJ35" s="2031"/>
      <c r="BK35" s="2031"/>
      <c r="BL35" s="2031"/>
      <c r="BM35" s="2031"/>
      <c r="BN35" s="2031"/>
      <c r="BO35" s="2031"/>
      <c r="BP35" s="2031"/>
      <c r="BQ35" s="2031"/>
      <c r="BR35" s="2031"/>
      <c r="BS35" s="2031"/>
      <c r="BT35" s="2031"/>
      <c r="BU35" s="2031"/>
      <c r="BV35" s="2031"/>
      <c r="BW35" s="2031"/>
      <c r="BX35" s="2031"/>
      <c r="BY35" s="2031"/>
      <c r="BZ35" s="2031"/>
      <c r="CA35" s="2031"/>
      <c r="CB35" s="2031"/>
      <c r="CC35" s="2031"/>
      <c r="CD35" s="2031"/>
      <c r="CE35" s="2031"/>
      <c r="CF35" s="2031"/>
      <c r="CG35" s="2031"/>
      <c r="CH35" s="2031"/>
      <c r="CI35" s="2031"/>
      <c r="CJ35" s="2031"/>
      <c r="CK35" s="2031"/>
      <c r="CL35" s="2031"/>
      <c r="CM35" s="2031"/>
      <c r="CN35" s="2031"/>
      <c r="CO35" s="2031"/>
      <c r="CP35" s="2031"/>
      <c r="CQ35" s="2031"/>
      <c r="CR35" s="2031"/>
      <c r="CS35" s="2032"/>
    </row>
    <row r="36" spans="1:140" ht="15.95" customHeight="1">
      <c r="A36" s="2033"/>
      <c r="B36" s="2031"/>
      <c r="C36" s="2031"/>
      <c r="D36" s="2031"/>
      <c r="E36" s="2031"/>
      <c r="F36" s="2031"/>
      <c r="G36" s="2031"/>
      <c r="H36" s="2031"/>
      <c r="I36" s="2031"/>
      <c r="J36" s="2031"/>
      <c r="K36" s="2031"/>
      <c r="L36" s="2031"/>
      <c r="M36" s="2031"/>
      <c r="N36" s="2031"/>
      <c r="O36" s="2031"/>
      <c r="P36" s="2031"/>
      <c r="Q36" s="2031"/>
      <c r="R36" s="2031"/>
      <c r="S36" s="2031"/>
      <c r="T36" s="2031"/>
      <c r="U36" s="2031"/>
      <c r="V36" s="2031"/>
      <c r="W36" s="2031"/>
      <c r="X36" s="2031"/>
      <c r="Y36" s="2031"/>
      <c r="Z36" s="2031"/>
      <c r="AA36" s="2031"/>
      <c r="AB36" s="2031"/>
      <c r="AC36" s="2031"/>
      <c r="AD36" s="2031"/>
      <c r="AE36" s="2031"/>
      <c r="AF36" s="2031"/>
      <c r="AG36" s="2031"/>
      <c r="AH36" s="2031"/>
      <c r="AI36" s="2031"/>
      <c r="AJ36" s="2031"/>
      <c r="AK36" s="2031"/>
      <c r="AL36" s="2031"/>
      <c r="AM36" s="2031"/>
      <c r="AN36" s="2031"/>
      <c r="AO36" s="2031"/>
      <c r="AP36" s="2031"/>
      <c r="AQ36" s="2031"/>
      <c r="AR36" s="2031"/>
      <c r="AS36" s="2031"/>
      <c r="AT36" s="2031"/>
      <c r="AU36" s="2031"/>
      <c r="AV36" s="2032"/>
      <c r="AW36" s="483"/>
      <c r="AX36" s="2033"/>
      <c r="AY36" s="2031"/>
      <c r="AZ36" s="2031"/>
      <c r="BA36" s="2031"/>
      <c r="BB36" s="2031"/>
      <c r="BC36" s="2031"/>
      <c r="BD36" s="2031"/>
      <c r="BE36" s="2031"/>
      <c r="BF36" s="2031"/>
      <c r="BG36" s="2031"/>
      <c r="BH36" s="2031"/>
      <c r="BI36" s="2031"/>
      <c r="BJ36" s="2031"/>
      <c r="BK36" s="2031"/>
      <c r="BL36" s="2031"/>
      <c r="BM36" s="2031"/>
      <c r="BN36" s="2031"/>
      <c r="BO36" s="2031"/>
      <c r="BP36" s="2031"/>
      <c r="BQ36" s="2031"/>
      <c r="BR36" s="2031"/>
      <c r="BS36" s="2031"/>
      <c r="BT36" s="2031"/>
      <c r="BU36" s="2031"/>
      <c r="BV36" s="2031"/>
      <c r="BW36" s="2031"/>
      <c r="BX36" s="2031"/>
      <c r="BY36" s="2031"/>
      <c r="BZ36" s="2031"/>
      <c r="CA36" s="2031"/>
      <c r="CB36" s="2031"/>
      <c r="CC36" s="2031"/>
      <c r="CD36" s="2031"/>
      <c r="CE36" s="2031"/>
      <c r="CF36" s="2031"/>
      <c r="CG36" s="2031"/>
      <c r="CH36" s="2031"/>
      <c r="CI36" s="2031"/>
      <c r="CJ36" s="2031"/>
      <c r="CK36" s="2031"/>
      <c r="CL36" s="2031"/>
      <c r="CM36" s="2031"/>
      <c r="CN36" s="2031"/>
      <c r="CO36" s="2031"/>
      <c r="CP36" s="2031"/>
      <c r="CQ36" s="2031"/>
      <c r="CR36" s="2031"/>
      <c r="CS36" s="2032"/>
    </row>
    <row r="37" spans="1:140" ht="18" customHeight="1">
      <c r="A37" s="2034" t="s">
        <v>174</v>
      </c>
      <c r="B37" s="2035"/>
      <c r="C37" s="2035"/>
      <c r="D37" s="2035"/>
      <c r="E37" s="2035"/>
      <c r="F37" s="2035"/>
      <c r="G37" s="2035"/>
      <c r="H37" s="2035"/>
      <c r="I37" s="2035"/>
      <c r="J37" s="2035"/>
      <c r="K37" s="2035"/>
      <c r="L37" s="2035"/>
      <c r="M37" s="2035"/>
      <c r="N37" s="2035"/>
      <c r="O37" s="2035"/>
      <c r="P37" s="2035"/>
      <c r="Q37" s="2035"/>
      <c r="R37" s="2035"/>
      <c r="S37" s="2035"/>
      <c r="T37" s="2035"/>
      <c r="U37" s="2035"/>
      <c r="V37" s="2035"/>
      <c r="W37" s="2035"/>
      <c r="X37" s="2035"/>
      <c r="Y37" s="2035"/>
      <c r="Z37" s="2035"/>
      <c r="AA37" s="2035"/>
      <c r="AB37" s="2035"/>
      <c r="AC37" s="2035"/>
      <c r="AD37" s="2035"/>
      <c r="AE37" s="2035"/>
      <c r="AF37" s="2035"/>
      <c r="AG37" s="2035"/>
      <c r="AH37" s="2035"/>
      <c r="AI37" s="2035"/>
      <c r="AJ37" s="2035"/>
      <c r="AK37" s="2035"/>
      <c r="AL37" s="2035"/>
      <c r="AM37" s="2035"/>
      <c r="AN37" s="2035"/>
      <c r="AO37" s="2035"/>
      <c r="AP37" s="2035"/>
      <c r="AQ37" s="2035"/>
      <c r="AR37" s="2035"/>
      <c r="AS37" s="2035"/>
      <c r="AT37" s="2035"/>
      <c r="AU37" s="2035"/>
      <c r="AV37" s="2036"/>
      <c r="AW37" s="475"/>
      <c r="AX37" s="2034" t="s">
        <v>845</v>
      </c>
      <c r="AY37" s="2035"/>
      <c r="AZ37" s="2035"/>
      <c r="BA37" s="2035"/>
      <c r="BB37" s="2035"/>
      <c r="BC37" s="2035"/>
      <c r="BD37" s="2035"/>
      <c r="BE37" s="2035"/>
      <c r="BF37" s="2035"/>
      <c r="BG37" s="2035"/>
      <c r="BH37" s="2035"/>
      <c r="BI37" s="2035"/>
      <c r="BJ37" s="2035"/>
      <c r="BK37" s="2035"/>
      <c r="BL37" s="2035"/>
      <c r="BM37" s="2035"/>
      <c r="BN37" s="2035"/>
      <c r="BO37" s="2035"/>
      <c r="BP37" s="2035"/>
      <c r="BQ37" s="2035"/>
      <c r="BR37" s="2035"/>
      <c r="BS37" s="2035"/>
      <c r="BT37" s="2035"/>
      <c r="BU37" s="2035"/>
      <c r="BV37" s="2035"/>
      <c r="BW37" s="2035"/>
      <c r="BX37" s="2035"/>
      <c r="BY37" s="2035"/>
      <c r="BZ37" s="2035"/>
      <c r="CA37" s="2035"/>
      <c r="CB37" s="2035"/>
      <c r="CC37" s="2035"/>
      <c r="CD37" s="2035"/>
      <c r="CE37" s="2035"/>
      <c r="CF37" s="2035"/>
      <c r="CG37" s="2035"/>
      <c r="CH37" s="2035"/>
      <c r="CI37" s="2035"/>
      <c r="CJ37" s="2035"/>
      <c r="CK37" s="2035"/>
      <c r="CL37" s="2035"/>
      <c r="CM37" s="2035"/>
      <c r="CN37" s="2035"/>
      <c r="CO37" s="2035"/>
      <c r="CP37" s="2035"/>
      <c r="CQ37" s="2035"/>
      <c r="CR37" s="2035"/>
      <c r="CS37" s="2036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</row>
    <row r="38" spans="1:140" ht="12.95" customHeight="1">
      <c r="A38" s="5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3"/>
      <c r="AW38" s="18"/>
      <c r="AX38" s="5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53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ht="18" customHeight="1">
      <c r="A39" s="6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37"/>
      <c r="U39" s="2037"/>
      <c r="V39" s="2037"/>
      <c r="W39" s="2037"/>
      <c r="X39" s="2037"/>
      <c r="Y39" s="2038" t="s">
        <v>48</v>
      </c>
      <c r="Z39" s="2038"/>
      <c r="AA39" s="2039"/>
      <c r="AB39" s="2039"/>
      <c r="AC39" s="2039"/>
      <c r="AD39" s="2039"/>
      <c r="AE39" s="2038" t="s">
        <v>49</v>
      </c>
      <c r="AF39" s="2038"/>
      <c r="AG39" s="2039"/>
      <c r="AH39" s="2039"/>
      <c r="AI39" s="2039"/>
      <c r="AJ39" s="2038" t="s">
        <v>50</v>
      </c>
      <c r="AK39" s="2038"/>
      <c r="AL39" s="20"/>
      <c r="AM39" s="19"/>
      <c r="AN39" s="19"/>
      <c r="AO39" s="19"/>
      <c r="AP39" s="19"/>
      <c r="AQ39" s="19"/>
      <c r="AR39" s="19"/>
      <c r="AS39" s="19"/>
      <c r="AT39" s="19"/>
      <c r="AU39" s="19"/>
      <c r="AV39" s="62"/>
      <c r="AW39" s="19"/>
      <c r="AX39" s="61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2037"/>
      <c r="BR39" s="2037"/>
      <c r="BS39" s="2037"/>
      <c r="BT39" s="2037"/>
      <c r="BU39" s="2037"/>
      <c r="BV39" s="2038" t="s">
        <v>48</v>
      </c>
      <c r="BW39" s="2038"/>
      <c r="BX39" s="2039"/>
      <c r="BY39" s="2039"/>
      <c r="BZ39" s="2039"/>
      <c r="CA39" s="2039"/>
      <c r="CB39" s="2038" t="s">
        <v>49</v>
      </c>
      <c r="CC39" s="2038"/>
      <c r="CD39" s="2039"/>
      <c r="CE39" s="2039"/>
      <c r="CF39" s="2039"/>
      <c r="CG39" s="2038" t="s">
        <v>50</v>
      </c>
      <c r="CH39" s="2038"/>
      <c r="CI39" s="20"/>
      <c r="CJ39" s="19"/>
      <c r="CK39" s="19"/>
      <c r="CL39" s="19"/>
      <c r="CM39" s="19"/>
      <c r="CN39" s="19"/>
      <c r="CO39" s="19"/>
      <c r="CP39" s="19"/>
      <c r="CQ39" s="19"/>
      <c r="CR39" s="19"/>
      <c r="CS39" s="62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</row>
    <row r="40" spans="1:140" s="1" customFormat="1" ht="12.95" customHeight="1">
      <c r="A40" s="6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9"/>
      <c r="AN40" s="19"/>
      <c r="AO40" s="19"/>
      <c r="AP40" s="19"/>
      <c r="AQ40" s="19"/>
      <c r="AR40" s="19"/>
      <c r="AS40" s="19"/>
      <c r="AT40" s="19"/>
      <c r="AU40" s="19"/>
      <c r="AV40" s="62"/>
      <c r="AW40" s="19"/>
      <c r="AX40" s="61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19"/>
      <c r="CK40" s="19"/>
      <c r="CL40" s="19"/>
      <c r="CM40" s="19"/>
      <c r="CN40" s="19"/>
      <c r="CO40" s="19"/>
      <c r="CP40" s="19"/>
      <c r="CQ40" s="19"/>
      <c r="CR40" s="19"/>
      <c r="CS40" s="62"/>
      <c r="CT40" s="2"/>
    </row>
    <row r="41" spans="1:140" ht="24.95" customHeight="1">
      <c r="A41" s="6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79"/>
      <c r="X41" s="479"/>
      <c r="Y41" s="479"/>
      <c r="Z41" s="479"/>
      <c r="AA41" s="1493" t="s">
        <v>35</v>
      </c>
      <c r="AB41" s="1493"/>
      <c r="AC41" s="1493"/>
      <c r="AD41" s="1493"/>
      <c r="AE41" s="1493"/>
      <c r="AF41" s="1493"/>
      <c r="AG41" s="1493"/>
      <c r="AH41" s="1493"/>
      <c r="AI41" s="1493"/>
      <c r="AJ41" s="1494">
        <f>'1'!$AJ$26</f>
        <v>0</v>
      </c>
      <c r="AK41" s="1494"/>
      <c r="AL41" s="1494"/>
      <c r="AM41" s="1494"/>
      <c r="AN41" s="1494"/>
      <c r="AO41" s="1494"/>
      <c r="AP41" s="1494"/>
      <c r="AQ41" s="1494"/>
      <c r="AR41" s="1494"/>
      <c r="AS41" s="1493" t="s">
        <v>26</v>
      </c>
      <c r="AT41" s="1493"/>
      <c r="AU41" s="1493"/>
      <c r="AV41" s="1495"/>
      <c r="AW41" s="479"/>
      <c r="AX41" s="61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6"/>
      <c r="BU41" s="196"/>
      <c r="BV41" s="196"/>
      <c r="BW41" s="196"/>
      <c r="BX41" s="1493" t="s">
        <v>35</v>
      </c>
      <c r="BY41" s="1493"/>
      <c r="BZ41" s="1493"/>
      <c r="CA41" s="1493"/>
      <c r="CB41" s="1493"/>
      <c r="CC41" s="1493"/>
      <c r="CD41" s="1493"/>
      <c r="CE41" s="1493"/>
      <c r="CF41" s="1493"/>
      <c r="CG41" s="1494">
        <f>'1'!$AJ$26</f>
        <v>0</v>
      </c>
      <c r="CH41" s="1494"/>
      <c r="CI41" s="1494"/>
      <c r="CJ41" s="1494"/>
      <c r="CK41" s="1494"/>
      <c r="CL41" s="1494"/>
      <c r="CM41" s="1494"/>
      <c r="CN41" s="1494"/>
      <c r="CO41" s="1494"/>
      <c r="CP41" s="1493" t="s">
        <v>26</v>
      </c>
      <c r="CQ41" s="1493"/>
      <c r="CR41" s="1493"/>
      <c r="CS41" s="1495"/>
    </row>
    <row r="42" spans="1:140" s="531" customFormat="1" ht="24.95" hidden="1" customHeight="1">
      <c r="A42" s="6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772"/>
      <c r="X42" s="772"/>
      <c r="Y42" s="772"/>
      <c r="Z42" s="772"/>
      <c r="AA42" s="1492" t="s">
        <v>2400</v>
      </c>
      <c r="AB42" s="1493"/>
      <c r="AC42" s="1493"/>
      <c r="AD42" s="1493"/>
      <c r="AE42" s="1493"/>
      <c r="AF42" s="1493"/>
      <c r="AG42" s="1493"/>
      <c r="AH42" s="1493"/>
      <c r="AI42" s="1493"/>
      <c r="AJ42" s="1494">
        <f>'1'!$AJ$27</f>
        <v>0</v>
      </c>
      <c r="AK42" s="1494"/>
      <c r="AL42" s="1494"/>
      <c r="AM42" s="1494"/>
      <c r="AN42" s="1494"/>
      <c r="AO42" s="1494"/>
      <c r="AP42" s="1494"/>
      <c r="AQ42" s="1494"/>
      <c r="AR42" s="1494"/>
      <c r="AS42" s="1493" t="s">
        <v>26</v>
      </c>
      <c r="AT42" s="1493"/>
      <c r="AU42" s="1493"/>
      <c r="AV42" s="1495"/>
      <c r="AW42" s="772"/>
      <c r="AX42" s="61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772"/>
      <c r="BU42" s="772"/>
      <c r="BV42" s="772"/>
      <c r="BW42" s="772"/>
      <c r="BX42" s="1492" t="s">
        <v>2404</v>
      </c>
      <c r="BY42" s="1493"/>
      <c r="BZ42" s="1493"/>
      <c r="CA42" s="1493"/>
      <c r="CB42" s="1493"/>
      <c r="CC42" s="1493"/>
      <c r="CD42" s="1493"/>
      <c r="CE42" s="1493"/>
      <c r="CF42" s="1493"/>
      <c r="CG42" s="1494">
        <f>'1'!$AJ$27</f>
        <v>0</v>
      </c>
      <c r="CH42" s="1494"/>
      <c r="CI42" s="1494"/>
      <c r="CJ42" s="1494"/>
      <c r="CK42" s="1494"/>
      <c r="CL42" s="1494"/>
      <c r="CM42" s="1494"/>
      <c r="CN42" s="1494"/>
      <c r="CO42" s="1494"/>
      <c r="CP42" s="1493" t="s">
        <v>26</v>
      </c>
      <c r="CQ42" s="1493"/>
      <c r="CR42" s="1493"/>
      <c r="CS42" s="1495"/>
      <c r="CT42" s="538"/>
    </row>
    <row r="43" spans="1:140" s="1" customFormat="1" ht="12.95" customHeight="1">
      <c r="A43" s="6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55"/>
      <c r="AW43" s="27"/>
      <c r="AX43" s="60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55"/>
      <c r="CT43" s="2"/>
    </row>
    <row r="44" spans="1:140" s="1" customFormat="1" ht="18" customHeight="1">
      <c r="A44" s="2024" t="s">
        <v>203</v>
      </c>
      <c r="B44" s="2025"/>
      <c r="C44" s="2025"/>
      <c r="D44" s="2025"/>
      <c r="E44" s="2025"/>
      <c r="F44" s="2025"/>
      <c r="G44" s="2025"/>
      <c r="H44" s="2025"/>
      <c r="I44" s="2025"/>
      <c r="J44" s="2025"/>
      <c r="K44" s="2025"/>
      <c r="L44" s="2025"/>
      <c r="M44" s="2025"/>
      <c r="N44" s="2026" t="s">
        <v>34</v>
      </c>
      <c r="O44" s="2026"/>
      <c r="P44" s="2026"/>
      <c r="Q44" s="2026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65"/>
      <c r="AQ44" s="65"/>
      <c r="AR44" s="65"/>
      <c r="AS44" s="65"/>
      <c r="AT44" s="65"/>
      <c r="AU44" s="65"/>
      <c r="AV44" s="66"/>
      <c r="AW44" s="58"/>
      <c r="AX44" s="2024" t="s">
        <v>203</v>
      </c>
      <c r="AY44" s="2025"/>
      <c r="AZ44" s="2025"/>
      <c r="BA44" s="2025"/>
      <c r="BB44" s="2025"/>
      <c r="BC44" s="2025"/>
      <c r="BD44" s="2025"/>
      <c r="BE44" s="2025"/>
      <c r="BF44" s="2025"/>
      <c r="BG44" s="2025"/>
      <c r="BH44" s="2025"/>
      <c r="BI44" s="2025"/>
      <c r="BJ44" s="2025"/>
      <c r="BK44" s="2026" t="s">
        <v>34</v>
      </c>
      <c r="BL44" s="2026"/>
      <c r="BM44" s="2026"/>
      <c r="BN44" s="2026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5"/>
      <c r="CO44" s="65"/>
      <c r="CP44" s="65"/>
      <c r="CQ44" s="65"/>
      <c r="CR44" s="65"/>
      <c r="CS44" s="66"/>
      <c r="CT44" s="2"/>
    </row>
  </sheetData>
  <sheetProtection insertColumns="0" deleteColumns="0"/>
  <protectedRanges>
    <protectedRange sqref="AC39 BZ39" name="범위1_1_1"/>
  </protectedRanges>
  <mergeCells count="201">
    <mergeCell ref="AA41:AI41"/>
    <mergeCell ref="AJ41:AR41"/>
    <mergeCell ref="AS41:AV41"/>
    <mergeCell ref="A44:M44"/>
    <mergeCell ref="N44:Q44"/>
    <mergeCell ref="A15:H16"/>
    <mergeCell ref="I15:P15"/>
    <mergeCell ref="Q15:AV15"/>
    <mergeCell ref="I16:P16"/>
    <mergeCell ref="Q16:AV16"/>
    <mergeCell ref="A17:AV17"/>
    <mergeCell ref="A18:AV36"/>
    <mergeCell ref="A37:AV37"/>
    <mergeCell ref="T39:X39"/>
    <mergeCell ref="Y39:Z39"/>
    <mergeCell ref="AA39:AD39"/>
    <mergeCell ref="AE39:AF39"/>
    <mergeCell ref="AG39:AI39"/>
    <mergeCell ref="AJ39:AK39"/>
    <mergeCell ref="AA42:AI42"/>
    <mergeCell ref="AJ42:AR42"/>
    <mergeCell ref="AS42:AV42"/>
    <mergeCell ref="AT11:AU11"/>
    <mergeCell ref="A12:H12"/>
    <mergeCell ref="I12:W12"/>
    <mergeCell ref="X12:Y12"/>
    <mergeCell ref="Z12:AM12"/>
    <mergeCell ref="AO12:AP12"/>
    <mergeCell ref="AR12:AS12"/>
    <mergeCell ref="AT12:AV12"/>
    <mergeCell ref="A13:H14"/>
    <mergeCell ref="I13:P13"/>
    <mergeCell ref="Q13:AV13"/>
    <mergeCell ref="I14:P14"/>
    <mergeCell ref="Q14:AV14"/>
    <mergeCell ref="A11:C11"/>
    <mergeCell ref="D11:N11"/>
    <mergeCell ref="O11:Q11"/>
    <mergeCell ref="R11:V11"/>
    <mergeCell ref="W11:Y11"/>
    <mergeCell ref="Z11:AE11"/>
    <mergeCell ref="AF11:AK11"/>
    <mergeCell ref="AL11:AO11"/>
    <mergeCell ref="AQ11:AR11"/>
    <mergeCell ref="AT9:AU9"/>
    <mergeCell ref="A10:C10"/>
    <mergeCell ref="D10:N10"/>
    <mergeCell ref="O10:Q10"/>
    <mergeCell ref="R10:V10"/>
    <mergeCell ref="W10:Y10"/>
    <mergeCell ref="Z10:AE10"/>
    <mergeCell ref="AF10:AK10"/>
    <mergeCell ref="AL10:AO10"/>
    <mergeCell ref="AQ10:AR10"/>
    <mergeCell ref="AT10:AU10"/>
    <mergeCell ref="A9:C9"/>
    <mergeCell ref="D9:N9"/>
    <mergeCell ref="O9:Q9"/>
    <mergeCell ref="R9:V9"/>
    <mergeCell ref="W9:Y9"/>
    <mergeCell ref="Z9:AE9"/>
    <mergeCell ref="AF9:AK9"/>
    <mergeCell ref="AL9:AO9"/>
    <mergeCell ref="AQ9:AR9"/>
    <mergeCell ref="AT7:AU7"/>
    <mergeCell ref="A8:C8"/>
    <mergeCell ref="D8:N8"/>
    <mergeCell ref="O8:Q8"/>
    <mergeCell ref="R8:V8"/>
    <mergeCell ref="W8:Y8"/>
    <mergeCell ref="Z8:AE8"/>
    <mergeCell ref="AF8:AK8"/>
    <mergeCell ref="AL8:AO8"/>
    <mergeCell ref="AQ8:AR8"/>
    <mergeCell ref="AT8:AU8"/>
    <mergeCell ref="A7:C7"/>
    <mergeCell ref="D7:N7"/>
    <mergeCell ref="O7:Q7"/>
    <mergeCell ref="R7:V7"/>
    <mergeCell ref="W7:Y7"/>
    <mergeCell ref="Z7:AE7"/>
    <mergeCell ref="AF7:AK7"/>
    <mergeCell ref="AL7:AO7"/>
    <mergeCell ref="AQ7:AR7"/>
    <mergeCell ref="A1:AV1"/>
    <mergeCell ref="A3:AV3"/>
    <mergeCell ref="A4:I4"/>
    <mergeCell ref="J4:AV4"/>
    <mergeCell ref="A5:I5"/>
    <mergeCell ref="J5:AV5"/>
    <mergeCell ref="A6:C6"/>
    <mergeCell ref="D6:N6"/>
    <mergeCell ref="O6:Q6"/>
    <mergeCell ref="R6:V6"/>
    <mergeCell ref="W6:Y6"/>
    <mergeCell ref="Z6:AE6"/>
    <mergeCell ref="AF6:AK6"/>
    <mergeCell ref="AL6:AO6"/>
    <mergeCell ref="AQ6:AR6"/>
    <mergeCell ref="AT6:AU6"/>
    <mergeCell ref="CT3:DC3"/>
    <mergeCell ref="AX1:CS1"/>
    <mergeCell ref="AX3:CS3"/>
    <mergeCell ref="AX4:BF4"/>
    <mergeCell ref="BG4:CS4"/>
    <mergeCell ref="AX5:BF5"/>
    <mergeCell ref="BG5:CS5"/>
    <mergeCell ref="AX6:AZ6"/>
    <mergeCell ref="BA6:BK6"/>
    <mergeCell ref="BL6:BN6"/>
    <mergeCell ref="BO6:BS6"/>
    <mergeCell ref="BT6:BV6"/>
    <mergeCell ref="BW6:CB6"/>
    <mergeCell ref="CC6:CH6"/>
    <mergeCell ref="CI6:CL6"/>
    <mergeCell ref="CN6:CO6"/>
    <mergeCell ref="CQ6:CR6"/>
    <mergeCell ref="CQ7:CR7"/>
    <mergeCell ref="AX8:AZ8"/>
    <mergeCell ref="BA8:BK8"/>
    <mergeCell ref="BL8:BN8"/>
    <mergeCell ref="BO8:BS8"/>
    <mergeCell ref="BT8:BV8"/>
    <mergeCell ref="BW8:CB8"/>
    <mergeCell ref="CC8:CH8"/>
    <mergeCell ref="CI8:CL8"/>
    <mergeCell ref="CN8:CO8"/>
    <mergeCell ref="CQ8:CR8"/>
    <mergeCell ref="AX7:AZ7"/>
    <mergeCell ref="BA7:BK7"/>
    <mergeCell ref="BL7:BN7"/>
    <mergeCell ref="BO7:BS7"/>
    <mergeCell ref="BT7:BV7"/>
    <mergeCell ref="BW7:CB7"/>
    <mergeCell ref="CC7:CH7"/>
    <mergeCell ref="CI7:CL7"/>
    <mergeCell ref="CN7:CO7"/>
    <mergeCell ref="CQ9:CR9"/>
    <mergeCell ref="AX10:AZ10"/>
    <mergeCell ref="BA10:BK10"/>
    <mergeCell ref="BL10:BN10"/>
    <mergeCell ref="BO10:BS10"/>
    <mergeCell ref="BT10:BV10"/>
    <mergeCell ref="BW10:CB10"/>
    <mergeCell ref="CC10:CH10"/>
    <mergeCell ref="CI10:CL10"/>
    <mergeCell ref="CN10:CO10"/>
    <mergeCell ref="AX9:AZ9"/>
    <mergeCell ref="BA9:BK9"/>
    <mergeCell ref="BL9:BN9"/>
    <mergeCell ref="BO9:BS9"/>
    <mergeCell ref="BT9:BV9"/>
    <mergeCell ref="BW9:CB9"/>
    <mergeCell ref="CC9:CH9"/>
    <mergeCell ref="CI9:CL9"/>
    <mergeCell ref="CN9:CO9"/>
    <mergeCell ref="CQ11:CR11"/>
    <mergeCell ref="AX12:BE12"/>
    <mergeCell ref="BF12:BT12"/>
    <mergeCell ref="BU12:BV12"/>
    <mergeCell ref="BW12:CJ12"/>
    <mergeCell ref="CL12:CM12"/>
    <mergeCell ref="CO12:CP12"/>
    <mergeCell ref="CQ12:CS12"/>
    <mergeCell ref="CQ10:CR10"/>
    <mergeCell ref="AX11:AZ11"/>
    <mergeCell ref="BA11:BK11"/>
    <mergeCell ref="BL11:BN11"/>
    <mergeCell ref="BO11:BS11"/>
    <mergeCell ref="BT11:BV11"/>
    <mergeCell ref="BW11:CB11"/>
    <mergeCell ref="CC11:CH11"/>
    <mergeCell ref="CI11:CL11"/>
    <mergeCell ref="CN11:CO11"/>
    <mergeCell ref="AX13:BE14"/>
    <mergeCell ref="BF13:BM13"/>
    <mergeCell ref="BN13:CS13"/>
    <mergeCell ref="BF14:BM14"/>
    <mergeCell ref="BN14:CS14"/>
    <mergeCell ref="AX15:BE16"/>
    <mergeCell ref="BF15:BM15"/>
    <mergeCell ref="BN15:CS15"/>
    <mergeCell ref="BF16:BM16"/>
    <mergeCell ref="BN16:CS16"/>
    <mergeCell ref="BX41:CF41"/>
    <mergeCell ref="CG41:CO41"/>
    <mergeCell ref="CP41:CS41"/>
    <mergeCell ref="AX44:BJ44"/>
    <mergeCell ref="BK44:BN44"/>
    <mergeCell ref="AX17:CS17"/>
    <mergeCell ref="AX18:CS36"/>
    <mergeCell ref="AX37:CS37"/>
    <mergeCell ref="BQ39:BU39"/>
    <mergeCell ref="BV39:BW39"/>
    <mergeCell ref="BX39:CA39"/>
    <mergeCell ref="CB39:CC39"/>
    <mergeCell ref="CD39:CF39"/>
    <mergeCell ref="CG39:CH39"/>
    <mergeCell ref="BX42:CF42"/>
    <mergeCell ref="CG42:CO42"/>
    <mergeCell ref="CP42:CS42"/>
  </mergeCells>
  <phoneticPr fontId="5" type="noConversion"/>
  <hyperlinks>
    <hyperlink ref="CT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42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74"/>
  <sheetViews>
    <sheetView zoomScaleNormal="100" workbookViewId="0">
      <pane xSplit="17" ySplit="1" topLeftCell="R2" activePane="bottomRight" state="frozen"/>
      <selection pane="topRight" activeCell="R1" sqref="R1"/>
      <selection pane="bottomLeft" activeCell="A2" sqref="A2"/>
      <selection pane="bottomRight" activeCell="W32" sqref="W32"/>
    </sheetView>
  </sheetViews>
  <sheetFormatPr defaultColWidth="5.88671875" defaultRowHeight="20.100000000000001" customHeight="1"/>
  <cols>
    <col min="1" max="1" width="1.44140625" style="163" customWidth="1"/>
    <col min="2" max="2" width="6" style="163" customWidth="1"/>
    <col min="3" max="3" width="6.88671875" style="163" customWidth="1"/>
    <col min="4" max="5" width="5.6640625" style="163" bestFit="1" customWidth="1"/>
    <col min="6" max="7" width="7.6640625" style="163" customWidth="1"/>
    <col min="8" max="8" width="5.6640625" style="163" bestFit="1" customWidth="1"/>
    <col min="9" max="9" width="8.5546875" style="163" bestFit="1" customWidth="1"/>
    <col min="10" max="14" width="5" style="163" customWidth="1"/>
    <col min="15" max="15" width="4.109375" style="163" customWidth="1"/>
    <col min="16" max="17" width="1.44140625" style="163" customWidth="1"/>
    <col min="18" max="18" width="17.44140625" style="5" customWidth="1"/>
    <col min="19" max="16384" width="5.88671875" style="163"/>
  </cols>
  <sheetData>
    <row r="1" spans="1:18" ht="20.100000000000001" customHeight="1">
      <c r="A1" s="166" t="s">
        <v>1165</v>
      </c>
      <c r="B1" s="167"/>
      <c r="R1" s="452" t="s">
        <v>1369</v>
      </c>
    </row>
    <row r="2" spans="1:18" ht="20.100000000000001" customHeight="1">
      <c r="A2" s="168"/>
      <c r="B2" s="167"/>
    </row>
    <row r="3" spans="1:18" ht="20.100000000000001" customHeight="1">
      <c r="B3" s="169" t="s">
        <v>419</v>
      </c>
    </row>
    <row r="4" spans="1:18" ht="9.9499999999999993" customHeight="1" thickBot="1">
      <c r="B4" s="170"/>
      <c r="R4" s="435"/>
    </row>
    <row r="5" spans="1:18" ht="20.100000000000001" customHeight="1">
      <c r="B5" s="2086" t="s">
        <v>218</v>
      </c>
      <c r="C5" s="2087"/>
      <c r="D5" s="2087"/>
      <c r="E5" s="2087"/>
      <c r="F5" s="2087"/>
      <c r="G5" s="2087"/>
      <c r="H5" s="2088"/>
      <c r="I5" s="2089" t="s">
        <v>219</v>
      </c>
      <c r="J5" s="2087"/>
      <c r="K5" s="2087"/>
      <c r="L5" s="2087"/>
      <c r="M5" s="2087"/>
      <c r="N5" s="2087"/>
      <c r="O5" s="2087"/>
      <c r="P5" s="2093"/>
    </row>
    <row r="6" spans="1:18" ht="20.100000000000001" customHeight="1" thickBot="1">
      <c r="B6" s="2266">
        <v>20000</v>
      </c>
      <c r="C6" s="2267"/>
      <c r="D6" s="2267"/>
      <c r="E6" s="2267"/>
      <c r="F6" s="2267"/>
      <c r="G6" s="2267"/>
      <c r="H6" s="2268"/>
      <c r="I6" s="2269">
        <v>30000</v>
      </c>
      <c r="J6" s="2267"/>
      <c r="K6" s="2267"/>
      <c r="L6" s="2267"/>
      <c r="M6" s="2267"/>
      <c r="N6" s="2267"/>
      <c r="O6" s="2267"/>
      <c r="P6" s="2270"/>
      <c r="R6" s="443"/>
    </row>
    <row r="7" spans="1:18" ht="9.9499999999999993" customHeight="1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R7" s="435"/>
    </row>
    <row r="8" spans="1:18" ht="20.100000000000001" customHeight="1">
      <c r="B8" s="169" t="s">
        <v>420</v>
      </c>
      <c r="R8" s="435"/>
    </row>
    <row r="9" spans="1:18" ht="9.9499999999999993" customHeight="1" thickBot="1">
      <c r="B9" s="170"/>
      <c r="R9" s="437"/>
    </row>
    <row r="10" spans="1:18" ht="20.100000000000001" customHeight="1">
      <c r="B10" s="2271" t="s">
        <v>421</v>
      </c>
      <c r="C10" s="2272"/>
      <c r="D10" s="2275" t="s">
        <v>220</v>
      </c>
      <c r="E10" s="2277" t="s">
        <v>422</v>
      </c>
      <c r="F10" s="2089" t="s">
        <v>423</v>
      </c>
      <c r="G10" s="2087"/>
      <c r="H10" s="2088"/>
      <c r="I10" s="2275" t="s">
        <v>221</v>
      </c>
      <c r="J10" s="2279" t="s">
        <v>223</v>
      </c>
      <c r="K10" s="2144"/>
      <c r="L10" s="2279" t="s">
        <v>224</v>
      </c>
      <c r="M10" s="2144"/>
      <c r="N10" s="2279" t="s">
        <v>225</v>
      </c>
      <c r="O10" s="2281"/>
      <c r="P10" s="2282"/>
      <c r="R10" s="437"/>
    </row>
    <row r="11" spans="1:18" ht="20.100000000000001" customHeight="1">
      <c r="B11" s="2273"/>
      <c r="C11" s="2274"/>
      <c r="D11" s="2276"/>
      <c r="E11" s="2278"/>
      <c r="F11" s="2284" t="s">
        <v>424</v>
      </c>
      <c r="G11" s="2285"/>
      <c r="H11" s="298" t="s">
        <v>222</v>
      </c>
      <c r="I11" s="2276"/>
      <c r="J11" s="2280"/>
      <c r="K11" s="2146"/>
      <c r="L11" s="2280"/>
      <c r="M11" s="2146"/>
      <c r="N11" s="2280"/>
      <c r="O11" s="2193"/>
      <c r="P11" s="2283"/>
      <c r="R11" s="437"/>
    </row>
    <row r="12" spans="1:18" ht="30" customHeight="1">
      <c r="B12" s="2227" t="s">
        <v>1161</v>
      </c>
      <c r="C12" s="2228"/>
      <c r="D12" s="2229" t="s">
        <v>425</v>
      </c>
      <c r="E12" s="2228"/>
      <c r="F12" s="2229" t="s">
        <v>426</v>
      </c>
      <c r="G12" s="2228"/>
      <c r="H12" s="2236" t="s">
        <v>226</v>
      </c>
      <c r="I12" s="2238" t="s">
        <v>427</v>
      </c>
      <c r="J12" s="2240">
        <v>40000</v>
      </c>
      <c r="K12" s="2241"/>
      <c r="L12" s="2244" t="s">
        <v>428</v>
      </c>
      <c r="M12" s="2245"/>
      <c r="N12" s="2240">
        <v>30000</v>
      </c>
      <c r="O12" s="2248"/>
      <c r="P12" s="2249"/>
      <c r="R12" s="87"/>
    </row>
    <row r="13" spans="1:18" ht="30" customHeight="1">
      <c r="B13" s="2252" t="s">
        <v>1163</v>
      </c>
      <c r="C13" s="2253"/>
      <c r="D13" s="2230"/>
      <c r="E13" s="2231"/>
      <c r="F13" s="2232"/>
      <c r="G13" s="2233"/>
      <c r="H13" s="2237"/>
      <c r="I13" s="2239"/>
      <c r="J13" s="2242"/>
      <c r="K13" s="2243"/>
      <c r="L13" s="2246"/>
      <c r="M13" s="2247"/>
      <c r="N13" s="2242"/>
      <c r="O13" s="2250"/>
      <c r="P13" s="2251"/>
      <c r="R13" s="87"/>
    </row>
    <row r="14" spans="1:18" ht="30" customHeight="1">
      <c r="B14" s="2254" t="s">
        <v>1162</v>
      </c>
      <c r="C14" s="2255"/>
      <c r="D14" s="2229" t="s">
        <v>308</v>
      </c>
      <c r="E14" s="2228"/>
      <c r="F14" s="2232"/>
      <c r="G14" s="2233"/>
      <c r="H14" s="2236" t="s">
        <v>308</v>
      </c>
      <c r="I14" s="2238" t="s">
        <v>429</v>
      </c>
      <c r="J14" s="2240">
        <v>30000</v>
      </c>
      <c r="K14" s="2241"/>
      <c r="L14" s="2244" t="s">
        <v>430</v>
      </c>
      <c r="M14" s="2245"/>
      <c r="N14" s="2240">
        <v>20000</v>
      </c>
      <c r="O14" s="2248"/>
      <c r="P14" s="2249"/>
      <c r="R14" s="87"/>
    </row>
    <row r="15" spans="1:18" ht="30" customHeight="1" thickBot="1">
      <c r="B15" s="2264" t="s">
        <v>1164</v>
      </c>
      <c r="C15" s="2265"/>
      <c r="D15" s="2234"/>
      <c r="E15" s="2235"/>
      <c r="F15" s="2234"/>
      <c r="G15" s="2235"/>
      <c r="H15" s="2256"/>
      <c r="I15" s="2257"/>
      <c r="J15" s="2258"/>
      <c r="K15" s="2259"/>
      <c r="L15" s="2260"/>
      <c r="M15" s="2261"/>
      <c r="N15" s="2258"/>
      <c r="O15" s="2262"/>
      <c r="P15" s="2263"/>
      <c r="R15" s="87"/>
    </row>
    <row r="16" spans="1:18" ht="66.75" customHeight="1" thickTop="1" thickBot="1">
      <c r="B16" s="2216" t="s">
        <v>227</v>
      </c>
      <c r="C16" s="2217"/>
      <c r="D16" s="173" t="s">
        <v>431</v>
      </c>
      <c r="E16" s="173" t="s">
        <v>432</v>
      </c>
      <c r="F16" s="2218" t="s">
        <v>433</v>
      </c>
      <c r="G16" s="2219"/>
      <c r="H16" s="173" t="s">
        <v>431</v>
      </c>
      <c r="I16" s="173" t="s">
        <v>434</v>
      </c>
      <c r="J16" s="2220" t="s">
        <v>228</v>
      </c>
      <c r="K16" s="2221"/>
      <c r="L16" s="2220" t="s">
        <v>229</v>
      </c>
      <c r="M16" s="2221"/>
      <c r="N16" s="2220" t="s">
        <v>228</v>
      </c>
      <c r="O16" s="2222"/>
      <c r="P16" s="2223"/>
      <c r="R16" s="87"/>
    </row>
    <row r="17" spans="2:18" s="174" customFormat="1" ht="9.9499999999999993" customHeight="1">
      <c r="B17" s="175"/>
      <c r="C17" s="176"/>
      <c r="D17" s="177"/>
      <c r="E17" s="177"/>
      <c r="F17" s="178"/>
      <c r="G17" s="179"/>
      <c r="H17" s="177"/>
      <c r="I17" s="177"/>
      <c r="J17" s="177"/>
      <c r="K17" s="177"/>
      <c r="L17" s="177"/>
      <c r="M17" s="177"/>
      <c r="N17" s="177"/>
      <c r="O17" s="177"/>
      <c r="P17" s="180"/>
      <c r="R17" s="437"/>
    </row>
    <row r="18" spans="2:18" ht="20.100000000000001" customHeight="1">
      <c r="B18" s="2196" t="s">
        <v>435</v>
      </c>
      <c r="C18" s="2197"/>
      <c r="D18" s="2197"/>
      <c r="E18" s="2197"/>
      <c r="F18" s="2197"/>
      <c r="G18" s="2197"/>
      <c r="H18" s="2197"/>
      <c r="I18" s="2197"/>
      <c r="J18" s="2197"/>
      <c r="K18" s="2197"/>
      <c r="L18" s="2197"/>
      <c r="M18" s="2197"/>
      <c r="N18" s="2197"/>
      <c r="O18" s="2197"/>
      <c r="P18" s="2198"/>
      <c r="R18" s="437"/>
    </row>
    <row r="19" spans="2:18" ht="20.100000000000001" customHeight="1">
      <c r="B19" s="2196" t="s">
        <v>436</v>
      </c>
      <c r="C19" s="2197"/>
      <c r="D19" s="2197"/>
      <c r="E19" s="2197"/>
      <c r="F19" s="2197"/>
      <c r="G19" s="2197"/>
      <c r="H19" s="2197"/>
      <c r="I19" s="2197"/>
      <c r="J19" s="2197"/>
      <c r="K19" s="2197"/>
      <c r="L19" s="2197"/>
      <c r="M19" s="2197"/>
      <c r="N19" s="2197"/>
      <c r="O19" s="2197"/>
      <c r="P19" s="2198"/>
      <c r="R19" s="437"/>
    </row>
    <row r="20" spans="2:18" ht="20.100000000000001" customHeight="1">
      <c r="B20" s="2196" t="s">
        <v>437</v>
      </c>
      <c r="C20" s="2197"/>
      <c r="D20" s="2197"/>
      <c r="E20" s="2197"/>
      <c r="F20" s="2197"/>
      <c r="G20" s="2197"/>
      <c r="H20" s="2197"/>
      <c r="I20" s="2197"/>
      <c r="J20" s="2197"/>
      <c r="K20" s="2197"/>
      <c r="L20" s="2197"/>
      <c r="M20" s="2197"/>
      <c r="N20" s="2197"/>
      <c r="O20" s="2197"/>
      <c r="P20" s="2198"/>
      <c r="R20" s="437"/>
    </row>
    <row r="21" spans="2:18" ht="20.100000000000001" customHeight="1">
      <c r="B21" s="2196" t="s">
        <v>438</v>
      </c>
      <c r="C21" s="2197"/>
      <c r="D21" s="2197"/>
      <c r="E21" s="2197"/>
      <c r="F21" s="2197"/>
      <c r="G21" s="2197"/>
      <c r="H21" s="2197"/>
      <c r="I21" s="2197"/>
      <c r="J21" s="2197"/>
      <c r="K21" s="2197"/>
      <c r="L21" s="2197"/>
      <c r="M21" s="2197"/>
      <c r="N21" s="2197"/>
      <c r="O21" s="2197"/>
      <c r="P21" s="2198"/>
      <c r="R21" s="436"/>
    </row>
    <row r="22" spans="2:18" ht="20.100000000000001" customHeight="1">
      <c r="B22" s="2224" t="s">
        <v>1166</v>
      </c>
      <c r="C22" s="2225"/>
      <c r="D22" s="2225"/>
      <c r="E22" s="2225"/>
      <c r="F22" s="2225"/>
      <c r="G22" s="2225"/>
      <c r="H22" s="2225"/>
      <c r="I22" s="2225"/>
      <c r="J22" s="2225"/>
      <c r="K22" s="2225"/>
      <c r="L22" s="2225"/>
      <c r="M22" s="2225"/>
      <c r="N22" s="2225"/>
      <c r="O22" s="2225"/>
      <c r="P22" s="2226"/>
    </row>
    <row r="23" spans="2:18" ht="45" customHeight="1">
      <c r="B23" s="2199" t="s">
        <v>1761</v>
      </c>
      <c r="C23" s="2200"/>
      <c r="D23" s="2200"/>
      <c r="E23" s="2200"/>
      <c r="F23" s="2200"/>
      <c r="G23" s="2200"/>
      <c r="H23" s="2200"/>
      <c r="I23" s="2200"/>
      <c r="J23" s="2200"/>
      <c r="K23" s="2200"/>
      <c r="L23" s="2200"/>
      <c r="M23" s="2200"/>
      <c r="N23" s="2200"/>
      <c r="O23" s="2200"/>
      <c r="P23" s="2201"/>
    </row>
    <row r="24" spans="2:18" s="181" customFormat="1" ht="9.9499999999999993" customHeight="1" thickBot="1"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  <c r="R24" s="5"/>
    </row>
    <row r="25" spans="2:18" s="181" customFormat="1" ht="9.9499999999999993" customHeight="1">
      <c r="B25" s="540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172"/>
      <c r="R25" s="5"/>
    </row>
    <row r="26" spans="2:18" s="181" customFormat="1" ht="15" customHeight="1">
      <c r="B26" s="545" t="s">
        <v>1758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172"/>
      <c r="R26" s="5"/>
    </row>
    <row r="27" spans="2:18" s="181" customFormat="1" ht="15" customHeight="1" thickBot="1">
      <c r="B27" s="2052" t="s">
        <v>1759</v>
      </c>
      <c r="C27" s="2052"/>
      <c r="D27" s="2052"/>
      <c r="E27" s="2052"/>
      <c r="F27" s="2052"/>
      <c r="G27" s="2052"/>
      <c r="H27" s="2052"/>
      <c r="I27" s="2052"/>
      <c r="J27" s="2052"/>
      <c r="K27" s="2052"/>
      <c r="L27" s="2052"/>
      <c r="M27" s="2052"/>
      <c r="N27" s="2052"/>
      <c r="O27" s="2052"/>
      <c r="P27" s="172"/>
      <c r="R27" s="5"/>
    </row>
    <row r="28" spans="2:18" s="181" customFormat="1" ht="15" customHeight="1">
      <c r="B28" s="2065" t="s">
        <v>1671</v>
      </c>
      <c r="C28" s="2066"/>
      <c r="D28" s="2067" t="s">
        <v>1672</v>
      </c>
      <c r="E28" s="2066"/>
      <c r="F28" s="542" t="s">
        <v>1673</v>
      </c>
      <c r="G28" s="542" t="s">
        <v>1674</v>
      </c>
      <c r="H28" s="2067" t="s">
        <v>1671</v>
      </c>
      <c r="I28" s="2066"/>
      <c r="J28" s="2067" t="s">
        <v>1672</v>
      </c>
      <c r="K28" s="2066"/>
      <c r="L28" s="2067" t="s">
        <v>1673</v>
      </c>
      <c r="M28" s="2067"/>
      <c r="N28" s="2067" t="s">
        <v>1674</v>
      </c>
      <c r="O28" s="2068"/>
      <c r="P28" s="172"/>
      <c r="R28" s="5"/>
    </row>
    <row r="29" spans="2:18" s="181" customFormat="1" ht="15" customHeight="1">
      <c r="B29" s="2053" t="s">
        <v>1675</v>
      </c>
      <c r="C29" s="2054"/>
      <c r="D29" s="2056" t="s">
        <v>1676</v>
      </c>
      <c r="E29" s="2054"/>
      <c r="F29" s="543">
        <v>30</v>
      </c>
      <c r="G29" s="543">
        <v>60</v>
      </c>
      <c r="H29" s="2056" t="s">
        <v>1677</v>
      </c>
      <c r="I29" s="2056"/>
      <c r="J29" s="2056" t="s">
        <v>1678</v>
      </c>
      <c r="K29" s="2054"/>
      <c r="L29" s="2054">
        <v>222</v>
      </c>
      <c r="M29" s="2054"/>
      <c r="N29" s="2054">
        <f>L29*2</f>
        <v>444</v>
      </c>
      <c r="O29" s="2062"/>
      <c r="P29" s="172"/>
      <c r="R29" s="5"/>
    </row>
    <row r="30" spans="2:18" s="181" customFormat="1" ht="15" customHeight="1">
      <c r="B30" s="2053" t="s">
        <v>1714</v>
      </c>
      <c r="C30" s="2054"/>
      <c r="D30" s="2056" t="s">
        <v>1679</v>
      </c>
      <c r="E30" s="2054"/>
      <c r="F30" s="543">
        <v>10</v>
      </c>
      <c r="G30" s="543">
        <f>F30*2</f>
        <v>20</v>
      </c>
      <c r="H30" s="2056"/>
      <c r="I30" s="2056"/>
      <c r="J30" s="2056" t="s">
        <v>1720</v>
      </c>
      <c r="K30" s="2054"/>
      <c r="L30" s="2054">
        <v>244</v>
      </c>
      <c r="M30" s="2054"/>
      <c r="N30" s="2054">
        <f t="shared" ref="N30:N65" si="0">L30*2</f>
        <v>488</v>
      </c>
      <c r="O30" s="2062"/>
      <c r="P30" s="172"/>
      <c r="R30" s="5"/>
    </row>
    <row r="31" spans="2:18" s="181" customFormat="1" ht="15" customHeight="1">
      <c r="B31" s="2055"/>
      <c r="C31" s="2054"/>
      <c r="D31" s="2056" t="s">
        <v>1680</v>
      </c>
      <c r="E31" s="2054"/>
      <c r="F31" s="543">
        <v>32</v>
      </c>
      <c r="G31" s="543">
        <f t="shared" ref="G31:G65" si="1">F31*2</f>
        <v>64</v>
      </c>
      <c r="H31" s="2056"/>
      <c r="I31" s="2056"/>
      <c r="J31" s="2056" t="s">
        <v>1721</v>
      </c>
      <c r="K31" s="2054"/>
      <c r="L31" s="2054">
        <v>197</v>
      </c>
      <c r="M31" s="2054"/>
      <c r="N31" s="2054">
        <f t="shared" si="0"/>
        <v>394</v>
      </c>
      <c r="O31" s="2062"/>
      <c r="P31" s="172"/>
      <c r="R31" s="5"/>
    </row>
    <row r="32" spans="2:18" s="181" customFormat="1" ht="15" customHeight="1">
      <c r="B32" s="2055"/>
      <c r="C32" s="2054"/>
      <c r="D32" s="2056" t="s">
        <v>1681</v>
      </c>
      <c r="E32" s="2054"/>
      <c r="F32" s="543">
        <v>17</v>
      </c>
      <c r="G32" s="543">
        <f t="shared" si="1"/>
        <v>34</v>
      </c>
      <c r="H32" s="2056"/>
      <c r="I32" s="2056"/>
      <c r="J32" s="2056" t="s">
        <v>1722</v>
      </c>
      <c r="K32" s="2054"/>
      <c r="L32" s="2054">
        <v>204</v>
      </c>
      <c r="M32" s="2054"/>
      <c r="N32" s="2054">
        <f t="shared" si="0"/>
        <v>408</v>
      </c>
      <c r="O32" s="2062"/>
      <c r="P32" s="172"/>
      <c r="R32" s="5"/>
    </row>
    <row r="33" spans="2:18" s="181" customFormat="1" ht="15" customHeight="1">
      <c r="B33" s="2055"/>
      <c r="C33" s="2054"/>
      <c r="D33" s="2056" t="s">
        <v>1682</v>
      </c>
      <c r="E33" s="2054"/>
      <c r="F33" s="543">
        <v>22</v>
      </c>
      <c r="G33" s="543">
        <f t="shared" si="1"/>
        <v>44</v>
      </c>
      <c r="H33" s="2056"/>
      <c r="I33" s="2056"/>
      <c r="J33" s="2056" t="s">
        <v>1723</v>
      </c>
      <c r="K33" s="2054"/>
      <c r="L33" s="2054">
        <v>347</v>
      </c>
      <c r="M33" s="2054"/>
      <c r="N33" s="2054">
        <f t="shared" si="0"/>
        <v>694</v>
      </c>
      <c r="O33" s="2062"/>
      <c r="P33" s="172"/>
      <c r="R33" s="5"/>
    </row>
    <row r="34" spans="2:18" s="181" customFormat="1" ht="15" customHeight="1">
      <c r="B34" s="2055"/>
      <c r="C34" s="2054"/>
      <c r="D34" s="2056" t="s">
        <v>1683</v>
      </c>
      <c r="E34" s="2054"/>
      <c r="F34" s="543">
        <v>42</v>
      </c>
      <c r="G34" s="543">
        <f t="shared" si="1"/>
        <v>84</v>
      </c>
      <c r="H34" s="2056"/>
      <c r="I34" s="2056"/>
      <c r="J34" s="2056" t="s">
        <v>1724</v>
      </c>
      <c r="K34" s="2054"/>
      <c r="L34" s="2054">
        <v>344</v>
      </c>
      <c r="M34" s="2054"/>
      <c r="N34" s="2054">
        <f t="shared" si="0"/>
        <v>688</v>
      </c>
      <c r="O34" s="2062"/>
      <c r="P34" s="172"/>
      <c r="R34" s="5"/>
    </row>
    <row r="35" spans="2:18" s="181" customFormat="1" ht="15" customHeight="1">
      <c r="B35" s="2055"/>
      <c r="C35" s="2054"/>
      <c r="D35" s="2056" t="s">
        <v>1684</v>
      </c>
      <c r="E35" s="2054"/>
      <c r="F35" s="543">
        <v>25</v>
      </c>
      <c r="G35" s="543">
        <f t="shared" si="1"/>
        <v>50</v>
      </c>
      <c r="H35" s="2056"/>
      <c r="I35" s="2056"/>
      <c r="J35" s="2056" t="s">
        <v>1725</v>
      </c>
      <c r="K35" s="2054"/>
      <c r="L35" s="2054">
        <v>330</v>
      </c>
      <c r="M35" s="2054"/>
      <c r="N35" s="2054">
        <f t="shared" si="0"/>
        <v>660</v>
      </c>
      <c r="O35" s="2062"/>
      <c r="P35" s="172"/>
      <c r="R35" s="5"/>
    </row>
    <row r="36" spans="2:18" s="181" customFormat="1" ht="15" customHeight="1">
      <c r="B36" s="2055"/>
      <c r="C36" s="2054"/>
      <c r="D36" s="2056" t="s">
        <v>1685</v>
      </c>
      <c r="E36" s="2054"/>
      <c r="F36" s="543">
        <v>14</v>
      </c>
      <c r="G36" s="543">
        <f t="shared" si="1"/>
        <v>28</v>
      </c>
      <c r="H36" s="2056"/>
      <c r="I36" s="2056"/>
      <c r="J36" s="2056" t="s">
        <v>1726</v>
      </c>
      <c r="K36" s="2054"/>
      <c r="L36" s="2054">
        <v>322</v>
      </c>
      <c r="M36" s="2054"/>
      <c r="N36" s="2054">
        <f t="shared" si="0"/>
        <v>644</v>
      </c>
      <c r="O36" s="2062"/>
      <c r="P36" s="172"/>
      <c r="R36" s="5"/>
    </row>
    <row r="37" spans="2:18" s="181" customFormat="1" ht="15" customHeight="1">
      <c r="B37" s="2055"/>
      <c r="C37" s="2054"/>
      <c r="D37" s="2056" t="s">
        <v>1686</v>
      </c>
      <c r="E37" s="2054"/>
      <c r="F37" s="543">
        <v>80</v>
      </c>
      <c r="G37" s="543">
        <f t="shared" si="1"/>
        <v>160</v>
      </c>
      <c r="H37" s="2056"/>
      <c r="I37" s="2056"/>
      <c r="J37" s="2056" t="s">
        <v>1727</v>
      </c>
      <c r="K37" s="2054"/>
      <c r="L37" s="2054">
        <v>316</v>
      </c>
      <c r="M37" s="2054"/>
      <c r="N37" s="2054">
        <f t="shared" si="0"/>
        <v>632</v>
      </c>
      <c r="O37" s="2062"/>
      <c r="P37" s="172"/>
      <c r="R37" s="5"/>
    </row>
    <row r="38" spans="2:18" s="181" customFormat="1" ht="15" customHeight="1">
      <c r="B38" s="2055"/>
      <c r="C38" s="2054"/>
      <c r="D38" s="2056" t="s">
        <v>1687</v>
      </c>
      <c r="E38" s="2054"/>
      <c r="F38" s="543">
        <v>71</v>
      </c>
      <c r="G38" s="543">
        <f t="shared" si="1"/>
        <v>142</v>
      </c>
      <c r="H38" s="2056" t="s">
        <v>1756</v>
      </c>
      <c r="I38" s="2054"/>
      <c r="J38" s="2056" t="s">
        <v>1728</v>
      </c>
      <c r="K38" s="2054"/>
      <c r="L38" s="2054">
        <v>118</v>
      </c>
      <c r="M38" s="2054"/>
      <c r="N38" s="2054">
        <f t="shared" si="0"/>
        <v>236</v>
      </c>
      <c r="O38" s="2062"/>
      <c r="P38" s="172"/>
      <c r="R38" s="5"/>
    </row>
    <row r="39" spans="2:18" s="181" customFormat="1" ht="15" customHeight="1">
      <c r="B39" s="2055"/>
      <c r="C39" s="2054"/>
      <c r="D39" s="2056" t="s">
        <v>1688</v>
      </c>
      <c r="E39" s="2054"/>
      <c r="F39" s="543">
        <v>49</v>
      </c>
      <c r="G39" s="543">
        <f t="shared" si="1"/>
        <v>98</v>
      </c>
      <c r="H39" s="2054"/>
      <c r="I39" s="2054"/>
      <c r="J39" s="2056" t="s">
        <v>1729</v>
      </c>
      <c r="K39" s="2054"/>
      <c r="L39" s="2054">
        <v>231</v>
      </c>
      <c r="M39" s="2054"/>
      <c r="N39" s="2054">
        <f t="shared" si="0"/>
        <v>462</v>
      </c>
      <c r="O39" s="2062"/>
      <c r="P39" s="172"/>
      <c r="R39" s="5"/>
    </row>
    <row r="40" spans="2:18" s="181" customFormat="1" ht="15" customHeight="1">
      <c r="B40" s="2055"/>
      <c r="C40" s="2054"/>
      <c r="D40" s="2056" t="s">
        <v>1689</v>
      </c>
      <c r="E40" s="2054"/>
      <c r="F40" s="543">
        <v>23</v>
      </c>
      <c r="G40" s="543">
        <f t="shared" si="1"/>
        <v>46</v>
      </c>
      <c r="H40" s="2054"/>
      <c r="I40" s="2054"/>
      <c r="J40" s="2056" t="s">
        <v>1730</v>
      </c>
      <c r="K40" s="2054"/>
      <c r="L40" s="2054">
        <v>248</v>
      </c>
      <c r="M40" s="2054"/>
      <c r="N40" s="2054">
        <f t="shared" si="0"/>
        <v>496</v>
      </c>
      <c r="O40" s="2062"/>
      <c r="P40" s="172"/>
      <c r="R40" s="5"/>
    </row>
    <row r="41" spans="2:18" s="181" customFormat="1" ht="15" customHeight="1">
      <c r="B41" s="2053" t="s">
        <v>1715</v>
      </c>
      <c r="C41" s="2054"/>
      <c r="D41" s="2056" t="s">
        <v>1690</v>
      </c>
      <c r="E41" s="2054"/>
      <c r="F41" s="543">
        <v>30</v>
      </c>
      <c r="G41" s="543">
        <f t="shared" si="1"/>
        <v>60</v>
      </c>
      <c r="H41" s="2054"/>
      <c r="I41" s="2054"/>
      <c r="J41" s="2056" t="s">
        <v>1731</v>
      </c>
      <c r="K41" s="2054"/>
      <c r="L41" s="2054">
        <v>198</v>
      </c>
      <c r="M41" s="2054"/>
      <c r="N41" s="2054">
        <f t="shared" si="0"/>
        <v>396</v>
      </c>
      <c r="O41" s="2062"/>
      <c r="P41" s="172"/>
      <c r="R41" s="5"/>
    </row>
    <row r="42" spans="2:18" s="181" customFormat="1" ht="15" customHeight="1">
      <c r="B42" s="2055"/>
      <c r="C42" s="2054"/>
      <c r="D42" s="2056" t="s">
        <v>1691</v>
      </c>
      <c r="E42" s="2054"/>
      <c r="F42" s="543">
        <v>51</v>
      </c>
      <c r="G42" s="543">
        <f t="shared" si="1"/>
        <v>102</v>
      </c>
      <c r="H42" s="2054"/>
      <c r="I42" s="2054"/>
      <c r="J42" s="2056" t="s">
        <v>1732</v>
      </c>
      <c r="K42" s="2054"/>
      <c r="L42" s="2054">
        <v>278</v>
      </c>
      <c r="M42" s="2054"/>
      <c r="N42" s="2054">
        <f t="shared" si="0"/>
        <v>556</v>
      </c>
      <c r="O42" s="2062"/>
      <c r="P42" s="172"/>
      <c r="R42" s="5"/>
    </row>
    <row r="43" spans="2:18" s="181" customFormat="1" ht="15" customHeight="1">
      <c r="B43" s="2055"/>
      <c r="C43" s="2054"/>
      <c r="D43" s="2056" t="s">
        <v>1692</v>
      </c>
      <c r="E43" s="2054"/>
      <c r="F43" s="543">
        <v>59</v>
      </c>
      <c r="G43" s="543">
        <f t="shared" si="1"/>
        <v>118</v>
      </c>
      <c r="H43" s="2054"/>
      <c r="I43" s="2054"/>
      <c r="J43" s="2056" t="s">
        <v>1733</v>
      </c>
      <c r="K43" s="2054"/>
      <c r="L43" s="2054">
        <v>104</v>
      </c>
      <c r="M43" s="2054"/>
      <c r="N43" s="2054">
        <f t="shared" si="0"/>
        <v>208</v>
      </c>
      <c r="O43" s="2062"/>
      <c r="P43" s="172"/>
      <c r="R43" s="5"/>
    </row>
    <row r="44" spans="2:18" s="181" customFormat="1" ht="15" customHeight="1">
      <c r="B44" s="2055"/>
      <c r="C44" s="2054"/>
      <c r="D44" s="2056" t="s">
        <v>1693</v>
      </c>
      <c r="E44" s="2054"/>
      <c r="F44" s="543">
        <v>41</v>
      </c>
      <c r="G44" s="543">
        <f t="shared" si="1"/>
        <v>82</v>
      </c>
      <c r="H44" s="2054"/>
      <c r="I44" s="2054"/>
      <c r="J44" s="2056" t="s">
        <v>1734</v>
      </c>
      <c r="K44" s="2054"/>
      <c r="L44" s="2054">
        <v>267</v>
      </c>
      <c r="M44" s="2054"/>
      <c r="N44" s="2054">
        <f t="shared" si="0"/>
        <v>534</v>
      </c>
      <c r="O44" s="2062"/>
      <c r="P44" s="172"/>
      <c r="R44" s="5"/>
    </row>
    <row r="45" spans="2:18" s="181" customFormat="1" ht="15" customHeight="1">
      <c r="B45" s="2055"/>
      <c r="C45" s="2054"/>
      <c r="D45" s="2056" t="s">
        <v>1694</v>
      </c>
      <c r="E45" s="2054"/>
      <c r="F45" s="543">
        <v>37</v>
      </c>
      <c r="G45" s="543">
        <f t="shared" si="1"/>
        <v>74</v>
      </c>
      <c r="H45" s="2056" t="s">
        <v>1757</v>
      </c>
      <c r="I45" s="2054"/>
      <c r="J45" s="2056" t="s">
        <v>1735</v>
      </c>
      <c r="K45" s="2054"/>
      <c r="L45" s="2054">
        <v>238</v>
      </c>
      <c r="M45" s="2054"/>
      <c r="N45" s="2054">
        <f t="shared" si="0"/>
        <v>476</v>
      </c>
      <c r="O45" s="2062"/>
      <c r="P45" s="172"/>
      <c r="R45" s="5"/>
    </row>
    <row r="46" spans="2:18" s="181" customFormat="1" ht="15" customHeight="1">
      <c r="B46" s="2055"/>
      <c r="C46" s="2054"/>
      <c r="D46" s="2056" t="s">
        <v>1695</v>
      </c>
      <c r="E46" s="2054"/>
      <c r="F46" s="543">
        <v>28</v>
      </c>
      <c r="G46" s="543">
        <f t="shared" si="1"/>
        <v>56</v>
      </c>
      <c r="H46" s="2054"/>
      <c r="I46" s="2054"/>
      <c r="J46" s="2056" t="s">
        <v>1736</v>
      </c>
      <c r="K46" s="2054"/>
      <c r="L46" s="2054">
        <v>243</v>
      </c>
      <c r="M46" s="2054"/>
      <c r="N46" s="2054">
        <f t="shared" si="0"/>
        <v>486</v>
      </c>
      <c r="O46" s="2062"/>
      <c r="P46" s="172"/>
      <c r="R46" s="5"/>
    </row>
    <row r="47" spans="2:18" s="181" customFormat="1" ht="15" customHeight="1">
      <c r="B47" s="2053" t="s">
        <v>1716</v>
      </c>
      <c r="C47" s="2054"/>
      <c r="D47" s="2056" t="s">
        <v>1696</v>
      </c>
      <c r="E47" s="2054"/>
      <c r="F47" s="543">
        <v>33</v>
      </c>
      <c r="G47" s="543">
        <f t="shared" si="1"/>
        <v>66</v>
      </c>
      <c r="H47" s="2054"/>
      <c r="I47" s="2054"/>
      <c r="J47" s="2056" t="s">
        <v>1737</v>
      </c>
      <c r="K47" s="2054"/>
      <c r="L47" s="2054">
        <v>358</v>
      </c>
      <c r="M47" s="2054"/>
      <c r="N47" s="2054">
        <f t="shared" si="0"/>
        <v>716</v>
      </c>
      <c r="O47" s="2062"/>
      <c r="P47" s="172"/>
      <c r="R47" s="5"/>
    </row>
    <row r="48" spans="2:18" s="181" customFormat="1" ht="15" customHeight="1">
      <c r="B48" s="2055"/>
      <c r="C48" s="2054"/>
      <c r="D48" s="2056" t="s">
        <v>1697</v>
      </c>
      <c r="E48" s="2054"/>
      <c r="F48" s="543">
        <v>20</v>
      </c>
      <c r="G48" s="543">
        <f t="shared" si="1"/>
        <v>40</v>
      </c>
      <c r="H48" s="2054"/>
      <c r="I48" s="2054"/>
      <c r="J48" s="2056" t="s">
        <v>1738</v>
      </c>
      <c r="K48" s="2054"/>
      <c r="L48" s="2054">
        <v>322</v>
      </c>
      <c r="M48" s="2054"/>
      <c r="N48" s="2054">
        <f t="shared" si="0"/>
        <v>644</v>
      </c>
      <c r="O48" s="2062"/>
      <c r="P48" s="172"/>
      <c r="R48" s="5"/>
    </row>
    <row r="49" spans="2:18" s="181" customFormat="1" ht="15" customHeight="1">
      <c r="B49" s="2055"/>
      <c r="C49" s="2054"/>
      <c r="D49" s="2056" t="s">
        <v>1717</v>
      </c>
      <c r="E49" s="2054"/>
      <c r="F49" s="543">
        <v>10</v>
      </c>
      <c r="G49" s="543">
        <f t="shared" si="1"/>
        <v>20</v>
      </c>
      <c r="H49" s="2054"/>
      <c r="I49" s="2054"/>
      <c r="J49" s="2056" t="s">
        <v>1739</v>
      </c>
      <c r="K49" s="2054"/>
      <c r="L49" s="2054">
        <v>205</v>
      </c>
      <c r="M49" s="2054"/>
      <c r="N49" s="2054">
        <f t="shared" si="0"/>
        <v>410</v>
      </c>
      <c r="O49" s="2062"/>
      <c r="P49" s="172"/>
      <c r="R49" s="5"/>
    </row>
    <row r="50" spans="2:18" s="181" customFormat="1" ht="15" customHeight="1">
      <c r="B50" s="2053" t="s">
        <v>1718</v>
      </c>
      <c r="C50" s="2054"/>
      <c r="D50" s="2056" t="s">
        <v>1698</v>
      </c>
      <c r="E50" s="2054"/>
      <c r="F50" s="543">
        <v>61</v>
      </c>
      <c r="G50" s="543">
        <f t="shared" si="1"/>
        <v>122</v>
      </c>
      <c r="H50" s="2054"/>
      <c r="I50" s="2054"/>
      <c r="J50" s="2056" t="s">
        <v>1740</v>
      </c>
      <c r="K50" s="2054"/>
      <c r="L50" s="2054">
        <v>352</v>
      </c>
      <c r="M50" s="2054"/>
      <c r="N50" s="2054">
        <f t="shared" si="0"/>
        <v>704</v>
      </c>
      <c r="O50" s="2062"/>
      <c r="P50" s="172"/>
      <c r="R50" s="5"/>
    </row>
    <row r="51" spans="2:18" s="181" customFormat="1" ht="15" customHeight="1">
      <c r="B51" s="2053" t="s">
        <v>1719</v>
      </c>
      <c r="C51" s="2054"/>
      <c r="D51" s="2056" t="s">
        <v>1699</v>
      </c>
      <c r="E51" s="2054"/>
      <c r="F51" s="543">
        <v>158</v>
      </c>
      <c r="G51" s="543">
        <f t="shared" si="1"/>
        <v>316</v>
      </c>
      <c r="H51" s="2054"/>
      <c r="I51" s="2054"/>
      <c r="J51" s="2056" t="s">
        <v>1754</v>
      </c>
      <c r="K51" s="2054"/>
      <c r="L51" s="2054">
        <v>229</v>
      </c>
      <c r="M51" s="2054"/>
      <c r="N51" s="2054">
        <f t="shared" si="0"/>
        <v>458</v>
      </c>
      <c r="O51" s="2062"/>
      <c r="P51" s="172"/>
      <c r="R51" s="5"/>
    </row>
    <row r="52" spans="2:18" s="181" customFormat="1" ht="15" customHeight="1">
      <c r="B52" s="2055"/>
      <c r="C52" s="2054"/>
      <c r="D52" s="2056" t="s">
        <v>1700</v>
      </c>
      <c r="E52" s="2054"/>
      <c r="F52" s="543">
        <v>92</v>
      </c>
      <c r="G52" s="543">
        <f t="shared" si="1"/>
        <v>184</v>
      </c>
      <c r="H52" s="2054"/>
      <c r="I52" s="2054"/>
      <c r="J52" s="2059" t="s">
        <v>1753</v>
      </c>
      <c r="K52" s="2060"/>
      <c r="L52" s="2054">
        <v>302</v>
      </c>
      <c r="M52" s="2054"/>
      <c r="N52" s="2054">
        <f t="shared" si="0"/>
        <v>604</v>
      </c>
      <c r="O52" s="2062"/>
      <c r="P52" s="172"/>
      <c r="R52" s="5"/>
    </row>
    <row r="53" spans="2:18" s="181" customFormat="1" ht="15" customHeight="1">
      <c r="B53" s="2055"/>
      <c r="C53" s="2054"/>
      <c r="D53" s="2056" t="s">
        <v>1701</v>
      </c>
      <c r="E53" s="2054"/>
      <c r="F53" s="543">
        <v>139</v>
      </c>
      <c r="G53" s="543">
        <f t="shared" si="1"/>
        <v>278</v>
      </c>
      <c r="H53" s="2054"/>
      <c r="I53" s="2054"/>
      <c r="J53" s="2056" t="s">
        <v>1741</v>
      </c>
      <c r="K53" s="2054"/>
      <c r="L53" s="2054">
        <v>199</v>
      </c>
      <c r="M53" s="2054"/>
      <c r="N53" s="2054">
        <f t="shared" si="0"/>
        <v>398</v>
      </c>
      <c r="O53" s="2062"/>
      <c r="P53" s="172"/>
      <c r="R53" s="5"/>
    </row>
    <row r="54" spans="2:18" s="181" customFormat="1" ht="15" customHeight="1">
      <c r="B54" s="2055"/>
      <c r="C54" s="2054"/>
      <c r="D54" s="2056" t="s">
        <v>1702</v>
      </c>
      <c r="E54" s="2054"/>
      <c r="F54" s="543">
        <v>134</v>
      </c>
      <c r="G54" s="543">
        <f t="shared" si="1"/>
        <v>268</v>
      </c>
      <c r="H54" s="2054"/>
      <c r="I54" s="2054"/>
      <c r="J54" s="2056" t="s">
        <v>1742</v>
      </c>
      <c r="K54" s="2054"/>
      <c r="L54" s="2054">
        <v>180</v>
      </c>
      <c r="M54" s="2054"/>
      <c r="N54" s="2054">
        <f t="shared" si="0"/>
        <v>360</v>
      </c>
      <c r="O54" s="2062"/>
      <c r="P54" s="172"/>
      <c r="R54" s="5"/>
    </row>
    <row r="55" spans="2:18" s="181" customFormat="1" ht="15" customHeight="1">
      <c r="B55" s="2055"/>
      <c r="C55" s="2054"/>
      <c r="D55" s="2056" t="s">
        <v>1703</v>
      </c>
      <c r="E55" s="2054"/>
      <c r="F55" s="543">
        <v>164</v>
      </c>
      <c r="G55" s="543">
        <f t="shared" si="1"/>
        <v>328</v>
      </c>
      <c r="H55" s="2054"/>
      <c r="I55" s="2054"/>
      <c r="J55" s="2056" t="s">
        <v>1743</v>
      </c>
      <c r="K55" s="2054"/>
      <c r="L55" s="2054">
        <v>325</v>
      </c>
      <c r="M55" s="2054"/>
      <c r="N55" s="2054">
        <f t="shared" si="0"/>
        <v>650</v>
      </c>
      <c r="O55" s="2062"/>
      <c r="P55" s="172"/>
      <c r="R55" s="5"/>
    </row>
    <row r="56" spans="2:18" s="181" customFormat="1" ht="15" customHeight="1">
      <c r="B56" s="2055"/>
      <c r="C56" s="2054"/>
      <c r="D56" s="2056" t="s">
        <v>1704</v>
      </c>
      <c r="E56" s="2054"/>
      <c r="F56" s="543">
        <v>164</v>
      </c>
      <c r="G56" s="543">
        <f t="shared" si="1"/>
        <v>328</v>
      </c>
      <c r="H56" s="2054"/>
      <c r="I56" s="2054"/>
      <c r="J56" s="2056" t="s">
        <v>1744</v>
      </c>
      <c r="K56" s="2054"/>
      <c r="L56" s="2054">
        <v>373</v>
      </c>
      <c r="M56" s="2054"/>
      <c r="N56" s="2054">
        <f t="shared" si="0"/>
        <v>746</v>
      </c>
      <c r="O56" s="2062"/>
      <c r="P56" s="172"/>
      <c r="R56" s="5"/>
    </row>
    <row r="57" spans="2:18" s="181" customFormat="1" ht="15" customHeight="1">
      <c r="B57" s="2055"/>
      <c r="C57" s="2054"/>
      <c r="D57" s="2056" t="s">
        <v>1705</v>
      </c>
      <c r="E57" s="2054"/>
      <c r="F57" s="543">
        <v>158</v>
      </c>
      <c r="G57" s="543">
        <f t="shared" si="1"/>
        <v>316</v>
      </c>
      <c r="H57" s="2054"/>
      <c r="I57" s="2054"/>
      <c r="J57" s="2056" t="s">
        <v>1745</v>
      </c>
      <c r="K57" s="2054"/>
      <c r="L57" s="2054">
        <v>341</v>
      </c>
      <c r="M57" s="2054"/>
      <c r="N57" s="2054">
        <f t="shared" si="0"/>
        <v>682</v>
      </c>
      <c r="O57" s="2062"/>
      <c r="P57" s="172"/>
      <c r="R57" s="5"/>
    </row>
    <row r="58" spans="2:18" s="181" customFormat="1" ht="15" customHeight="1">
      <c r="B58" s="2055"/>
      <c r="C58" s="2054"/>
      <c r="D58" s="2056" t="s">
        <v>1706</v>
      </c>
      <c r="E58" s="2054"/>
      <c r="F58" s="543">
        <v>94</v>
      </c>
      <c r="G58" s="543">
        <f t="shared" si="1"/>
        <v>188</v>
      </c>
      <c r="H58" s="2054"/>
      <c r="I58" s="2054"/>
      <c r="J58" s="2056" t="s">
        <v>1746</v>
      </c>
      <c r="K58" s="2054"/>
      <c r="L58" s="2054">
        <v>382</v>
      </c>
      <c r="M58" s="2054"/>
      <c r="N58" s="2054">
        <f t="shared" si="0"/>
        <v>764</v>
      </c>
      <c r="O58" s="2062"/>
      <c r="P58" s="172"/>
      <c r="R58" s="5"/>
    </row>
    <row r="59" spans="2:18" s="181" customFormat="1" ht="15" customHeight="1">
      <c r="B59" s="2055"/>
      <c r="C59" s="2054"/>
      <c r="D59" s="2056" t="s">
        <v>1707</v>
      </c>
      <c r="E59" s="2054"/>
      <c r="F59" s="543">
        <v>110</v>
      </c>
      <c r="G59" s="543">
        <f t="shared" si="1"/>
        <v>220</v>
      </c>
      <c r="H59" s="2054"/>
      <c r="I59" s="2054"/>
      <c r="J59" s="2056" t="s">
        <v>1747</v>
      </c>
      <c r="K59" s="2054"/>
      <c r="L59" s="2054">
        <v>341</v>
      </c>
      <c r="M59" s="2054"/>
      <c r="N59" s="2054">
        <f t="shared" si="0"/>
        <v>682</v>
      </c>
      <c r="O59" s="2062"/>
      <c r="P59" s="172"/>
      <c r="R59" s="5"/>
    </row>
    <row r="60" spans="2:18" s="181" customFormat="1" ht="15" customHeight="1">
      <c r="B60" s="2055"/>
      <c r="C60" s="2054"/>
      <c r="D60" s="2056" t="s">
        <v>1708</v>
      </c>
      <c r="E60" s="2054"/>
      <c r="F60" s="543">
        <v>89</v>
      </c>
      <c r="G60" s="543">
        <f t="shared" si="1"/>
        <v>178</v>
      </c>
      <c r="H60" s="2054"/>
      <c r="I60" s="2054"/>
      <c r="J60" s="2056" t="s">
        <v>1748</v>
      </c>
      <c r="K60" s="2054"/>
      <c r="L60" s="2054">
        <v>393</v>
      </c>
      <c r="M60" s="2054"/>
      <c r="N60" s="2054">
        <f t="shared" si="0"/>
        <v>786</v>
      </c>
      <c r="O60" s="2062"/>
      <c r="P60" s="172"/>
      <c r="R60" s="5"/>
    </row>
    <row r="61" spans="2:18" s="181" customFormat="1" ht="15" customHeight="1">
      <c r="B61" s="2055"/>
      <c r="C61" s="2054"/>
      <c r="D61" s="2056" t="s">
        <v>1709</v>
      </c>
      <c r="E61" s="2054"/>
      <c r="F61" s="543">
        <v>154</v>
      </c>
      <c r="G61" s="543">
        <f t="shared" si="1"/>
        <v>308</v>
      </c>
      <c r="H61" s="2054"/>
      <c r="I61" s="2054"/>
      <c r="J61" s="2056" t="s">
        <v>1749</v>
      </c>
      <c r="K61" s="2054"/>
      <c r="L61" s="2054">
        <v>363</v>
      </c>
      <c r="M61" s="2054"/>
      <c r="N61" s="2054">
        <f t="shared" si="0"/>
        <v>726</v>
      </c>
      <c r="O61" s="2062"/>
      <c r="P61" s="172"/>
      <c r="R61" s="5"/>
    </row>
    <row r="62" spans="2:18" s="181" customFormat="1" ht="15" customHeight="1">
      <c r="B62" s="2055"/>
      <c r="C62" s="2054"/>
      <c r="D62" s="2056" t="s">
        <v>1710</v>
      </c>
      <c r="E62" s="2054"/>
      <c r="F62" s="543">
        <v>133</v>
      </c>
      <c r="G62" s="543">
        <f t="shared" si="1"/>
        <v>266</v>
      </c>
      <c r="H62" s="2054"/>
      <c r="I62" s="2054"/>
      <c r="J62" s="2056" t="s">
        <v>1750</v>
      </c>
      <c r="K62" s="2054"/>
      <c r="L62" s="2054">
        <v>379</v>
      </c>
      <c r="M62" s="2054"/>
      <c r="N62" s="2054">
        <f t="shared" si="0"/>
        <v>758</v>
      </c>
      <c r="O62" s="2062"/>
      <c r="P62" s="172"/>
      <c r="R62" s="5"/>
    </row>
    <row r="63" spans="2:18" s="181" customFormat="1" ht="15" customHeight="1">
      <c r="B63" s="2055"/>
      <c r="C63" s="2054"/>
      <c r="D63" s="2056" t="s">
        <v>1711</v>
      </c>
      <c r="E63" s="2054"/>
      <c r="F63" s="543">
        <v>126</v>
      </c>
      <c r="G63" s="543">
        <f t="shared" si="1"/>
        <v>252</v>
      </c>
      <c r="H63" s="2054"/>
      <c r="I63" s="2054"/>
      <c r="J63" s="2056" t="s">
        <v>1751</v>
      </c>
      <c r="K63" s="2054"/>
      <c r="L63" s="2054">
        <v>391</v>
      </c>
      <c r="M63" s="2054"/>
      <c r="N63" s="2054">
        <f t="shared" si="0"/>
        <v>782</v>
      </c>
      <c r="O63" s="2062"/>
      <c r="P63" s="172"/>
      <c r="R63" s="5"/>
    </row>
    <row r="64" spans="2:18" s="181" customFormat="1" ht="15" customHeight="1">
      <c r="B64" s="2053" t="s">
        <v>1677</v>
      </c>
      <c r="C64" s="2056"/>
      <c r="D64" s="2056" t="s">
        <v>1712</v>
      </c>
      <c r="E64" s="2054"/>
      <c r="F64" s="543">
        <v>211</v>
      </c>
      <c r="G64" s="543">
        <f t="shared" si="1"/>
        <v>422</v>
      </c>
      <c r="H64" s="2054"/>
      <c r="I64" s="2054"/>
      <c r="J64" s="2056" t="s">
        <v>1755</v>
      </c>
      <c r="K64" s="2054"/>
      <c r="L64" s="2054">
        <v>285</v>
      </c>
      <c r="M64" s="2054"/>
      <c r="N64" s="2054">
        <f t="shared" si="0"/>
        <v>570</v>
      </c>
      <c r="O64" s="2062"/>
      <c r="P64" s="172"/>
      <c r="R64" s="5"/>
    </row>
    <row r="65" spans="2:18" s="181" customFormat="1" ht="15" customHeight="1" thickBot="1">
      <c r="B65" s="2057"/>
      <c r="C65" s="2058"/>
      <c r="D65" s="2058" t="s">
        <v>1713</v>
      </c>
      <c r="E65" s="2063"/>
      <c r="F65" s="544">
        <v>260</v>
      </c>
      <c r="G65" s="544">
        <f t="shared" si="1"/>
        <v>520</v>
      </c>
      <c r="H65" s="2063"/>
      <c r="I65" s="2063"/>
      <c r="J65" s="2058" t="s">
        <v>1752</v>
      </c>
      <c r="K65" s="2063"/>
      <c r="L65" s="2063">
        <v>392</v>
      </c>
      <c r="M65" s="2063"/>
      <c r="N65" s="2063">
        <f t="shared" si="0"/>
        <v>784</v>
      </c>
      <c r="O65" s="2064"/>
      <c r="P65" s="172"/>
      <c r="R65" s="5"/>
    </row>
    <row r="66" spans="2:18" s="181" customFormat="1" ht="15" customHeight="1">
      <c r="B66" s="2061"/>
      <c r="C66" s="2061"/>
      <c r="D66" s="2061"/>
      <c r="E66" s="2061"/>
      <c r="F66" s="541"/>
      <c r="G66" s="541"/>
      <c r="H66" s="2061"/>
      <c r="I66" s="2061"/>
      <c r="J66" s="2061"/>
      <c r="K66" s="2061"/>
      <c r="L66" s="2061"/>
      <c r="M66" s="2061"/>
      <c r="N66" s="2061"/>
      <c r="O66" s="2061"/>
      <c r="P66" s="172"/>
      <c r="R66" s="5"/>
    </row>
    <row r="67" spans="2:18" s="181" customFormat="1" ht="15" customHeight="1" thickBot="1">
      <c r="B67" s="2052" t="s">
        <v>1760</v>
      </c>
      <c r="C67" s="2052"/>
      <c r="D67" s="2052"/>
      <c r="E67" s="2052"/>
      <c r="F67" s="2052"/>
      <c r="G67" s="2052"/>
      <c r="H67" s="2052"/>
      <c r="I67" s="2052"/>
      <c r="J67" s="2052"/>
      <c r="K67" s="2052"/>
      <c r="L67" s="2052"/>
      <c r="M67" s="2052"/>
      <c r="N67" s="2052"/>
      <c r="O67" s="2052"/>
      <c r="P67" s="172"/>
      <c r="R67" s="5"/>
    </row>
    <row r="68" spans="2:18" s="181" customFormat="1" ht="15" customHeight="1">
      <c r="B68" s="2065" t="s">
        <v>1671</v>
      </c>
      <c r="C68" s="2066"/>
      <c r="D68" s="2067" t="s">
        <v>1672</v>
      </c>
      <c r="E68" s="2066"/>
      <c r="F68" s="542" t="s">
        <v>1673</v>
      </c>
      <c r="G68" s="542" t="s">
        <v>1674</v>
      </c>
      <c r="H68" s="2067" t="s">
        <v>1671</v>
      </c>
      <c r="I68" s="2066"/>
      <c r="J68" s="2067" t="s">
        <v>1672</v>
      </c>
      <c r="K68" s="2066"/>
      <c r="L68" s="2067" t="s">
        <v>1673</v>
      </c>
      <c r="M68" s="2067"/>
      <c r="N68" s="2067" t="s">
        <v>1674</v>
      </c>
      <c r="O68" s="2068"/>
      <c r="P68" s="172"/>
      <c r="R68" s="5"/>
    </row>
    <row r="69" spans="2:18" s="181" customFormat="1" ht="15" customHeight="1">
      <c r="B69" s="2053" t="s">
        <v>1675</v>
      </c>
      <c r="C69" s="2054"/>
      <c r="D69" s="2056" t="s">
        <v>1676</v>
      </c>
      <c r="E69" s="2054"/>
      <c r="F69" s="543">
        <v>37</v>
      </c>
      <c r="G69" s="543">
        <v>74</v>
      </c>
      <c r="H69" s="2056" t="s">
        <v>1677</v>
      </c>
      <c r="I69" s="2056"/>
      <c r="J69" s="2056" t="s">
        <v>1678</v>
      </c>
      <c r="K69" s="2054"/>
      <c r="L69" s="2054">
        <v>226</v>
      </c>
      <c r="M69" s="2054"/>
      <c r="N69" s="2054">
        <f>L69*2</f>
        <v>452</v>
      </c>
      <c r="O69" s="2062"/>
      <c r="P69" s="172"/>
      <c r="R69" s="5"/>
    </row>
    <row r="70" spans="2:18" s="181" customFormat="1" ht="15" customHeight="1">
      <c r="B70" s="2053" t="s">
        <v>1714</v>
      </c>
      <c r="C70" s="2054"/>
      <c r="D70" s="2056" t="s">
        <v>1679</v>
      </c>
      <c r="E70" s="2054"/>
      <c r="F70" s="543">
        <v>21</v>
      </c>
      <c r="G70" s="543">
        <v>42</v>
      </c>
      <c r="H70" s="2056"/>
      <c r="I70" s="2056"/>
      <c r="J70" s="2056" t="s">
        <v>1720</v>
      </c>
      <c r="K70" s="2054"/>
      <c r="L70" s="2054">
        <v>248</v>
      </c>
      <c r="M70" s="2054"/>
      <c r="N70" s="2054">
        <f t="shared" ref="N70:N105" si="2">L70*2</f>
        <v>496</v>
      </c>
      <c r="O70" s="2062"/>
      <c r="P70" s="172"/>
      <c r="R70" s="5"/>
    </row>
    <row r="71" spans="2:18" s="181" customFormat="1" ht="15" customHeight="1">
      <c r="B71" s="2055"/>
      <c r="C71" s="2054"/>
      <c r="D71" s="2056" t="s">
        <v>1680</v>
      </c>
      <c r="E71" s="2054"/>
      <c r="F71" s="543">
        <v>44</v>
      </c>
      <c r="G71" s="543">
        <v>88</v>
      </c>
      <c r="H71" s="2056"/>
      <c r="I71" s="2056"/>
      <c r="J71" s="2056" t="s">
        <v>1721</v>
      </c>
      <c r="K71" s="2054"/>
      <c r="L71" s="2054">
        <v>201</v>
      </c>
      <c r="M71" s="2054"/>
      <c r="N71" s="2054">
        <f t="shared" si="2"/>
        <v>402</v>
      </c>
      <c r="O71" s="2062"/>
      <c r="P71" s="172"/>
      <c r="R71" s="5"/>
    </row>
    <row r="72" spans="2:18" s="181" customFormat="1" ht="15" customHeight="1">
      <c r="B72" s="2055"/>
      <c r="C72" s="2054"/>
      <c r="D72" s="2056" t="s">
        <v>1681</v>
      </c>
      <c r="E72" s="2054"/>
      <c r="F72" s="543">
        <v>31</v>
      </c>
      <c r="G72" s="543">
        <v>62</v>
      </c>
      <c r="H72" s="2056"/>
      <c r="I72" s="2056"/>
      <c r="J72" s="2056" t="s">
        <v>1722</v>
      </c>
      <c r="K72" s="2054"/>
      <c r="L72" s="2054">
        <v>208</v>
      </c>
      <c r="M72" s="2054"/>
      <c r="N72" s="2054">
        <f t="shared" si="2"/>
        <v>416</v>
      </c>
      <c r="O72" s="2062"/>
      <c r="P72" s="172"/>
      <c r="R72" s="5"/>
    </row>
    <row r="73" spans="2:18" s="181" customFormat="1" ht="15" customHeight="1">
      <c r="B73" s="2055"/>
      <c r="C73" s="2054"/>
      <c r="D73" s="2056" t="s">
        <v>1682</v>
      </c>
      <c r="E73" s="2054"/>
      <c r="F73" s="543">
        <v>25</v>
      </c>
      <c r="G73" s="543">
        <v>50</v>
      </c>
      <c r="H73" s="2056"/>
      <c r="I73" s="2056"/>
      <c r="J73" s="2056" t="s">
        <v>1723</v>
      </c>
      <c r="K73" s="2054"/>
      <c r="L73" s="2054">
        <v>351</v>
      </c>
      <c r="M73" s="2054"/>
      <c r="N73" s="2054">
        <f t="shared" si="2"/>
        <v>702</v>
      </c>
      <c r="O73" s="2062"/>
      <c r="P73" s="172"/>
      <c r="R73" s="5"/>
    </row>
    <row r="74" spans="2:18" s="181" customFormat="1" ht="15" customHeight="1">
      <c r="B74" s="2055"/>
      <c r="C74" s="2054"/>
      <c r="D74" s="2056" t="s">
        <v>1683</v>
      </c>
      <c r="E74" s="2054"/>
      <c r="F74" s="543">
        <v>49</v>
      </c>
      <c r="G74" s="543">
        <v>98</v>
      </c>
      <c r="H74" s="2056"/>
      <c r="I74" s="2056"/>
      <c r="J74" s="2056" t="s">
        <v>1724</v>
      </c>
      <c r="K74" s="2054"/>
      <c r="L74" s="2054">
        <v>347</v>
      </c>
      <c r="M74" s="2054"/>
      <c r="N74" s="2054">
        <f t="shared" si="2"/>
        <v>694</v>
      </c>
      <c r="O74" s="2062"/>
      <c r="P74" s="172"/>
      <c r="R74" s="5"/>
    </row>
    <row r="75" spans="2:18" s="181" customFormat="1" ht="15" customHeight="1">
      <c r="B75" s="2055"/>
      <c r="C75" s="2054"/>
      <c r="D75" s="2056" t="s">
        <v>1684</v>
      </c>
      <c r="E75" s="2054"/>
      <c r="F75" s="543">
        <v>40</v>
      </c>
      <c r="G75" s="543">
        <v>80</v>
      </c>
      <c r="H75" s="2056"/>
      <c r="I75" s="2056"/>
      <c r="J75" s="2056" t="s">
        <v>1725</v>
      </c>
      <c r="K75" s="2054"/>
      <c r="L75" s="2054">
        <v>334</v>
      </c>
      <c r="M75" s="2054"/>
      <c r="N75" s="2054">
        <f t="shared" si="2"/>
        <v>668</v>
      </c>
      <c r="O75" s="2062"/>
      <c r="P75" s="172"/>
      <c r="R75" s="5"/>
    </row>
    <row r="76" spans="2:18" s="181" customFormat="1" ht="15" customHeight="1">
      <c r="B76" s="2055"/>
      <c r="C76" s="2054"/>
      <c r="D76" s="2056" t="s">
        <v>1685</v>
      </c>
      <c r="E76" s="2054"/>
      <c r="F76" s="543">
        <v>25</v>
      </c>
      <c r="G76" s="543">
        <v>50</v>
      </c>
      <c r="H76" s="2056"/>
      <c r="I76" s="2056"/>
      <c r="J76" s="2056" t="s">
        <v>1726</v>
      </c>
      <c r="K76" s="2054"/>
      <c r="L76" s="2054">
        <v>326</v>
      </c>
      <c r="M76" s="2054"/>
      <c r="N76" s="2054">
        <f t="shared" si="2"/>
        <v>652</v>
      </c>
      <c r="O76" s="2062"/>
      <c r="P76" s="172"/>
      <c r="R76" s="5"/>
    </row>
    <row r="77" spans="2:18" s="181" customFormat="1" ht="15" customHeight="1">
      <c r="B77" s="2055"/>
      <c r="C77" s="2054"/>
      <c r="D77" s="2056" t="s">
        <v>1686</v>
      </c>
      <c r="E77" s="2054"/>
      <c r="F77" s="543">
        <v>83</v>
      </c>
      <c r="G77" s="543">
        <v>166</v>
      </c>
      <c r="H77" s="2056"/>
      <c r="I77" s="2056"/>
      <c r="J77" s="2056" t="s">
        <v>1727</v>
      </c>
      <c r="K77" s="2054"/>
      <c r="L77" s="2054">
        <v>320</v>
      </c>
      <c r="M77" s="2054"/>
      <c r="N77" s="2054">
        <f t="shared" si="2"/>
        <v>640</v>
      </c>
      <c r="O77" s="2062"/>
      <c r="P77" s="172"/>
      <c r="R77" s="5"/>
    </row>
    <row r="78" spans="2:18" s="181" customFormat="1" ht="15" customHeight="1">
      <c r="B78" s="2055"/>
      <c r="C78" s="2054"/>
      <c r="D78" s="2056" t="s">
        <v>1687</v>
      </c>
      <c r="E78" s="2054"/>
      <c r="F78" s="543">
        <v>75</v>
      </c>
      <c r="G78" s="543">
        <v>150</v>
      </c>
      <c r="H78" s="2056" t="s">
        <v>1756</v>
      </c>
      <c r="I78" s="2054"/>
      <c r="J78" s="2056" t="s">
        <v>1728</v>
      </c>
      <c r="K78" s="2054"/>
      <c r="L78" s="2054">
        <v>125</v>
      </c>
      <c r="M78" s="2054"/>
      <c r="N78" s="2054">
        <f t="shared" si="2"/>
        <v>250</v>
      </c>
      <c r="O78" s="2062"/>
      <c r="P78" s="172"/>
      <c r="R78" s="5"/>
    </row>
    <row r="79" spans="2:18" s="181" customFormat="1" ht="15" customHeight="1">
      <c r="B79" s="2055"/>
      <c r="C79" s="2054"/>
      <c r="D79" s="2056" t="s">
        <v>1688</v>
      </c>
      <c r="E79" s="2054"/>
      <c r="F79" s="543">
        <v>53</v>
      </c>
      <c r="G79" s="543">
        <v>106</v>
      </c>
      <c r="H79" s="2054"/>
      <c r="I79" s="2054"/>
      <c r="J79" s="2056" t="s">
        <v>1729</v>
      </c>
      <c r="K79" s="2054"/>
      <c r="L79" s="2054">
        <v>235</v>
      </c>
      <c r="M79" s="2054"/>
      <c r="N79" s="2054">
        <f t="shared" si="2"/>
        <v>470</v>
      </c>
      <c r="O79" s="2062"/>
      <c r="P79" s="172"/>
      <c r="R79" s="5"/>
    </row>
    <row r="80" spans="2:18" s="181" customFormat="1" ht="15" customHeight="1">
      <c r="B80" s="2055"/>
      <c r="C80" s="2054"/>
      <c r="D80" s="2056" t="s">
        <v>1689</v>
      </c>
      <c r="E80" s="2054"/>
      <c r="F80" s="543">
        <v>37</v>
      </c>
      <c r="G80" s="543">
        <v>74</v>
      </c>
      <c r="H80" s="2054"/>
      <c r="I80" s="2054"/>
      <c r="J80" s="2056" t="s">
        <v>1730</v>
      </c>
      <c r="K80" s="2054"/>
      <c r="L80" s="2054">
        <v>255</v>
      </c>
      <c r="M80" s="2054"/>
      <c r="N80" s="2054">
        <f t="shared" si="2"/>
        <v>510</v>
      </c>
      <c r="O80" s="2062"/>
      <c r="P80" s="172"/>
      <c r="R80" s="5"/>
    </row>
    <row r="81" spans="2:18" s="181" customFormat="1" ht="15" customHeight="1">
      <c r="B81" s="2053" t="s">
        <v>1715</v>
      </c>
      <c r="C81" s="2054"/>
      <c r="D81" s="2056" t="s">
        <v>1690</v>
      </c>
      <c r="E81" s="2054"/>
      <c r="F81" s="543">
        <v>18</v>
      </c>
      <c r="G81" s="543">
        <v>36</v>
      </c>
      <c r="H81" s="2054"/>
      <c r="I81" s="2054"/>
      <c r="J81" s="2056" t="s">
        <v>1731</v>
      </c>
      <c r="K81" s="2054"/>
      <c r="L81" s="2054">
        <v>189</v>
      </c>
      <c r="M81" s="2054"/>
      <c r="N81" s="2054">
        <f t="shared" si="2"/>
        <v>378</v>
      </c>
      <c r="O81" s="2062"/>
      <c r="P81" s="172"/>
      <c r="R81" s="5"/>
    </row>
    <row r="82" spans="2:18" s="181" customFormat="1" ht="15" customHeight="1">
      <c r="B82" s="2055"/>
      <c r="C82" s="2054"/>
      <c r="D82" s="2056" t="s">
        <v>1691</v>
      </c>
      <c r="E82" s="2054"/>
      <c r="F82" s="543">
        <v>32</v>
      </c>
      <c r="G82" s="543">
        <v>64</v>
      </c>
      <c r="H82" s="2054"/>
      <c r="I82" s="2054"/>
      <c r="J82" s="2056" t="s">
        <v>1732</v>
      </c>
      <c r="K82" s="2054"/>
      <c r="L82" s="2054">
        <v>282</v>
      </c>
      <c r="M82" s="2054"/>
      <c r="N82" s="2054">
        <f t="shared" si="2"/>
        <v>564</v>
      </c>
      <c r="O82" s="2062"/>
      <c r="P82" s="172"/>
      <c r="R82" s="5"/>
    </row>
    <row r="83" spans="2:18" s="181" customFormat="1" ht="15" customHeight="1">
      <c r="B83" s="2055"/>
      <c r="C83" s="2054"/>
      <c r="D83" s="2056" t="s">
        <v>1692</v>
      </c>
      <c r="E83" s="2054"/>
      <c r="F83" s="543">
        <v>39</v>
      </c>
      <c r="G83" s="543">
        <v>78</v>
      </c>
      <c r="H83" s="2054"/>
      <c r="I83" s="2054"/>
      <c r="J83" s="2056" t="s">
        <v>1733</v>
      </c>
      <c r="K83" s="2054"/>
      <c r="L83" s="2054">
        <v>95</v>
      </c>
      <c r="M83" s="2054"/>
      <c r="N83" s="2054">
        <f t="shared" si="2"/>
        <v>190</v>
      </c>
      <c r="O83" s="2062"/>
      <c r="P83" s="172"/>
      <c r="R83" s="5"/>
    </row>
    <row r="84" spans="2:18" s="181" customFormat="1" ht="15" customHeight="1">
      <c r="B84" s="2055"/>
      <c r="C84" s="2054"/>
      <c r="D84" s="2056" t="s">
        <v>1693</v>
      </c>
      <c r="E84" s="2054"/>
      <c r="F84" s="543">
        <v>19</v>
      </c>
      <c r="G84" s="543">
        <v>38</v>
      </c>
      <c r="H84" s="2054"/>
      <c r="I84" s="2054"/>
      <c r="J84" s="2056" t="s">
        <v>1734</v>
      </c>
      <c r="K84" s="2054"/>
      <c r="L84" s="2054">
        <v>270</v>
      </c>
      <c r="M84" s="2054"/>
      <c r="N84" s="2054">
        <f t="shared" si="2"/>
        <v>540</v>
      </c>
      <c r="O84" s="2062"/>
      <c r="P84" s="172"/>
      <c r="R84" s="5"/>
    </row>
    <row r="85" spans="2:18" s="181" customFormat="1" ht="15" customHeight="1">
      <c r="B85" s="2055"/>
      <c r="C85" s="2054"/>
      <c r="D85" s="2056" t="s">
        <v>1694</v>
      </c>
      <c r="E85" s="2054"/>
      <c r="F85" s="543">
        <v>23</v>
      </c>
      <c r="G85" s="543">
        <v>46</v>
      </c>
      <c r="H85" s="2056" t="s">
        <v>1757</v>
      </c>
      <c r="I85" s="2054"/>
      <c r="J85" s="2056" t="s">
        <v>1735</v>
      </c>
      <c r="K85" s="2054"/>
      <c r="L85" s="2054">
        <v>241</v>
      </c>
      <c r="M85" s="2054"/>
      <c r="N85" s="2054">
        <f t="shared" si="2"/>
        <v>482</v>
      </c>
      <c r="O85" s="2062"/>
      <c r="P85" s="172"/>
      <c r="R85" s="5"/>
    </row>
    <row r="86" spans="2:18" s="181" customFormat="1" ht="15" customHeight="1">
      <c r="B86" s="2055"/>
      <c r="C86" s="2054"/>
      <c r="D86" s="2056" t="s">
        <v>1695</v>
      </c>
      <c r="E86" s="2054"/>
      <c r="F86" s="543">
        <v>16</v>
      </c>
      <c r="G86" s="543">
        <v>32</v>
      </c>
      <c r="H86" s="2054"/>
      <c r="I86" s="2054"/>
      <c r="J86" s="2056" t="s">
        <v>1736</v>
      </c>
      <c r="K86" s="2054"/>
      <c r="L86" s="2054">
        <v>246</v>
      </c>
      <c r="M86" s="2054"/>
      <c r="N86" s="2054">
        <f t="shared" si="2"/>
        <v>492</v>
      </c>
      <c r="O86" s="2062"/>
      <c r="P86" s="172"/>
      <c r="R86" s="5"/>
    </row>
    <row r="87" spans="2:18" s="181" customFormat="1" ht="15" customHeight="1">
      <c r="B87" s="2053" t="s">
        <v>1716</v>
      </c>
      <c r="C87" s="2054"/>
      <c r="D87" s="2056" t="s">
        <v>1696</v>
      </c>
      <c r="E87" s="2054"/>
      <c r="F87" s="543">
        <v>30</v>
      </c>
      <c r="G87" s="543">
        <v>60</v>
      </c>
      <c r="H87" s="2054"/>
      <c r="I87" s="2054"/>
      <c r="J87" s="2056" t="s">
        <v>1737</v>
      </c>
      <c r="K87" s="2054"/>
      <c r="L87" s="2054">
        <v>362</v>
      </c>
      <c r="M87" s="2054"/>
      <c r="N87" s="2054">
        <f t="shared" si="2"/>
        <v>724</v>
      </c>
      <c r="O87" s="2062"/>
      <c r="P87" s="172"/>
      <c r="R87" s="5"/>
    </row>
    <row r="88" spans="2:18" s="181" customFormat="1" ht="15" customHeight="1">
      <c r="B88" s="2055"/>
      <c r="C88" s="2054"/>
      <c r="D88" s="2056" t="s">
        <v>1697</v>
      </c>
      <c r="E88" s="2054"/>
      <c r="F88" s="543">
        <v>26</v>
      </c>
      <c r="G88" s="543">
        <v>52</v>
      </c>
      <c r="H88" s="2054"/>
      <c r="I88" s="2054"/>
      <c r="J88" s="2056" t="s">
        <v>1738</v>
      </c>
      <c r="K88" s="2054"/>
      <c r="L88" s="2054">
        <v>326</v>
      </c>
      <c r="M88" s="2054"/>
      <c r="N88" s="2054">
        <f t="shared" si="2"/>
        <v>652</v>
      </c>
      <c r="O88" s="2062"/>
      <c r="P88" s="172"/>
      <c r="R88" s="5"/>
    </row>
    <row r="89" spans="2:18" s="181" customFormat="1" ht="15" customHeight="1">
      <c r="B89" s="2055"/>
      <c r="C89" s="2054"/>
      <c r="D89" s="2056" t="s">
        <v>1717</v>
      </c>
      <c r="E89" s="2054"/>
      <c r="F89" s="543">
        <v>17</v>
      </c>
      <c r="G89" s="543">
        <v>34</v>
      </c>
      <c r="H89" s="2054"/>
      <c r="I89" s="2054"/>
      <c r="J89" s="2056" t="s">
        <v>1739</v>
      </c>
      <c r="K89" s="2054"/>
      <c r="L89" s="2054">
        <v>212</v>
      </c>
      <c r="M89" s="2054"/>
      <c r="N89" s="2054">
        <f t="shared" si="2"/>
        <v>424</v>
      </c>
      <c r="O89" s="2062"/>
      <c r="P89" s="172"/>
      <c r="R89" s="5"/>
    </row>
    <row r="90" spans="2:18" s="181" customFormat="1" ht="15" customHeight="1">
      <c r="B90" s="2053" t="s">
        <v>1718</v>
      </c>
      <c r="C90" s="2054"/>
      <c r="D90" s="2056" t="s">
        <v>1698</v>
      </c>
      <c r="E90" s="2054"/>
      <c r="F90" s="543">
        <v>67</v>
      </c>
      <c r="G90" s="543">
        <v>134</v>
      </c>
      <c r="H90" s="2054"/>
      <c r="I90" s="2054"/>
      <c r="J90" s="2056" t="s">
        <v>1740</v>
      </c>
      <c r="K90" s="2054"/>
      <c r="L90" s="2054">
        <v>355</v>
      </c>
      <c r="M90" s="2054"/>
      <c r="N90" s="2054">
        <f t="shared" si="2"/>
        <v>710</v>
      </c>
      <c r="O90" s="2062"/>
      <c r="P90" s="172"/>
      <c r="R90" s="5"/>
    </row>
    <row r="91" spans="2:18" s="181" customFormat="1" ht="15" customHeight="1">
      <c r="B91" s="2053" t="s">
        <v>1719</v>
      </c>
      <c r="C91" s="2054"/>
      <c r="D91" s="2056" t="s">
        <v>1699</v>
      </c>
      <c r="E91" s="2054"/>
      <c r="F91" s="543">
        <v>161</v>
      </c>
      <c r="G91" s="543">
        <v>322</v>
      </c>
      <c r="H91" s="2054"/>
      <c r="I91" s="2054"/>
      <c r="J91" s="2056" t="s">
        <v>1754</v>
      </c>
      <c r="K91" s="2054"/>
      <c r="L91" s="2054">
        <v>233</v>
      </c>
      <c r="M91" s="2054"/>
      <c r="N91" s="2054">
        <f t="shared" si="2"/>
        <v>466</v>
      </c>
      <c r="O91" s="2062"/>
      <c r="P91" s="172"/>
      <c r="R91" s="5"/>
    </row>
    <row r="92" spans="2:18" s="181" customFormat="1" ht="15" customHeight="1">
      <c r="B92" s="2055"/>
      <c r="C92" s="2054"/>
      <c r="D92" s="2056" t="s">
        <v>1700</v>
      </c>
      <c r="E92" s="2054"/>
      <c r="F92" s="543">
        <v>96</v>
      </c>
      <c r="G92" s="543">
        <v>192</v>
      </c>
      <c r="H92" s="2054"/>
      <c r="I92" s="2054"/>
      <c r="J92" s="2059" t="s">
        <v>1753</v>
      </c>
      <c r="K92" s="2060"/>
      <c r="L92" s="2054">
        <v>306</v>
      </c>
      <c r="M92" s="2054"/>
      <c r="N92" s="2054">
        <f t="shared" si="2"/>
        <v>612</v>
      </c>
      <c r="O92" s="2062"/>
      <c r="P92" s="172"/>
      <c r="R92" s="5"/>
    </row>
    <row r="93" spans="2:18" s="181" customFormat="1" ht="15" customHeight="1">
      <c r="B93" s="2055"/>
      <c r="C93" s="2054"/>
      <c r="D93" s="2056" t="s">
        <v>1701</v>
      </c>
      <c r="E93" s="2054"/>
      <c r="F93" s="543">
        <v>142</v>
      </c>
      <c r="G93" s="543">
        <v>284</v>
      </c>
      <c r="H93" s="2054"/>
      <c r="I93" s="2054"/>
      <c r="J93" s="2056" t="s">
        <v>1741</v>
      </c>
      <c r="K93" s="2054"/>
      <c r="L93" s="2054">
        <v>203</v>
      </c>
      <c r="M93" s="2054"/>
      <c r="N93" s="2054">
        <f t="shared" si="2"/>
        <v>406</v>
      </c>
      <c r="O93" s="2062"/>
      <c r="P93" s="172"/>
      <c r="R93" s="5"/>
    </row>
    <row r="94" spans="2:18" s="181" customFormat="1" ht="15" customHeight="1">
      <c r="B94" s="2055"/>
      <c r="C94" s="2054"/>
      <c r="D94" s="2056" t="s">
        <v>1702</v>
      </c>
      <c r="E94" s="2054"/>
      <c r="F94" s="543">
        <v>137</v>
      </c>
      <c r="G94" s="543">
        <v>274</v>
      </c>
      <c r="H94" s="2054"/>
      <c r="I94" s="2054"/>
      <c r="J94" s="2056" t="s">
        <v>1742</v>
      </c>
      <c r="K94" s="2054"/>
      <c r="L94" s="2054">
        <v>184</v>
      </c>
      <c r="M94" s="2054"/>
      <c r="N94" s="2054">
        <f t="shared" si="2"/>
        <v>368</v>
      </c>
      <c r="O94" s="2062"/>
      <c r="P94" s="172"/>
      <c r="R94" s="5"/>
    </row>
    <row r="95" spans="2:18" s="181" customFormat="1" ht="15" customHeight="1">
      <c r="B95" s="2055"/>
      <c r="C95" s="2054"/>
      <c r="D95" s="2056" t="s">
        <v>1703</v>
      </c>
      <c r="E95" s="2054"/>
      <c r="F95" s="543">
        <v>168</v>
      </c>
      <c r="G95" s="543">
        <v>336</v>
      </c>
      <c r="H95" s="2054"/>
      <c r="I95" s="2054"/>
      <c r="J95" s="2056" t="s">
        <v>1743</v>
      </c>
      <c r="K95" s="2054"/>
      <c r="L95" s="2054">
        <v>329</v>
      </c>
      <c r="M95" s="2054"/>
      <c r="N95" s="2054">
        <f t="shared" si="2"/>
        <v>658</v>
      </c>
      <c r="O95" s="2062"/>
      <c r="P95" s="172"/>
      <c r="R95" s="5"/>
    </row>
    <row r="96" spans="2:18" s="181" customFormat="1" ht="15" customHeight="1">
      <c r="B96" s="2055"/>
      <c r="C96" s="2054"/>
      <c r="D96" s="2056" t="s">
        <v>1704</v>
      </c>
      <c r="E96" s="2054"/>
      <c r="F96" s="543">
        <v>168</v>
      </c>
      <c r="G96" s="543">
        <v>336</v>
      </c>
      <c r="H96" s="2054"/>
      <c r="I96" s="2054"/>
      <c r="J96" s="2056" t="s">
        <v>1744</v>
      </c>
      <c r="K96" s="2054"/>
      <c r="L96" s="2054">
        <v>377</v>
      </c>
      <c r="M96" s="2054"/>
      <c r="N96" s="2054">
        <f t="shared" si="2"/>
        <v>754</v>
      </c>
      <c r="O96" s="2062"/>
      <c r="P96" s="172"/>
      <c r="R96" s="5"/>
    </row>
    <row r="97" spans="1:18" s="181" customFormat="1" ht="15" customHeight="1">
      <c r="B97" s="2055"/>
      <c r="C97" s="2054"/>
      <c r="D97" s="2056" t="s">
        <v>1705</v>
      </c>
      <c r="E97" s="2054"/>
      <c r="F97" s="543">
        <v>175</v>
      </c>
      <c r="G97" s="543">
        <v>350</v>
      </c>
      <c r="H97" s="2054"/>
      <c r="I97" s="2054"/>
      <c r="J97" s="2056" t="s">
        <v>1745</v>
      </c>
      <c r="K97" s="2054"/>
      <c r="L97" s="2054">
        <v>345</v>
      </c>
      <c r="M97" s="2054"/>
      <c r="N97" s="2054">
        <f t="shared" si="2"/>
        <v>690</v>
      </c>
      <c r="O97" s="2062"/>
      <c r="P97" s="172"/>
      <c r="R97" s="5"/>
    </row>
    <row r="98" spans="1:18" s="181" customFormat="1" ht="15" customHeight="1">
      <c r="B98" s="2055"/>
      <c r="C98" s="2054"/>
      <c r="D98" s="2056" t="s">
        <v>1706</v>
      </c>
      <c r="E98" s="2054"/>
      <c r="F98" s="543">
        <v>102</v>
      </c>
      <c r="G98" s="543">
        <v>204</v>
      </c>
      <c r="H98" s="2054"/>
      <c r="I98" s="2054"/>
      <c r="J98" s="2056" t="s">
        <v>1746</v>
      </c>
      <c r="K98" s="2054"/>
      <c r="L98" s="2054">
        <v>386</v>
      </c>
      <c r="M98" s="2054"/>
      <c r="N98" s="2054">
        <f t="shared" si="2"/>
        <v>772</v>
      </c>
      <c r="O98" s="2062"/>
      <c r="P98" s="172"/>
      <c r="R98" s="5"/>
    </row>
    <row r="99" spans="1:18" s="181" customFormat="1" ht="15" customHeight="1">
      <c r="B99" s="2055"/>
      <c r="C99" s="2054"/>
      <c r="D99" s="2056" t="s">
        <v>1707</v>
      </c>
      <c r="E99" s="2054"/>
      <c r="F99" s="543">
        <v>126</v>
      </c>
      <c r="G99" s="543">
        <v>252</v>
      </c>
      <c r="H99" s="2054"/>
      <c r="I99" s="2054"/>
      <c r="J99" s="2056" t="s">
        <v>1747</v>
      </c>
      <c r="K99" s="2054"/>
      <c r="L99" s="2054">
        <v>344</v>
      </c>
      <c r="M99" s="2054"/>
      <c r="N99" s="2054">
        <f t="shared" si="2"/>
        <v>688</v>
      </c>
      <c r="O99" s="2062"/>
      <c r="P99" s="172"/>
      <c r="R99" s="5"/>
    </row>
    <row r="100" spans="1:18" s="181" customFormat="1" ht="15" customHeight="1">
      <c r="B100" s="2055"/>
      <c r="C100" s="2054"/>
      <c r="D100" s="2056" t="s">
        <v>1708</v>
      </c>
      <c r="E100" s="2054"/>
      <c r="F100" s="543">
        <v>103</v>
      </c>
      <c r="G100" s="543">
        <v>206</v>
      </c>
      <c r="H100" s="2054"/>
      <c r="I100" s="2054"/>
      <c r="J100" s="2056" t="s">
        <v>1748</v>
      </c>
      <c r="K100" s="2054"/>
      <c r="L100" s="2054">
        <v>397</v>
      </c>
      <c r="M100" s="2054"/>
      <c r="N100" s="2054">
        <f t="shared" si="2"/>
        <v>794</v>
      </c>
      <c r="O100" s="2062"/>
      <c r="P100" s="172"/>
      <c r="R100" s="5"/>
    </row>
    <row r="101" spans="1:18" s="181" customFormat="1" ht="15" customHeight="1">
      <c r="B101" s="2055"/>
      <c r="C101" s="2054"/>
      <c r="D101" s="2056" t="s">
        <v>1709</v>
      </c>
      <c r="E101" s="2054"/>
      <c r="F101" s="543">
        <v>157</v>
      </c>
      <c r="G101" s="543">
        <v>314</v>
      </c>
      <c r="H101" s="2054"/>
      <c r="I101" s="2054"/>
      <c r="J101" s="2056" t="s">
        <v>1749</v>
      </c>
      <c r="K101" s="2054"/>
      <c r="L101" s="2054">
        <v>367</v>
      </c>
      <c r="M101" s="2054"/>
      <c r="N101" s="2054">
        <f t="shared" si="2"/>
        <v>734</v>
      </c>
      <c r="O101" s="2062"/>
      <c r="P101" s="172"/>
      <c r="R101" s="5"/>
    </row>
    <row r="102" spans="1:18" s="181" customFormat="1" ht="15" customHeight="1">
      <c r="B102" s="2055"/>
      <c r="C102" s="2054"/>
      <c r="D102" s="2056" t="s">
        <v>1710</v>
      </c>
      <c r="E102" s="2054"/>
      <c r="F102" s="543">
        <v>137</v>
      </c>
      <c r="G102" s="543">
        <v>274</v>
      </c>
      <c r="H102" s="2054"/>
      <c r="I102" s="2054"/>
      <c r="J102" s="2056" t="s">
        <v>1750</v>
      </c>
      <c r="K102" s="2054"/>
      <c r="L102" s="2054">
        <v>383</v>
      </c>
      <c r="M102" s="2054"/>
      <c r="N102" s="2054">
        <f t="shared" si="2"/>
        <v>766</v>
      </c>
      <c r="O102" s="2062"/>
      <c r="P102" s="172"/>
      <c r="R102" s="5"/>
    </row>
    <row r="103" spans="1:18" s="181" customFormat="1" ht="15" customHeight="1">
      <c r="B103" s="2055"/>
      <c r="C103" s="2054"/>
      <c r="D103" s="2056" t="s">
        <v>1711</v>
      </c>
      <c r="E103" s="2054"/>
      <c r="F103" s="543">
        <v>129</v>
      </c>
      <c r="G103" s="543">
        <v>258</v>
      </c>
      <c r="H103" s="2054"/>
      <c r="I103" s="2054"/>
      <c r="J103" s="2056" t="s">
        <v>1751</v>
      </c>
      <c r="K103" s="2054"/>
      <c r="L103" s="2054">
        <v>394</v>
      </c>
      <c r="M103" s="2054"/>
      <c r="N103" s="2054">
        <f t="shared" si="2"/>
        <v>788</v>
      </c>
      <c r="O103" s="2062"/>
      <c r="P103" s="172"/>
      <c r="R103" s="5"/>
    </row>
    <row r="104" spans="1:18" s="181" customFormat="1" ht="15" customHeight="1">
      <c r="B104" s="2053" t="s">
        <v>1677</v>
      </c>
      <c r="C104" s="2056"/>
      <c r="D104" s="2056" t="s">
        <v>1712</v>
      </c>
      <c r="E104" s="2054"/>
      <c r="F104" s="543">
        <v>215</v>
      </c>
      <c r="G104" s="543">
        <v>430</v>
      </c>
      <c r="H104" s="2054"/>
      <c r="I104" s="2054"/>
      <c r="J104" s="2056" t="s">
        <v>1755</v>
      </c>
      <c r="K104" s="2054"/>
      <c r="L104" s="2054">
        <v>288</v>
      </c>
      <c r="M104" s="2054"/>
      <c r="N104" s="2054">
        <f t="shared" si="2"/>
        <v>576</v>
      </c>
      <c r="O104" s="2062"/>
      <c r="P104" s="172"/>
      <c r="R104" s="5"/>
    </row>
    <row r="105" spans="1:18" s="181" customFormat="1" ht="15" customHeight="1" thickBot="1">
      <c r="B105" s="2057"/>
      <c r="C105" s="2058"/>
      <c r="D105" s="2058" t="s">
        <v>1713</v>
      </c>
      <c r="E105" s="2063"/>
      <c r="F105" s="544">
        <v>264</v>
      </c>
      <c r="G105" s="544">
        <v>528</v>
      </c>
      <c r="H105" s="2063"/>
      <c r="I105" s="2063"/>
      <c r="J105" s="2058" t="s">
        <v>1752</v>
      </c>
      <c r="K105" s="2063"/>
      <c r="L105" s="2063">
        <v>395</v>
      </c>
      <c r="M105" s="2063"/>
      <c r="N105" s="2063">
        <f t="shared" si="2"/>
        <v>790</v>
      </c>
      <c r="O105" s="2064"/>
      <c r="P105" s="172"/>
      <c r="R105" s="5"/>
    </row>
    <row r="106" spans="1:18" s="181" customFormat="1" ht="9.9499999999999993" customHeight="1">
      <c r="R106" s="443"/>
    </row>
    <row r="107" spans="1:18" s="181" customFormat="1" ht="24.95" customHeight="1">
      <c r="B107" s="169" t="s">
        <v>439</v>
      </c>
      <c r="R107" s="5"/>
    </row>
    <row r="108" spans="1:18" s="181" customFormat="1" ht="20.100000000000001" customHeight="1">
      <c r="A108" s="172"/>
      <c r="B108" s="185" t="s">
        <v>440</v>
      </c>
      <c r="R108" s="5"/>
    </row>
    <row r="109" spans="1:18" ht="9.9499999999999993" customHeight="1" thickBot="1">
      <c r="B109" s="171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1:18" s="187" customFormat="1" ht="20.100000000000001" customHeight="1">
      <c r="A110" s="186"/>
      <c r="B110" s="2202" t="s">
        <v>232</v>
      </c>
      <c r="C110" s="2203"/>
      <c r="D110" s="2203"/>
      <c r="E110" s="2203"/>
      <c r="F110" s="2204"/>
      <c r="G110" s="2205" t="s">
        <v>441</v>
      </c>
      <c r="H110" s="2203"/>
      <c r="I110" s="2204"/>
      <c r="J110" s="2205" t="s">
        <v>442</v>
      </c>
      <c r="K110" s="2203"/>
      <c r="L110" s="2203"/>
      <c r="M110" s="2204"/>
      <c r="N110" s="2205" t="s">
        <v>443</v>
      </c>
      <c r="O110" s="2203"/>
      <c r="P110" s="2206"/>
      <c r="R110" s="8"/>
    </row>
    <row r="111" spans="1:18" s="187" customFormat="1" ht="20.100000000000001" customHeight="1">
      <c r="A111" s="186"/>
      <c r="B111" s="2109" t="s">
        <v>444</v>
      </c>
      <c r="C111" s="2107"/>
      <c r="D111" s="2107"/>
      <c r="E111" s="2107"/>
      <c r="F111" s="2110"/>
      <c r="G111" s="2106" t="s">
        <v>230</v>
      </c>
      <c r="H111" s="2107"/>
      <c r="I111" s="2107"/>
      <c r="J111" s="2107"/>
      <c r="K111" s="2107"/>
      <c r="L111" s="2107"/>
      <c r="M111" s="2110"/>
      <c r="N111" s="2207" t="s">
        <v>541</v>
      </c>
      <c r="O111" s="2208"/>
      <c r="P111" s="2209"/>
      <c r="R111" s="5"/>
    </row>
    <row r="112" spans="1:18" s="187" customFormat="1" ht="20.100000000000001" customHeight="1">
      <c r="A112" s="186"/>
      <c r="B112" s="2109" t="s">
        <v>445</v>
      </c>
      <c r="C112" s="2107"/>
      <c r="D112" s="2107"/>
      <c r="E112" s="2107"/>
      <c r="F112" s="2110"/>
      <c r="G112" s="2106" t="s">
        <v>446</v>
      </c>
      <c r="H112" s="2107"/>
      <c r="I112" s="2110"/>
      <c r="J112" s="2179">
        <v>0.1</v>
      </c>
      <c r="K112" s="2180"/>
      <c r="L112" s="2180"/>
      <c r="M112" s="2181"/>
      <c r="N112" s="2210"/>
      <c r="O112" s="2211"/>
      <c r="P112" s="2212"/>
      <c r="R112" s="5"/>
    </row>
    <row r="113" spans="2:18" s="187" customFormat="1" ht="20.100000000000001" customHeight="1">
      <c r="B113" s="2109" t="s">
        <v>447</v>
      </c>
      <c r="C113" s="2107"/>
      <c r="D113" s="2107"/>
      <c r="E113" s="2107"/>
      <c r="F113" s="2110"/>
      <c r="G113" s="2106" t="s">
        <v>448</v>
      </c>
      <c r="H113" s="2107"/>
      <c r="I113" s="2110"/>
      <c r="J113" s="2179">
        <v>0.2</v>
      </c>
      <c r="K113" s="2180"/>
      <c r="L113" s="2180"/>
      <c r="M113" s="2181"/>
      <c r="N113" s="2210"/>
      <c r="O113" s="2211"/>
      <c r="P113" s="2212"/>
      <c r="R113" s="5"/>
    </row>
    <row r="114" spans="2:18" s="187" customFormat="1" ht="20.100000000000001" customHeight="1" thickBot="1">
      <c r="B114" s="2182" t="s">
        <v>449</v>
      </c>
      <c r="C114" s="2083"/>
      <c r="D114" s="2083"/>
      <c r="E114" s="2083"/>
      <c r="F114" s="2094"/>
      <c r="G114" s="2082" t="s">
        <v>231</v>
      </c>
      <c r="H114" s="2083"/>
      <c r="I114" s="2094"/>
      <c r="J114" s="2095">
        <v>0.3</v>
      </c>
      <c r="K114" s="2096"/>
      <c r="L114" s="2096"/>
      <c r="M114" s="2097"/>
      <c r="N114" s="2213"/>
      <c r="O114" s="2214"/>
      <c r="P114" s="2215"/>
      <c r="R114" s="5"/>
    </row>
    <row r="115" spans="2:18" s="181" customFormat="1" ht="20.100000000000001" customHeight="1">
      <c r="B115" s="185" t="s">
        <v>450</v>
      </c>
      <c r="R115" s="5"/>
    </row>
    <row r="116" spans="2:18" s="181" customFormat="1" ht="9.9499999999999993" customHeight="1">
      <c r="R116" s="5"/>
    </row>
    <row r="117" spans="2:18" s="181" customFormat="1" ht="24.95" customHeight="1">
      <c r="B117" s="188" t="s">
        <v>451</v>
      </c>
      <c r="R117" s="5"/>
    </row>
    <row r="118" spans="2:18" s="181" customFormat="1" ht="9.9499999999999993" customHeight="1" thickBot="1">
      <c r="B118" s="188"/>
      <c r="R118" s="5"/>
    </row>
    <row r="119" spans="2:18" s="181" customFormat="1" ht="20.100000000000001" customHeight="1">
      <c r="B119" s="2098" t="s">
        <v>232</v>
      </c>
      <c r="C119" s="2099"/>
      <c r="D119" s="2099"/>
      <c r="E119" s="2099"/>
      <c r="F119" s="2099"/>
      <c r="G119" s="2099"/>
      <c r="H119" s="2100"/>
      <c r="I119" s="2101" t="s">
        <v>233</v>
      </c>
      <c r="J119" s="2099"/>
      <c r="K119" s="2099"/>
      <c r="L119" s="2099"/>
      <c r="M119" s="2099"/>
      <c r="N119" s="2099"/>
      <c r="O119" s="2099"/>
      <c r="P119" s="2102"/>
      <c r="R119" s="5"/>
    </row>
    <row r="120" spans="2:18" s="181" customFormat="1" ht="20.100000000000001" customHeight="1">
      <c r="B120" s="2103" t="s">
        <v>1152</v>
      </c>
      <c r="C120" s="2104"/>
      <c r="D120" s="2104"/>
      <c r="E120" s="2104"/>
      <c r="F120" s="2104"/>
      <c r="G120" s="2104"/>
      <c r="H120" s="2105"/>
      <c r="I120" s="2106" t="s">
        <v>452</v>
      </c>
      <c r="J120" s="2107"/>
      <c r="K120" s="2107"/>
      <c r="L120" s="2107"/>
      <c r="M120" s="2107"/>
      <c r="N120" s="2107"/>
      <c r="O120" s="2107"/>
      <c r="P120" s="2108"/>
      <c r="R120" s="5"/>
    </row>
    <row r="121" spans="2:18" s="181" customFormat="1" ht="20.100000000000001" customHeight="1" thickBot="1">
      <c r="B121" s="2079" t="s">
        <v>1153</v>
      </c>
      <c r="C121" s="2080"/>
      <c r="D121" s="2080"/>
      <c r="E121" s="2080"/>
      <c r="F121" s="2080"/>
      <c r="G121" s="2080"/>
      <c r="H121" s="2081"/>
      <c r="I121" s="2082" t="s">
        <v>453</v>
      </c>
      <c r="J121" s="2083"/>
      <c r="K121" s="2083"/>
      <c r="L121" s="2083"/>
      <c r="M121" s="2083"/>
      <c r="N121" s="2083"/>
      <c r="O121" s="2083"/>
      <c r="P121" s="2084"/>
      <c r="R121" s="5"/>
    </row>
    <row r="122" spans="2:18" s="181" customFormat="1" ht="9.9499999999999993" customHeight="1">
      <c r="R122" s="5"/>
    </row>
    <row r="123" spans="2:18" s="181" customFormat="1" ht="24.95" customHeight="1">
      <c r="B123" s="188" t="s">
        <v>454</v>
      </c>
      <c r="R123" s="5"/>
    </row>
    <row r="124" spans="2:18" s="181" customFormat="1" ht="9.9499999999999993" customHeight="1">
      <c r="R124" s="5"/>
    </row>
    <row r="125" spans="2:18" s="181" customFormat="1" ht="14.25" thickBot="1">
      <c r="B125" s="2085" t="s">
        <v>119</v>
      </c>
      <c r="C125" s="2085"/>
      <c r="D125" s="2085"/>
      <c r="E125" s="2085"/>
      <c r="F125" s="2085"/>
      <c r="G125" s="2085"/>
      <c r="H125" s="2085"/>
      <c r="I125" s="2085"/>
      <c r="J125" s="2085"/>
      <c r="K125" s="2085"/>
      <c r="L125" s="2085"/>
      <c r="M125" s="2085"/>
      <c r="N125" s="2085"/>
      <c r="O125" s="2085"/>
      <c r="P125" s="2085"/>
      <c r="R125" s="5"/>
    </row>
    <row r="126" spans="2:18" s="181" customFormat="1" ht="34.5" customHeight="1">
      <c r="B126" s="2086" t="s">
        <v>455</v>
      </c>
      <c r="C126" s="2087"/>
      <c r="D126" s="2088"/>
      <c r="E126" s="2089" t="s">
        <v>456</v>
      </c>
      <c r="F126" s="2088"/>
      <c r="G126" s="2089" t="s">
        <v>457</v>
      </c>
      <c r="H126" s="2088"/>
      <c r="I126" s="2090" t="s">
        <v>458</v>
      </c>
      <c r="J126" s="2091"/>
      <c r="K126" s="2091"/>
      <c r="L126" s="2092"/>
      <c r="M126" s="2089" t="s">
        <v>459</v>
      </c>
      <c r="N126" s="2087"/>
      <c r="O126" s="2087"/>
      <c r="P126" s="2093"/>
      <c r="R126" s="5"/>
    </row>
    <row r="127" spans="2:18" s="181" customFormat="1" ht="23.1" customHeight="1">
      <c r="B127" s="2160" t="s">
        <v>1154</v>
      </c>
      <c r="C127" s="2161"/>
      <c r="D127" s="2162"/>
      <c r="E127" s="2069" t="s">
        <v>234</v>
      </c>
      <c r="F127" s="2169"/>
      <c r="G127" s="2170">
        <v>50</v>
      </c>
      <c r="H127" s="2171"/>
      <c r="I127" s="2176" t="s">
        <v>460</v>
      </c>
      <c r="J127" s="2177"/>
      <c r="K127" s="2177"/>
      <c r="L127" s="2178"/>
      <c r="M127" s="2069">
        <v>140</v>
      </c>
      <c r="N127" s="2070"/>
      <c r="O127" s="2070"/>
      <c r="P127" s="2071"/>
      <c r="R127" s="5"/>
    </row>
    <row r="128" spans="2:18" s="181" customFormat="1" ht="23.1" customHeight="1">
      <c r="B128" s="2163"/>
      <c r="C128" s="2164"/>
      <c r="D128" s="2165"/>
      <c r="E128" s="2072" t="s">
        <v>235</v>
      </c>
      <c r="F128" s="2073"/>
      <c r="G128" s="2172"/>
      <c r="H128" s="2173"/>
      <c r="I128" s="2192" t="s">
        <v>461</v>
      </c>
      <c r="J128" s="2075"/>
      <c r="K128" s="2075"/>
      <c r="L128" s="2076"/>
      <c r="M128" s="2072">
        <v>100</v>
      </c>
      <c r="N128" s="2077"/>
      <c r="O128" s="2077"/>
      <c r="P128" s="2078"/>
      <c r="R128" s="5"/>
    </row>
    <row r="129" spans="1:18" s="181" customFormat="1" ht="23.1" customHeight="1">
      <c r="B129" s="2163"/>
      <c r="C129" s="2164"/>
      <c r="D129" s="2165"/>
      <c r="E129" s="2072" t="s">
        <v>236</v>
      </c>
      <c r="F129" s="2073"/>
      <c r="G129" s="2172"/>
      <c r="H129" s="2173"/>
      <c r="I129" s="2074" t="s">
        <v>974</v>
      </c>
      <c r="J129" s="2075"/>
      <c r="K129" s="2075"/>
      <c r="L129" s="2076"/>
      <c r="M129" s="2072">
        <v>80</v>
      </c>
      <c r="N129" s="2077"/>
      <c r="O129" s="2077"/>
      <c r="P129" s="2078"/>
      <c r="R129" s="5"/>
    </row>
    <row r="130" spans="1:18" s="181" customFormat="1" ht="23.1" customHeight="1">
      <c r="B130" s="2145"/>
      <c r="C130" s="2193"/>
      <c r="D130" s="2146"/>
      <c r="E130" s="2184" t="s">
        <v>237</v>
      </c>
      <c r="F130" s="2185"/>
      <c r="G130" s="2194"/>
      <c r="H130" s="2195"/>
      <c r="I130" s="2186" t="s">
        <v>975</v>
      </c>
      <c r="J130" s="2187"/>
      <c r="K130" s="2187"/>
      <c r="L130" s="2188"/>
      <c r="M130" s="2184">
        <v>70</v>
      </c>
      <c r="N130" s="2189"/>
      <c r="O130" s="2189"/>
      <c r="P130" s="2190"/>
      <c r="R130" s="5"/>
    </row>
    <row r="131" spans="1:18" s="181" customFormat="1" ht="23.1" customHeight="1">
      <c r="B131" s="2160" t="s">
        <v>1156</v>
      </c>
      <c r="C131" s="2161"/>
      <c r="D131" s="2162"/>
      <c r="E131" s="2069" t="s">
        <v>234</v>
      </c>
      <c r="F131" s="2169"/>
      <c r="G131" s="2170">
        <v>40</v>
      </c>
      <c r="H131" s="2171"/>
      <c r="I131" s="2191" t="s">
        <v>1157</v>
      </c>
      <c r="J131" s="2177"/>
      <c r="K131" s="2177"/>
      <c r="L131" s="2178"/>
      <c r="M131" s="2069">
        <v>110</v>
      </c>
      <c r="N131" s="2070"/>
      <c r="O131" s="2070"/>
      <c r="P131" s="2071"/>
      <c r="R131" s="5"/>
    </row>
    <row r="132" spans="1:18" s="181" customFormat="1" ht="23.1" customHeight="1">
      <c r="B132" s="2163"/>
      <c r="C132" s="2164"/>
      <c r="D132" s="2165"/>
      <c r="E132" s="2072" t="s">
        <v>235</v>
      </c>
      <c r="F132" s="2073"/>
      <c r="G132" s="2172"/>
      <c r="H132" s="2173"/>
      <c r="I132" s="2074" t="s">
        <v>1158</v>
      </c>
      <c r="J132" s="2075"/>
      <c r="K132" s="2075"/>
      <c r="L132" s="2076"/>
      <c r="M132" s="2072">
        <v>90</v>
      </c>
      <c r="N132" s="2077"/>
      <c r="O132" s="2077"/>
      <c r="P132" s="2078"/>
      <c r="R132" s="5"/>
    </row>
    <row r="133" spans="1:18" s="181" customFormat="1" ht="23.1" customHeight="1">
      <c r="B133" s="2163"/>
      <c r="C133" s="2164"/>
      <c r="D133" s="2165"/>
      <c r="E133" s="2072" t="s">
        <v>236</v>
      </c>
      <c r="F133" s="2073"/>
      <c r="G133" s="2172"/>
      <c r="H133" s="2173"/>
      <c r="I133" s="2074" t="s">
        <v>1159</v>
      </c>
      <c r="J133" s="2075"/>
      <c r="K133" s="2075"/>
      <c r="L133" s="2076"/>
      <c r="M133" s="2072">
        <v>70</v>
      </c>
      <c r="N133" s="2077"/>
      <c r="O133" s="2077"/>
      <c r="P133" s="2078"/>
      <c r="R133" s="5"/>
    </row>
    <row r="134" spans="1:18" s="181" customFormat="1" ht="23.1" customHeight="1" thickBot="1">
      <c r="B134" s="2166"/>
      <c r="C134" s="2167"/>
      <c r="D134" s="2168"/>
      <c r="E134" s="2153" t="s">
        <v>237</v>
      </c>
      <c r="F134" s="2154"/>
      <c r="G134" s="2174"/>
      <c r="H134" s="2175"/>
      <c r="I134" s="2155" t="s">
        <v>1160</v>
      </c>
      <c r="J134" s="2156"/>
      <c r="K134" s="2156"/>
      <c r="L134" s="2157"/>
      <c r="M134" s="2153">
        <v>60</v>
      </c>
      <c r="N134" s="2158"/>
      <c r="O134" s="2158"/>
      <c r="P134" s="2159"/>
      <c r="R134" s="5"/>
    </row>
    <row r="135" spans="1:18" s="181" customFormat="1" ht="23.1" customHeight="1">
      <c r="B135" s="2160" t="s">
        <v>1155</v>
      </c>
      <c r="C135" s="2161"/>
      <c r="D135" s="2162"/>
      <c r="E135" s="2069" t="s">
        <v>234</v>
      </c>
      <c r="F135" s="2169"/>
      <c r="G135" s="2170">
        <v>40</v>
      </c>
      <c r="H135" s="2171"/>
      <c r="I135" s="2176" t="s">
        <v>462</v>
      </c>
      <c r="J135" s="2177"/>
      <c r="K135" s="2177"/>
      <c r="L135" s="2178"/>
      <c r="M135" s="2069">
        <v>90</v>
      </c>
      <c r="N135" s="2070"/>
      <c r="O135" s="2070"/>
      <c r="P135" s="2071"/>
      <c r="R135" s="5"/>
    </row>
    <row r="136" spans="1:18" s="181" customFormat="1" ht="23.1" customHeight="1">
      <c r="B136" s="2163"/>
      <c r="C136" s="2164"/>
      <c r="D136" s="2165"/>
      <c r="E136" s="2072" t="s">
        <v>235</v>
      </c>
      <c r="F136" s="2073"/>
      <c r="G136" s="2172"/>
      <c r="H136" s="2173"/>
      <c r="I136" s="2192" t="s">
        <v>463</v>
      </c>
      <c r="J136" s="2075"/>
      <c r="K136" s="2075"/>
      <c r="L136" s="2076"/>
      <c r="M136" s="2072">
        <v>70</v>
      </c>
      <c r="N136" s="2077"/>
      <c r="O136" s="2077"/>
      <c r="P136" s="2078"/>
      <c r="R136" s="5"/>
    </row>
    <row r="137" spans="1:18" s="181" customFormat="1" ht="23.1" customHeight="1">
      <c r="B137" s="2163"/>
      <c r="C137" s="2164"/>
      <c r="D137" s="2165"/>
      <c r="E137" s="2072" t="s">
        <v>236</v>
      </c>
      <c r="F137" s="2073"/>
      <c r="G137" s="2172"/>
      <c r="H137" s="2173"/>
      <c r="I137" s="2192" t="s">
        <v>464</v>
      </c>
      <c r="J137" s="2075"/>
      <c r="K137" s="2075"/>
      <c r="L137" s="2076"/>
      <c r="M137" s="2072">
        <v>60</v>
      </c>
      <c r="N137" s="2077"/>
      <c r="O137" s="2077"/>
      <c r="P137" s="2078"/>
      <c r="R137" s="5"/>
    </row>
    <row r="138" spans="1:18" s="181" customFormat="1" ht="23.1" customHeight="1" thickBot="1">
      <c r="B138" s="2166"/>
      <c r="C138" s="2167"/>
      <c r="D138" s="2168"/>
      <c r="E138" s="2153" t="s">
        <v>237</v>
      </c>
      <c r="F138" s="2154"/>
      <c r="G138" s="2174"/>
      <c r="H138" s="2175"/>
      <c r="I138" s="2183" t="s">
        <v>465</v>
      </c>
      <c r="J138" s="2156"/>
      <c r="K138" s="2156"/>
      <c r="L138" s="2157"/>
      <c r="M138" s="2153">
        <v>50</v>
      </c>
      <c r="N138" s="2158"/>
      <c r="O138" s="2158"/>
      <c r="P138" s="2159"/>
      <c r="R138" s="5"/>
    </row>
    <row r="139" spans="1:18" s="181" customFormat="1" ht="9.9499999999999993" customHeight="1">
      <c r="R139" s="5"/>
    </row>
    <row r="140" spans="1:18" s="181" customFormat="1" ht="20.100000000000001" customHeight="1">
      <c r="A140" s="172"/>
      <c r="B140" s="301" t="s">
        <v>1167</v>
      </c>
      <c r="R140" s="5"/>
    </row>
    <row r="141" spans="1:18" s="181" customFormat="1" ht="20.100000000000001" customHeight="1">
      <c r="A141" s="172"/>
      <c r="B141" s="185" t="s">
        <v>466</v>
      </c>
      <c r="R141" s="5"/>
    </row>
    <row r="142" spans="1:18" s="181" customFormat="1" ht="20.100000000000001" customHeight="1">
      <c r="A142" s="172"/>
      <c r="B142" s="185" t="s">
        <v>467</v>
      </c>
      <c r="R142" s="5"/>
    </row>
    <row r="143" spans="1:18" s="181" customFormat="1" ht="20.100000000000001" customHeight="1">
      <c r="A143" s="172"/>
      <c r="B143" s="301" t="s">
        <v>1253</v>
      </c>
      <c r="R143" s="5"/>
    </row>
    <row r="144" spans="1:18" s="181" customFormat="1" ht="20.100000000000001" customHeight="1">
      <c r="A144" s="172"/>
      <c r="B144" s="185" t="s">
        <v>468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R144" s="5"/>
    </row>
    <row r="145" spans="1:18" s="181" customFormat="1" ht="20.100000000000001" customHeight="1">
      <c r="A145" s="172"/>
      <c r="B145" s="301" t="s">
        <v>1257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R145" s="5"/>
    </row>
    <row r="146" spans="1:18" s="181" customFormat="1" ht="20.100000000000001" customHeight="1">
      <c r="A146" s="172"/>
      <c r="B146" s="301" t="s">
        <v>1258</v>
      </c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R146" s="5"/>
    </row>
    <row r="147" spans="1:18" s="181" customFormat="1" ht="20.100000000000001" customHeight="1">
      <c r="A147" s="172"/>
      <c r="B147" s="301" t="s">
        <v>1256</v>
      </c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R147" s="5"/>
    </row>
    <row r="148" spans="1:18" s="181" customFormat="1" ht="20.100000000000001" customHeight="1">
      <c r="A148" s="172"/>
      <c r="B148" s="301" t="s">
        <v>1254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R148" s="5"/>
    </row>
    <row r="149" spans="1:18" s="181" customFormat="1" ht="20.100000000000001" customHeight="1">
      <c r="A149" s="172"/>
      <c r="B149" s="301" t="s">
        <v>1255</v>
      </c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R149" s="5"/>
    </row>
    <row r="150" spans="1:18" s="181" customFormat="1" ht="20.100000000000001" customHeight="1">
      <c r="A150" s="172"/>
      <c r="B150" s="301" t="s">
        <v>1278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R150" s="5"/>
    </row>
    <row r="151" spans="1:18" s="181" customFormat="1" ht="20.100000000000001" customHeight="1">
      <c r="R151" s="5"/>
    </row>
    <row r="152" spans="1:18" ht="24.95" customHeight="1">
      <c r="B152" s="188" t="s">
        <v>469</v>
      </c>
    </row>
    <row r="153" spans="1:18" ht="15" customHeight="1" thickBot="1">
      <c r="B153" s="188"/>
    </row>
    <row r="154" spans="1:18" ht="23.25" customHeight="1">
      <c r="B154" s="2143" t="s">
        <v>232</v>
      </c>
      <c r="C154" s="2144"/>
      <c r="D154" s="2090" t="s">
        <v>470</v>
      </c>
      <c r="E154" s="2091"/>
      <c r="F154" s="2091"/>
      <c r="G154" s="2091"/>
      <c r="H154" s="2091"/>
      <c r="I154" s="2091"/>
      <c r="J154" s="2091"/>
      <c r="K154" s="2091"/>
      <c r="L154" s="2091"/>
      <c r="M154" s="2091"/>
      <c r="N154" s="2091"/>
      <c r="O154" s="2091"/>
      <c r="P154" s="2147"/>
    </row>
    <row r="155" spans="1:18" ht="34.5" customHeight="1">
      <c r="B155" s="2145"/>
      <c r="C155" s="2146"/>
      <c r="D155" s="2148" t="s">
        <v>471</v>
      </c>
      <c r="E155" s="2149"/>
      <c r="F155" s="2149"/>
      <c r="G155" s="2150"/>
      <c r="H155" s="2148" t="s">
        <v>472</v>
      </c>
      <c r="I155" s="2149"/>
      <c r="J155" s="2149"/>
      <c r="K155" s="2150"/>
      <c r="L155" s="2148" t="s">
        <v>473</v>
      </c>
      <c r="M155" s="2149"/>
      <c r="N155" s="2149"/>
      <c r="O155" s="2149"/>
      <c r="P155" s="2151"/>
    </row>
    <row r="156" spans="1:18" ht="40.5" customHeight="1">
      <c r="B156" s="2152" t="s">
        <v>1169</v>
      </c>
      <c r="C156" s="2118"/>
      <c r="D156" s="2119" t="s">
        <v>474</v>
      </c>
      <c r="E156" s="2117"/>
      <c r="F156" s="2117"/>
      <c r="G156" s="2118"/>
      <c r="H156" s="2119" t="s">
        <v>475</v>
      </c>
      <c r="I156" s="2117"/>
      <c r="J156" s="2117"/>
      <c r="K156" s="2118"/>
      <c r="L156" s="2119" t="s">
        <v>476</v>
      </c>
      <c r="M156" s="2117"/>
      <c r="N156" s="2117"/>
      <c r="O156" s="2117"/>
      <c r="P156" s="2120"/>
    </row>
    <row r="157" spans="1:18" ht="41.25" customHeight="1" thickBot="1">
      <c r="B157" s="2142" t="s">
        <v>1168</v>
      </c>
      <c r="C157" s="2125"/>
      <c r="D157" s="2126" t="s">
        <v>477</v>
      </c>
      <c r="E157" s="2124"/>
      <c r="F157" s="2124"/>
      <c r="G157" s="2125"/>
      <c r="H157" s="2126" t="s">
        <v>478</v>
      </c>
      <c r="I157" s="2124"/>
      <c r="J157" s="2124"/>
      <c r="K157" s="2125"/>
      <c r="L157" s="2126" t="s">
        <v>475</v>
      </c>
      <c r="M157" s="2124"/>
      <c r="N157" s="2124"/>
      <c r="O157" s="2124"/>
      <c r="P157" s="2127"/>
    </row>
    <row r="158" spans="1:18" s="181" customFormat="1" ht="9.9499999999999993" customHeight="1">
      <c r="R158" s="5"/>
    </row>
    <row r="159" spans="1:18" ht="24.95" customHeight="1">
      <c r="B159" s="188" t="s">
        <v>479</v>
      </c>
    </row>
    <row r="160" spans="1:18" ht="9.9499999999999993" customHeight="1" thickBot="1">
      <c r="B160" s="188"/>
    </row>
    <row r="161" spans="2:24" ht="20.100000000000001" customHeight="1">
      <c r="B161" s="2128" t="s">
        <v>238</v>
      </c>
      <c r="C161" s="2129"/>
      <c r="D161" s="2086" t="s">
        <v>239</v>
      </c>
      <c r="E161" s="2087"/>
      <c r="F161" s="2087"/>
      <c r="G161" s="2087"/>
      <c r="H161" s="2087"/>
      <c r="I161" s="2087"/>
      <c r="J161" s="2087"/>
      <c r="K161" s="2087"/>
      <c r="L161" s="2087"/>
      <c r="M161" s="2087"/>
      <c r="N161" s="2087"/>
      <c r="O161" s="2087"/>
      <c r="P161" s="2093"/>
    </row>
    <row r="162" spans="2:24" ht="20.100000000000001" customHeight="1" thickBot="1">
      <c r="B162" s="2130"/>
      <c r="C162" s="2131"/>
      <c r="D162" s="2121" t="s">
        <v>240</v>
      </c>
      <c r="E162" s="2132"/>
      <c r="F162" s="2133"/>
      <c r="G162" s="2134" t="s">
        <v>241</v>
      </c>
      <c r="H162" s="2132"/>
      <c r="I162" s="2133"/>
      <c r="J162" s="2134" t="s">
        <v>242</v>
      </c>
      <c r="K162" s="2132"/>
      <c r="L162" s="2133"/>
      <c r="M162" s="2134" t="s">
        <v>243</v>
      </c>
      <c r="N162" s="2132"/>
      <c r="O162" s="2132"/>
      <c r="P162" s="2122"/>
    </row>
    <row r="163" spans="2:24" ht="107.25" customHeight="1">
      <c r="B163" s="2086" t="s">
        <v>234</v>
      </c>
      <c r="C163" s="2093"/>
      <c r="D163" s="2135" t="s">
        <v>480</v>
      </c>
      <c r="E163" s="2136"/>
      <c r="F163" s="2137"/>
      <c r="G163" s="2138" t="s">
        <v>481</v>
      </c>
      <c r="H163" s="2136"/>
      <c r="I163" s="2137"/>
      <c r="J163" s="2138" t="s">
        <v>482</v>
      </c>
      <c r="K163" s="2136"/>
      <c r="L163" s="2137"/>
      <c r="M163" s="2139" t="s">
        <v>483</v>
      </c>
      <c r="N163" s="2140"/>
      <c r="O163" s="2140"/>
      <c r="P163" s="2141"/>
      <c r="S163" s="189"/>
      <c r="T163" s="189"/>
      <c r="U163" s="189"/>
      <c r="V163" s="189"/>
      <c r="W163" s="189"/>
      <c r="X163" s="189"/>
    </row>
    <row r="164" spans="2:24" ht="152.25" customHeight="1">
      <c r="B164" s="2114" t="s">
        <v>235</v>
      </c>
      <c r="C164" s="2115"/>
      <c r="D164" s="2116" t="s">
        <v>484</v>
      </c>
      <c r="E164" s="2117"/>
      <c r="F164" s="2118"/>
      <c r="G164" s="2119" t="s">
        <v>485</v>
      </c>
      <c r="H164" s="2117"/>
      <c r="I164" s="2118"/>
      <c r="J164" s="2119" t="s">
        <v>486</v>
      </c>
      <c r="K164" s="2117"/>
      <c r="L164" s="2118"/>
      <c r="M164" s="2119" t="s">
        <v>487</v>
      </c>
      <c r="N164" s="2117"/>
      <c r="O164" s="2117"/>
      <c r="P164" s="2120"/>
    </row>
    <row r="165" spans="2:24" ht="208.5" customHeight="1">
      <c r="B165" s="2114" t="s">
        <v>236</v>
      </c>
      <c r="C165" s="2115"/>
      <c r="D165" s="2116" t="s">
        <v>488</v>
      </c>
      <c r="E165" s="2117"/>
      <c r="F165" s="2118"/>
      <c r="G165" s="2119" t="s">
        <v>489</v>
      </c>
      <c r="H165" s="2117"/>
      <c r="I165" s="2118"/>
      <c r="J165" s="2119" t="s">
        <v>490</v>
      </c>
      <c r="K165" s="2117"/>
      <c r="L165" s="2118"/>
      <c r="M165" s="2119" t="s">
        <v>491</v>
      </c>
      <c r="N165" s="2117"/>
      <c r="O165" s="2117"/>
      <c r="P165" s="2120"/>
    </row>
    <row r="166" spans="2:24" ht="180" customHeight="1" thickBot="1">
      <c r="B166" s="2121" t="s">
        <v>237</v>
      </c>
      <c r="C166" s="2122"/>
      <c r="D166" s="2123" t="s">
        <v>492</v>
      </c>
      <c r="E166" s="2124"/>
      <c r="F166" s="2125"/>
      <c r="G166" s="2126" t="s">
        <v>493</v>
      </c>
      <c r="H166" s="2124"/>
      <c r="I166" s="2125"/>
      <c r="J166" s="2126" t="s">
        <v>494</v>
      </c>
      <c r="K166" s="2124"/>
      <c r="L166" s="2125"/>
      <c r="M166" s="2126" t="s">
        <v>495</v>
      </c>
      <c r="N166" s="2124"/>
      <c r="O166" s="2124"/>
      <c r="P166" s="2127"/>
    </row>
    <row r="167" spans="2:24" ht="17.25" customHeight="1" thickBot="1">
      <c r="B167" s="2111" t="s">
        <v>496</v>
      </c>
      <c r="C167" s="2112"/>
      <c r="D167" s="2112"/>
      <c r="E167" s="2112"/>
      <c r="F167" s="2112"/>
      <c r="G167" s="2112"/>
      <c r="H167" s="2112"/>
      <c r="I167" s="2112"/>
      <c r="J167" s="2112"/>
      <c r="K167" s="2112"/>
      <c r="L167" s="2112"/>
      <c r="M167" s="2112"/>
      <c r="N167" s="2112"/>
      <c r="O167" s="2112"/>
      <c r="P167" s="2113"/>
    </row>
    <row r="168" spans="2:24" ht="20.100000000000001" customHeight="1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</row>
    <row r="169" spans="2:24" ht="20.100000000000001" customHeight="1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</row>
    <row r="170" spans="2:24" ht="20.100000000000001" customHeight="1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</row>
    <row r="171" spans="2:24" ht="20.100000000000001" customHeight="1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</row>
    <row r="172" spans="2:24" ht="20.100000000000001" customHeight="1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</row>
    <row r="173" spans="2:24" ht="20.100000000000001" customHeight="1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</row>
    <row r="174" spans="2:24" ht="20.100000000000001" customHeight="1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</row>
  </sheetData>
  <mergeCells count="487">
    <mergeCell ref="B5:H5"/>
    <mergeCell ref="I5:P5"/>
    <mergeCell ref="B6:H6"/>
    <mergeCell ref="I6:P6"/>
    <mergeCell ref="B10:C11"/>
    <mergeCell ref="D10:D11"/>
    <mergeCell ref="E10:E11"/>
    <mergeCell ref="F10:H10"/>
    <mergeCell ref="I10:I11"/>
    <mergeCell ref="J10:K11"/>
    <mergeCell ref="L10:M11"/>
    <mergeCell ref="N10:P11"/>
    <mergeCell ref="F11:G11"/>
    <mergeCell ref="B12:C12"/>
    <mergeCell ref="D12:E13"/>
    <mergeCell ref="F12:G15"/>
    <mergeCell ref="H12:H13"/>
    <mergeCell ref="I12:I13"/>
    <mergeCell ref="J12:K13"/>
    <mergeCell ref="L12:M13"/>
    <mergeCell ref="N12:P13"/>
    <mergeCell ref="B13:C13"/>
    <mergeCell ref="B14:C14"/>
    <mergeCell ref="D14:E15"/>
    <mergeCell ref="H14:H15"/>
    <mergeCell ref="I14:I15"/>
    <mergeCell ref="J14:K15"/>
    <mergeCell ref="L14:M15"/>
    <mergeCell ref="N14:P15"/>
    <mergeCell ref="B15:C15"/>
    <mergeCell ref="B16:C16"/>
    <mergeCell ref="F16:G16"/>
    <mergeCell ref="J16:K16"/>
    <mergeCell ref="L16:M16"/>
    <mergeCell ref="N16:P16"/>
    <mergeCell ref="B18:P18"/>
    <mergeCell ref="B22:P22"/>
    <mergeCell ref="B28:C28"/>
    <mergeCell ref="D28:E28"/>
    <mergeCell ref="H28:I28"/>
    <mergeCell ref="J28:K28"/>
    <mergeCell ref="L28:M28"/>
    <mergeCell ref="N28:O28"/>
    <mergeCell ref="B127:D130"/>
    <mergeCell ref="E127:F127"/>
    <mergeCell ref="G127:H130"/>
    <mergeCell ref="I127:L127"/>
    <mergeCell ref="M127:P127"/>
    <mergeCell ref="E128:F128"/>
    <mergeCell ref="I128:L128"/>
    <mergeCell ref="B19:P19"/>
    <mergeCell ref="B20:P20"/>
    <mergeCell ref="B21:P21"/>
    <mergeCell ref="B23:P23"/>
    <mergeCell ref="B110:F110"/>
    <mergeCell ref="G110:I110"/>
    <mergeCell ref="J110:M110"/>
    <mergeCell ref="N110:P110"/>
    <mergeCell ref="N29:O29"/>
    <mergeCell ref="L29:M29"/>
    <mergeCell ref="J29:K29"/>
    <mergeCell ref="G111:M111"/>
    <mergeCell ref="N111:P114"/>
    <mergeCell ref="B112:F112"/>
    <mergeCell ref="G112:I112"/>
    <mergeCell ref="J112:M112"/>
    <mergeCell ref="B113:F113"/>
    <mergeCell ref="G113:I113"/>
    <mergeCell ref="J113:M113"/>
    <mergeCell ref="B114:F114"/>
    <mergeCell ref="M128:P128"/>
    <mergeCell ref="E129:F129"/>
    <mergeCell ref="I129:L129"/>
    <mergeCell ref="M137:P137"/>
    <mergeCell ref="E138:F138"/>
    <mergeCell ref="I138:L138"/>
    <mergeCell ref="M138:P138"/>
    <mergeCell ref="M129:P129"/>
    <mergeCell ref="E130:F130"/>
    <mergeCell ref="I130:L130"/>
    <mergeCell ref="M130:P130"/>
    <mergeCell ref="E131:F131"/>
    <mergeCell ref="G131:H134"/>
    <mergeCell ref="I131:L131"/>
    <mergeCell ref="I136:L136"/>
    <mergeCell ref="M136:P136"/>
    <mergeCell ref="E137:F137"/>
    <mergeCell ref="I137:L137"/>
    <mergeCell ref="E133:F133"/>
    <mergeCell ref="I133:L133"/>
    <mergeCell ref="M133:P133"/>
    <mergeCell ref="E134:F134"/>
    <mergeCell ref="I134:L134"/>
    <mergeCell ref="M134:P134"/>
    <mergeCell ref="B135:D138"/>
    <mergeCell ref="E135:F135"/>
    <mergeCell ref="G135:H138"/>
    <mergeCell ref="I135:L135"/>
    <mergeCell ref="M135:P135"/>
    <mergeCell ref="E136:F136"/>
    <mergeCell ref="B131:D134"/>
    <mergeCell ref="B157:C157"/>
    <mergeCell ref="D157:G157"/>
    <mergeCell ref="H157:K157"/>
    <mergeCell ref="L157:P157"/>
    <mergeCell ref="B154:C155"/>
    <mergeCell ref="D154:P154"/>
    <mergeCell ref="D155:G155"/>
    <mergeCell ref="H155:K155"/>
    <mergeCell ref="L155:P155"/>
    <mergeCell ref="B156:C156"/>
    <mergeCell ref="D156:G156"/>
    <mergeCell ref="H156:K156"/>
    <mergeCell ref="L156:P156"/>
    <mergeCell ref="G164:I164"/>
    <mergeCell ref="J164:L164"/>
    <mergeCell ref="M164:P164"/>
    <mergeCell ref="B161:C162"/>
    <mergeCell ref="D161:P161"/>
    <mergeCell ref="D162:F162"/>
    <mergeCell ref="G162:I162"/>
    <mergeCell ref="J162:L162"/>
    <mergeCell ref="M162:P162"/>
    <mergeCell ref="B163:C163"/>
    <mergeCell ref="D163:F163"/>
    <mergeCell ref="G163:I163"/>
    <mergeCell ref="J163:L163"/>
    <mergeCell ref="M163:P163"/>
    <mergeCell ref="B164:C164"/>
    <mergeCell ref="D164:F164"/>
    <mergeCell ref="B167:P167"/>
    <mergeCell ref="B165:C165"/>
    <mergeCell ref="D165:F165"/>
    <mergeCell ref="G165:I165"/>
    <mergeCell ref="J165:L165"/>
    <mergeCell ref="M165:P165"/>
    <mergeCell ref="B166:C166"/>
    <mergeCell ref="D166:F166"/>
    <mergeCell ref="G166:I166"/>
    <mergeCell ref="J166:L166"/>
    <mergeCell ref="M166:P166"/>
    <mergeCell ref="B29:C29"/>
    <mergeCell ref="D30:E30"/>
    <mergeCell ref="J30:K30"/>
    <mergeCell ref="L30:M30"/>
    <mergeCell ref="N30:O30"/>
    <mergeCell ref="M131:P131"/>
    <mergeCell ref="E132:F132"/>
    <mergeCell ref="I132:L132"/>
    <mergeCell ref="M132:P132"/>
    <mergeCell ref="B121:H121"/>
    <mergeCell ref="I121:P121"/>
    <mergeCell ref="B125:P125"/>
    <mergeCell ref="B126:D126"/>
    <mergeCell ref="E126:F126"/>
    <mergeCell ref="G126:H126"/>
    <mergeCell ref="I126:L126"/>
    <mergeCell ref="M126:P126"/>
    <mergeCell ref="G114:I114"/>
    <mergeCell ref="J114:M114"/>
    <mergeCell ref="B119:H119"/>
    <mergeCell ref="I119:P119"/>
    <mergeCell ref="B120:H120"/>
    <mergeCell ref="I120:P120"/>
    <mergeCell ref="B111:F111"/>
    <mergeCell ref="D31:E31"/>
    <mergeCell ref="J31:K31"/>
    <mergeCell ref="L31:M31"/>
    <mergeCell ref="N31:O31"/>
    <mergeCell ref="D32:E32"/>
    <mergeCell ref="J32:K32"/>
    <mergeCell ref="L32:M32"/>
    <mergeCell ref="N32:O32"/>
    <mergeCell ref="D29:E29"/>
    <mergeCell ref="D36:E36"/>
    <mergeCell ref="J36:K36"/>
    <mergeCell ref="L36:M36"/>
    <mergeCell ref="N36:O36"/>
    <mergeCell ref="D37:E37"/>
    <mergeCell ref="J37:K37"/>
    <mergeCell ref="L37:M37"/>
    <mergeCell ref="N37:O37"/>
    <mergeCell ref="D33:E33"/>
    <mergeCell ref="J33:K33"/>
    <mergeCell ref="L33:M33"/>
    <mergeCell ref="N33:O33"/>
    <mergeCell ref="D34:E34"/>
    <mergeCell ref="J34:K34"/>
    <mergeCell ref="L34:M34"/>
    <mergeCell ref="N34:O34"/>
    <mergeCell ref="D35:E35"/>
    <mergeCell ref="J35:K35"/>
    <mergeCell ref="L35:M35"/>
    <mergeCell ref="N35:O35"/>
    <mergeCell ref="N41:O41"/>
    <mergeCell ref="D38:E38"/>
    <mergeCell ref="J38:K38"/>
    <mergeCell ref="L38:M38"/>
    <mergeCell ref="N38:O38"/>
    <mergeCell ref="D39:E39"/>
    <mergeCell ref="J39:K39"/>
    <mergeCell ref="L39:M39"/>
    <mergeCell ref="N39:O39"/>
    <mergeCell ref="D44:E44"/>
    <mergeCell ref="J44:K44"/>
    <mergeCell ref="L44:M44"/>
    <mergeCell ref="N44:O44"/>
    <mergeCell ref="D45:E45"/>
    <mergeCell ref="J45:K45"/>
    <mergeCell ref="L45:M45"/>
    <mergeCell ref="N45:O45"/>
    <mergeCell ref="H38:I44"/>
    <mergeCell ref="D42:E42"/>
    <mergeCell ref="J42:K42"/>
    <mergeCell ref="L42:M42"/>
    <mergeCell ref="N42:O42"/>
    <mergeCell ref="D43:E43"/>
    <mergeCell ref="J43:K43"/>
    <mergeCell ref="L43:M43"/>
    <mergeCell ref="N43:O43"/>
    <mergeCell ref="D40:E40"/>
    <mergeCell ref="J40:K40"/>
    <mergeCell ref="L40:M40"/>
    <mergeCell ref="N40:O40"/>
    <mergeCell ref="D41:E41"/>
    <mergeCell ref="J41:K41"/>
    <mergeCell ref="L41:M41"/>
    <mergeCell ref="D48:E48"/>
    <mergeCell ref="J48:K48"/>
    <mergeCell ref="L48:M48"/>
    <mergeCell ref="N48:O48"/>
    <mergeCell ref="D49:E49"/>
    <mergeCell ref="J49:K49"/>
    <mergeCell ref="L49:M49"/>
    <mergeCell ref="N49:O49"/>
    <mergeCell ref="D46:E46"/>
    <mergeCell ref="J46:K46"/>
    <mergeCell ref="L46:M46"/>
    <mergeCell ref="N46:O46"/>
    <mergeCell ref="D47:E47"/>
    <mergeCell ref="J47:K47"/>
    <mergeCell ref="L47:M47"/>
    <mergeCell ref="N47:O47"/>
    <mergeCell ref="B50:C50"/>
    <mergeCell ref="D50:E50"/>
    <mergeCell ref="J50:K50"/>
    <mergeCell ref="L50:M50"/>
    <mergeCell ref="N50:O50"/>
    <mergeCell ref="D51:E51"/>
    <mergeCell ref="J51:K51"/>
    <mergeCell ref="L51:M51"/>
    <mergeCell ref="N51:O51"/>
    <mergeCell ref="D54:E54"/>
    <mergeCell ref="L54:M54"/>
    <mergeCell ref="N54:O54"/>
    <mergeCell ref="D55:E55"/>
    <mergeCell ref="L55:M55"/>
    <mergeCell ref="N55:O55"/>
    <mergeCell ref="D52:E52"/>
    <mergeCell ref="L52:M52"/>
    <mergeCell ref="N52:O52"/>
    <mergeCell ref="D53:E53"/>
    <mergeCell ref="L53:M53"/>
    <mergeCell ref="N53:O53"/>
    <mergeCell ref="L58:M58"/>
    <mergeCell ref="N58:O58"/>
    <mergeCell ref="D59:E59"/>
    <mergeCell ref="L59:M59"/>
    <mergeCell ref="N59:O59"/>
    <mergeCell ref="D56:E56"/>
    <mergeCell ref="L56:M56"/>
    <mergeCell ref="N56:O56"/>
    <mergeCell ref="D57:E57"/>
    <mergeCell ref="L57:M57"/>
    <mergeCell ref="N57:O57"/>
    <mergeCell ref="L66:M66"/>
    <mergeCell ref="N66:O66"/>
    <mergeCell ref="D64:E64"/>
    <mergeCell ref="J64:K64"/>
    <mergeCell ref="L64:M64"/>
    <mergeCell ref="N64:O64"/>
    <mergeCell ref="D65:E65"/>
    <mergeCell ref="J65:K65"/>
    <mergeCell ref="L65:M65"/>
    <mergeCell ref="N65:O65"/>
    <mergeCell ref="H45:I65"/>
    <mergeCell ref="D62:E62"/>
    <mergeCell ref="L62:M62"/>
    <mergeCell ref="N62:O62"/>
    <mergeCell ref="D63:E63"/>
    <mergeCell ref="L63:M63"/>
    <mergeCell ref="N63:O63"/>
    <mergeCell ref="D60:E60"/>
    <mergeCell ref="L60:M60"/>
    <mergeCell ref="N60:O60"/>
    <mergeCell ref="D61:E61"/>
    <mergeCell ref="L61:M61"/>
    <mergeCell ref="N61:O61"/>
    <mergeCell ref="D58:E58"/>
    <mergeCell ref="D70:E70"/>
    <mergeCell ref="J70:K70"/>
    <mergeCell ref="L70:M70"/>
    <mergeCell ref="N70:O70"/>
    <mergeCell ref="D71:E71"/>
    <mergeCell ref="J71:K71"/>
    <mergeCell ref="L71:M71"/>
    <mergeCell ref="N71:O71"/>
    <mergeCell ref="B68:C68"/>
    <mergeCell ref="D68:E68"/>
    <mergeCell ref="H68:I68"/>
    <mergeCell ref="J68:K68"/>
    <mergeCell ref="L68:M68"/>
    <mergeCell ref="N68:O68"/>
    <mergeCell ref="B69:C69"/>
    <mergeCell ref="D69:E69"/>
    <mergeCell ref="J69:K69"/>
    <mergeCell ref="L69:M69"/>
    <mergeCell ref="N69:O69"/>
    <mergeCell ref="D75:E75"/>
    <mergeCell ref="J75:K75"/>
    <mergeCell ref="L75:M75"/>
    <mergeCell ref="N75:O75"/>
    <mergeCell ref="D72:E72"/>
    <mergeCell ref="J72:K72"/>
    <mergeCell ref="L72:M72"/>
    <mergeCell ref="N72:O72"/>
    <mergeCell ref="D73:E73"/>
    <mergeCell ref="J73:K73"/>
    <mergeCell ref="L73:M73"/>
    <mergeCell ref="N73:O73"/>
    <mergeCell ref="L81:M81"/>
    <mergeCell ref="N81:O81"/>
    <mergeCell ref="B70:C80"/>
    <mergeCell ref="D78:E78"/>
    <mergeCell ref="J78:K78"/>
    <mergeCell ref="L78:M78"/>
    <mergeCell ref="N78:O78"/>
    <mergeCell ref="D79:E79"/>
    <mergeCell ref="J79:K79"/>
    <mergeCell ref="L79:M79"/>
    <mergeCell ref="N79:O79"/>
    <mergeCell ref="D76:E76"/>
    <mergeCell ref="J76:K76"/>
    <mergeCell ref="L76:M76"/>
    <mergeCell ref="N76:O76"/>
    <mergeCell ref="D77:E77"/>
    <mergeCell ref="J77:K77"/>
    <mergeCell ref="L77:M77"/>
    <mergeCell ref="N77:O77"/>
    <mergeCell ref="H69:I77"/>
    <mergeCell ref="D74:E74"/>
    <mergeCell ref="J74:K74"/>
    <mergeCell ref="L74:M74"/>
    <mergeCell ref="N74:O74"/>
    <mergeCell ref="B81:C86"/>
    <mergeCell ref="D84:E84"/>
    <mergeCell ref="J84:K84"/>
    <mergeCell ref="L84:M84"/>
    <mergeCell ref="N84:O84"/>
    <mergeCell ref="D85:E85"/>
    <mergeCell ref="J85:K85"/>
    <mergeCell ref="L85:M85"/>
    <mergeCell ref="N85:O85"/>
    <mergeCell ref="H78:I84"/>
    <mergeCell ref="D82:E82"/>
    <mergeCell ref="J82:K82"/>
    <mergeCell ref="L82:M82"/>
    <mergeCell ref="N82:O82"/>
    <mergeCell ref="D83:E83"/>
    <mergeCell ref="J83:K83"/>
    <mergeCell ref="L83:M83"/>
    <mergeCell ref="N83:O83"/>
    <mergeCell ref="D80:E80"/>
    <mergeCell ref="J80:K80"/>
    <mergeCell ref="L80:M80"/>
    <mergeCell ref="N80:O80"/>
    <mergeCell ref="D81:E81"/>
    <mergeCell ref="J81:K81"/>
    <mergeCell ref="D88:E88"/>
    <mergeCell ref="J88:K88"/>
    <mergeCell ref="L88:M88"/>
    <mergeCell ref="N88:O88"/>
    <mergeCell ref="D89:E89"/>
    <mergeCell ref="J89:K89"/>
    <mergeCell ref="L89:M89"/>
    <mergeCell ref="N89:O89"/>
    <mergeCell ref="D86:E86"/>
    <mergeCell ref="J86:K86"/>
    <mergeCell ref="L86:M86"/>
    <mergeCell ref="N86:O86"/>
    <mergeCell ref="D87:E87"/>
    <mergeCell ref="J87:K87"/>
    <mergeCell ref="L87:M87"/>
    <mergeCell ref="N87:O87"/>
    <mergeCell ref="B90:C90"/>
    <mergeCell ref="D90:E90"/>
    <mergeCell ref="J90:K90"/>
    <mergeCell ref="L90:M90"/>
    <mergeCell ref="N90:O90"/>
    <mergeCell ref="D91:E91"/>
    <mergeCell ref="J91:K91"/>
    <mergeCell ref="L91:M91"/>
    <mergeCell ref="N91:O91"/>
    <mergeCell ref="D95:E95"/>
    <mergeCell ref="J95:K95"/>
    <mergeCell ref="L95:M95"/>
    <mergeCell ref="N95:O95"/>
    <mergeCell ref="D92:E92"/>
    <mergeCell ref="J92:K92"/>
    <mergeCell ref="L92:M92"/>
    <mergeCell ref="N92:O92"/>
    <mergeCell ref="D93:E93"/>
    <mergeCell ref="J93:K93"/>
    <mergeCell ref="L93:M93"/>
    <mergeCell ref="N93:O93"/>
    <mergeCell ref="B87:C89"/>
    <mergeCell ref="B91:C103"/>
    <mergeCell ref="B104:C105"/>
    <mergeCell ref="D102:E102"/>
    <mergeCell ref="J102:K102"/>
    <mergeCell ref="L102:M102"/>
    <mergeCell ref="N102:O102"/>
    <mergeCell ref="D103:E103"/>
    <mergeCell ref="J103:K103"/>
    <mergeCell ref="L103:M103"/>
    <mergeCell ref="N103:O103"/>
    <mergeCell ref="D100:E100"/>
    <mergeCell ref="J100:K100"/>
    <mergeCell ref="L100:M100"/>
    <mergeCell ref="N100:O100"/>
    <mergeCell ref="D101:E101"/>
    <mergeCell ref="J101:K101"/>
    <mergeCell ref="L101:M101"/>
    <mergeCell ref="N101:O101"/>
    <mergeCell ref="D98:E98"/>
    <mergeCell ref="J98:K98"/>
    <mergeCell ref="L98:M98"/>
    <mergeCell ref="N98:O98"/>
    <mergeCell ref="D99:E99"/>
    <mergeCell ref="D104:E104"/>
    <mergeCell ref="J104:K104"/>
    <mergeCell ref="L104:M104"/>
    <mergeCell ref="N104:O104"/>
    <mergeCell ref="D105:E105"/>
    <mergeCell ref="J105:K105"/>
    <mergeCell ref="L105:M105"/>
    <mergeCell ref="N105:O105"/>
    <mergeCell ref="H85:I105"/>
    <mergeCell ref="J99:K99"/>
    <mergeCell ref="L99:M99"/>
    <mergeCell ref="N99:O99"/>
    <mergeCell ref="D96:E96"/>
    <mergeCell ref="J96:K96"/>
    <mergeCell ref="L96:M96"/>
    <mergeCell ref="N96:O96"/>
    <mergeCell ref="D97:E97"/>
    <mergeCell ref="J97:K97"/>
    <mergeCell ref="L97:M97"/>
    <mergeCell ref="N97:O97"/>
    <mergeCell ref="D94:E94"/>
    <mergeCell ref="J94:K94"/>
    <mergeCell ref="L94:M94"/>
    <mergeCell ref="N94:O94"/>
    <mergeCell ref="B67:O67"/>
    <mergeCell ref="B27:O27"/>
    <mergeCell ref="B30:C40"/>
    <mergeCell ref="B41:C46"/>
    <mergeCell ref="B47:C49"/>
    <mergeCell ref="B51:C63"/>
    <mergeCell ref="B64:C65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53:K53"/>
    <mergeCell ref="J52:K52"/>
    <mergeCell ref="H29:I37"/>
    <mergeCell ref="B66:C66"/>
    <mergeCell ref="D66:E66"/>
    <mergeCell ref="H66:I66"/>
    <mergeCell ref="J66:K66"/>
  </mergeCells>
  <phoneticPr fontId="5" type="noConversion"/>
  <hyperlinks>
    <hyperlink ref="R1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A102"/>
  <sheetViews>
    <sheetView zoomScaleNormal="100" workbookViewId="0">
      <selection sqref="A1:AV1"/>
    </sheetView>
  </sheetViews>
  <sheetFormatPr defaultRowHeight="16.5"/>
  <cols>
    <col min="1" max="51" width="1.77734375" style="29" customWidth="1"/>
    <col min="52" max="16384" width="8.88671875" style="29"/>
  </cols>
  <sheetData>
    <row r="1" spans="1:53" ht="17.25">
      <c r="A1" s="1012" t="s">
        <v>1426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2"/>
      <c r="AL1" s="1012"/>
      <c r="AM1" s="1012"/>
      <c r="AN1" s="1012"/>
      <c r="AO1" s="1012"/>
      <c r="AP1" s="1012"/>
      <c r="AQ1" s="1012"/>
      <c r="AR1" s="1012"/>
      <c r="AS1" s="1012"/>
      <c r="AT1" s="1012"/>
      <c r="AU1" s="1012"/>
      <c r="AV1" s="1012"/>
    </row>
    <row r="2" spans="1:53" s="12" customFormat="1" ht="45" customHeight="1">
      <c r="A2" s="13"/>
      <c r="B2" s="42" t="s">
        <v>53</v>
      </c>
      <c r="C2" s="2356" t="s">
        <v>985</v>
      </c>
      <c r="D2" s="2356"/>
      <c r="E2" s="2356"/>
      <c r="F2" s="2356"/>
      <c r="G2" s="2356"/>
      <c r="H2" s="2356"/>
      <c r="I2" s="2356"/>
      <c r="J2" s="2356"/>
      <c r="K2" s="2356"/>
      <c r="L2" s="2356"/>
      <c r="M2" s="2356"/>
      <c r="N2" s="2356"/>
      <c r="O2" s="2356"/>
      <c r="P2" s="2356"/>
      <c r="Q2" s="2356"/>
      <c r="R2" s="2356"/>
      <c r="S2" s="2356"/>
      <c r="T2" s="2356"/>
      <c r="U2" s="2356"/>
      <c r="V2" s="2356"/>
      <c r="W2" s="2356"/>
      <c r="X2" s="2356"/>
      <c r="Y2" s="2356"/>
      <c r="Z2" s="2356"/>
      <c r="AA2" s="2356"/>
      <c r="AB2" s="2356"/>
      <c r="AC2" s="2356"/>
      <c r="AD2" s="2356"/>
      <c r="AE2" s="2356"/>
      <c r="AF2" s="2356"/>
      <c r="AG2" s="2356"/>
      <c r="AH2" s="2356"/>
      <c r="AI2" s="2356"/>
      <c r="AJ2" s="2356"/>
      <c r="AK2" s="2356"/>
      <c r="AL2" s="2356"/>
      <c r="AM2" s="2356"/>
      <c r="AN2" s="2356"/>
      <c r="AO2" s="2356"/>
      <c r="AP2" s="2356"/>
      <c r="AQ2" s="2356"/>
      <c r="AR2" s="2356"/>
      <c r="AS2" s="2356"/>
      <c r="AT2" s="2356"/>
      <c r="AU2" s="2356"/>
      <c r="AV2" s="2356"/>
      <c r="AW2" s="2356"/>
      <c r="AX2" s="2356"/>
      <c r="AY2" s="2356"/>
      <c r="AZ2" s="1203" t="s">
        <v>1369</v>
      </c>
      <c r="BA2" s="1203"/>
    </row>
    <row r="3" spans="1:53" s="12" customFormat="1" ht="45" customHeight="1">
      <c r="A3" s="13"/>
      <c r="B3" s="42" t="s">
        <v>53</v>
      </c>
      <c r="C3" s="2348" t="s">
        <v>255</v>
      </c>
      <c r="D3" s="2348"/>
      <c r="E3" s="2348"/>
      <c r="F3" s="2348"/>
      <c r="G3" s="2348"/>
      <c r="H3" s="2348"/>
      <c r="I3" s="2348"/>
      <c r="J3" s="2348"/>
      <c r="K3" s="2348"/>
      <c r="L3" s="2348"/>
      <c r="M3" s="2348"/>
      <c r="N3" s="2348"/>
      <c r="O3" s="2348"/>
      <c r="P3" s="2348"/>
      <c r="Q3" s="2348"/>
      <c r="R3" s="2348"/>
      <c r="S3" s="2348"/>
      <c r="T3" s="2348"/>
      <c r="U3" s="2348"/>
      <c r="V3" s="2348"/>
      <c r="W3" s="2348"/>
      <c r="X3" s="2348"/>
      <c r="Y3" s="2348"/>
      <c r="Z3" s="2348"/>
      <c r="AA3" s="2348"/>
      <c r="AB3" s="2348"/>
      <c r="AC3" s="2348"/>
      <c r="AD3" s="2348"/>
      <c r="AE3" s="2348"/>
      <c r="AF3" s="2348"/>
      <c r="AG3" s="2348"/>
      <c r="AH3" s="2348"/>
      <c r="AI3" s="2348"/>
      <c r="AJ3" s="2348"/>
      <c r="AK3" s="2348"/>
      <c r="AL3" s="2348"/>
      <c r="AM3" s="2348"/>
      <c r="AN3" s="2348"/>
      <c r="AO3" s="2348"/>
      <c r="AP3" s="2348"/>
      <c r="AQ3" s="2348"/>
      <c r="AR3" s="2348"/>
      <c r="AS3" s="2348"/>
      <c r="AT3" s="2348"/>
      <c r="AU3" s="2348"/>
      <c r="AV3" s="2348"/>
      <c r="AW3" s="2348"/>
      <c r="AX3" s="2348"/>
      <c r="AY3" s="2348"/>
    </row>
    <row r="4" spans="1:53" s="12" customFormat="1" ht="32.1" customHeight="1">
      <c r="A4" s="13"/>
      <c r="B4" s="42" t="s">
        <v>54</v>
      </c>
      <c r="C4" s="2315" t="s">
        <v>256</v>
      </c>
      <c r="D4" s="2315"/>
      <c r="E4" s="2315"/>
      <c r="F4" s="2315"/>
      <c r="G4" s="2315"/>
      <c r="H4" s="2315"/>
      <c r="I4" s="2315"/>
      <c r="J4" s="2315"/>
      <c r="K4" s="2315"/>
      <c r="L4" s="2315"/>
      <c r="M4" s="2315"/>
      <c r="N4" s="2315"/>
      <c r="O4" s="2315"/>
      <c r="P4" s="2315"/>
      <c r="Q4" s="2315"/>
      <c r="R4" s="2315"/>
      <c r="S4" s="2315"/>
      <c r="T4" s="2315"/>
      <c r="U4" s="2315"/>
      <c r="V4" s="2315"/>
      <c r="W4" s="2315"/>
      <c r="X4" s="2315"/>
      <c r="Y4" s="2315"/>
      <c r="Z4" s="2315"/>
      <c r="AA4" s="2315"/>
      <c r="AB4" s="2315"/>
      <c r="AC4" s="2315"/>
      <c r="AD4" s="2315"/>
      <c r="AE4" s="2315"/>
      <c r="AF4" s="2315"/>
      <c r="AG4" s="2315"/>
      <c r="AH4" s="2315"/>
      <c r="AI4" s="2315"/>
      <c r="AJ4" s="2315"/>
      <c r="AK4" s="2315"/>
      <c r="AL4" s="2315"/>
      <c r="AM4" s="2315"/>
      <c r="AN4" s="2315"/>
      <c r="AO4" s="2315"/>
      <c r="AP4" s="2315"/>
      <c r="AQ4" s="2315"/>
      <c r="AR4" s="2315"/>
      <c r="AS4" s="2315"/>
      <c r="AT4" s="2315"/>
      <c r="AU4" s="2315"/>
      <c r="AV4" s="2315"/>
      <c r="AW4" s="2315"/>
      <c r="AX4" s="2315"/>
      <c r="AY4" s="2315"/>
    </row>
    <row r="5" spans="1:53" s="12" customFormat="1" ht="32.1" customHeight="1">
      <c r="A5" s="13"/>
      <c r="B5" s="42" t="s">
        <v>54</v>
      </c>
      <c r="C5" s="2315" t="s">
        <v>257</v>
      </c>
      <c r="D5" s="2315"/>
      <c r="E5" s="2315"/>
      <c r="F5" s="2315"/>
      <c r="G5" s="2315"/>
      <c r="H5" s="2315"/>
      <c r="I5" s="2315"/>
      <c r="J5" s="2315"/>
      <c r="K5" s="2315"/>
      <c r="L5" s="2315"/>
      <c r="M5" s="2315"/>
      <c r="N5" s="2315"/>
      <c r="O5" s="2315"/>
      <c r="P5" s="2315"/>
      <c r="Q5" s="2315"/>
      <c r="R5" s="2315"/>
      <c r="S5" s="2315"/>
      <c r="T5" s="2315"/>
      <c r="U5" s="2315"/>
      <c r="V5" s="2315"/>
      <c r="W5" s="2315"/>
      <c r="X5" s="2315"/>
      <c r="Y5" s="2315"/>
      <c r="Z5" s="2315"/>
      <c r="AA5" s="2315"/>
      <c r="AB5" s="2315"/>
      <c r="AC5" s="2315"/>
      <c r="AD5" s="2315"/>
      <c r="AE5" s="2315"/>
      <c r="AF5" s="2315"/>
      <c r="AG5" s="2315"/>
      <c r="AH5" s="2315"/>
      <c r="AI5" s="2315"/>
      <c r="AJ5" s="2315"/>
      <c r="AK5" s="2315"/>
      <c r="AL5" s="2315"/>
      <c r="AM5" s="2315"/>
      <c r="AN5" s="2315"/>
      <c r="AO5" s="2315"/>
      <c r="AP5" s="2315"/>
      <c r="AQ5" s="2315"/>
      <c r="AR5" s="2315"/>
      <c r="AS5" s="2315"/>
      <c r="AT5" s="2315"/>
      <c r="AU5" s="2315"/>
      <c r="AV5" s="2315"/>
      <c r="AW5" s="2315"/>
      <c r="AX5" s="2315"/>
      <c r="AY5" s="2315"/>
    </row>
    <row r="6" spans="1:53" s="12" customFormat="1" ht="42" customHeight="1">
      <c r="A6" s="13"/>
      <c r="B6" s="42" t="s">
        <v>54</v>
      </c>
      <c r="C6" s="2315" t="s">
        <v>983</v>
      </c>
      <c r="D6" s="2315"/>
      <c r="E6" s="2315"/>
      <c r="F6" s="2315"/>
      <c r="G6" s="2315"/>
      <c r="H6" s="2315"/>
      <c r="I6" s="2315"/>
      <c r="J6" s="2315"/>
      <c r="K6" s="2315"/>
      <c r="L6" s="2315"/>
      <c r="M6" s="2315"/>
      <c r="N6" s="2315"/>
      <c r="O6" s="2315"/>
      <c r="P6" s="2315"/>
      <c r="Q6" s="2315"/>
      <c r="R6" s="2315"/>
      <c r="S6" s="2315"/>
      <c r="T6" s="2315"/>
      <c r="U6" s="2315"/>
      <c r="V6" s="2315"/>
      <c r="W6" s="2315"/>
      <c r="X6" s="2315"/>
      <c r="Y6" s="2315"/>
      <c r="Z6" s="2315"/>
      <c r="AA6" s="2315"/>
      <c r="AB6" s="2315"/>
      <c r="AC6" s="2315"/>
      <c r="AD6" s="2315"/>
      <c r="AE6" s="2315"/>
      <c r="AF6" s="2315"/>
      <c r="AG6" s="2315"/>
      <c r="AH6" s="2315"/>
      <c r="AI6" s="2315"/>
      <c r="AJ6" s="2315"/>
      <c r="AK6" s="2315"/>
      <c r="AL6" s="2315"/>
      <c r="AM6" s="2315"/>
      <c r="AN6" s="2315"/>
      <c r="AO6" s="2315"/>
      <c r="AP6" s="2315"/>
      <c r="AQ6" s="2315"/>
      <c r="AR6" s="2315"/>
      <c r="AS6" s="2315"/>
      <c r="AT6" s="2315"/>
      <c r="AU6" s="2315"/>
      <c r="AV6" s="2315"/>
      <c r="AW6" s="2315"/>
      <c r="AX6" s="2315"/>
      <c r="AY6" s="2315"/>
    </row>
    <row r="7" spans="1:53" s="12" customFormat="1" ht="17.100000000000001" customHeight="1">
      <c r="A7" s="13"/>
      <c r="B7" s="42" t="s">
        <v>18</v>
      </c>
      <c r="C7" s="2286" t="s">
        <v>258</v>
      </c>
      <c r="D7" s="2286"/>
      <c r="E7" s="2286"/>
      <c r="F7" s="2286"/>
      <c r="G7" s="2286"/>
      <c r="H7" s="2286"/>
      <c r="I7" s="2286"/>
      <c r="J7" s="2286"/>
      <c r="K7" s="2286"/>
      <c r="L7" s="2286"/>
      <c r="M7" s="2286"/>
      <c r="N7" s="2286"/>
      <c r="O7" s="2286"/>
      <c r="P7" s="2286"/>
      <c r="Q7" s="2286"/>
      <c r="R7" s="2286"/>
      <c r="S7" s="2286"/>
      <c r="T7" s="2286"/>
      <c r="U7" s="2286"/>
      <c r="V7" s="2286"/>
      <c r="W7" s="2286"/>
      <c r="X7" s="2286"/>
      <c r="Y7" s="2286"/>
      <c r="Z7" s="2286"/>
      <c r="AA7" s="2286"/>
      <c r="AB7" s="2286"/>
      <c r="AC7" s="2286"/>
      <c r="AD7" s="2286"/>
      <c r="AE7" s="2286"/>
      <c r="AF7" s="2286"/>
      <c r="AG7" s="2286"/>
      <c r="AH7" s="2286"/>
      <c r="AI7" s="2286"/>
      <c r="AJ7" s="2286"/>
      <c r="AK7" s="2286"/>
      <c r="AL7" s="2286"/>
      <c r="AM7" s="2286"/>
      <c r="AN7" s="2286"/>
      <c r="AO7" s="2286"/>
      <c r="AP7" s="2286"/>
      <c r="AQ7" s="2286"/>
      <c r="AR7" s="2286"/>
      <c r="AS7" s="2286"/>
      <c r="AT7" s="2286"/>
      <c r="AU7" s="2286"/>
      <c r="AV7" s="2286"/>
      <c r="AW7" s="2286"/>
      <c r="AX7" s="2286"/>
      <c r="AY7" s="2286"/>
    </row>
    <row r="8" spans="1:53" s="12" customFormat="1" ht="17.100000000000001" customHeight="1">
      <c r="A8" s="13"/>
      <c r="B8" s="42" t="s">
        <v>18</v>
      </c>
      <c r="C8" s="2286" t="s">
        <v>1425</v>
      </c>
      <c r="D8" s="2286"/>
      <c r="E8" s="2286"/>
      <c r="F8" s="2286"/>
      <c r="G8" s="2286"/>
      <c r="H8" s="2286"/>
      <c r="I8" s="2286"/>
      <c r="J8" s="2286"/>
      <c r="K8" s="2286"/>
      <c r="L8" s="2286"/>
      <c r="M8" s="2286"/>
      <c r="N8" s="2286"/>
      <c r="O8" s="2286"/>
      <c r="P8" s="2286"/>
      <c r="Q8" s="2286"/>
      <c r="R8" s="2286"/>
      <c r="S8" s="2286"/>
      <c r="T8" s="2286"/>
      <c r="U8" s="2286"/>
      <c r="V8" s="2286"/>
      <c r="W8" s="2286"/>
      <c r="X8" s="2286"/>
      <c r="Y8" s="2286"/>
      <c r="Z8" s="2286"/>
      <c r="AA8" s="2286"/>
      <c r="AB8" s="2286"/>
      <c r="AC8" s="2286"/>
      <c r="AD8" s="2286"/>
      <c r="AE8" s="2286"/>
      <c r="AF8" s="2286"/>
      <c r="AG8" s="2286"/>
      <c r="AH8" s="2286"/>
      <c r="AI8" s="2286"/>
      <c r="AJ8" s="2286"/>
      <c r="AK8" s="2286"/>
      <c r="AL8" s="2286"/>
      <c r="AM8" s="2286"/>
      <c r="AN8" s="2286"/>
      <c r="AO8" s="2286"/>
      <c r="AP8" s="2286"/>
      <c r="AQ8" s="2286"/>
      <c r="AR8" s="2286"/>
      <c r="AS8" s="2286"/>
      <c r="AT8" s="2286"/>
      <c r="AU8" s="2286"/>
      <c r="AV8" s="2286"/>
      <c r="AW8" s="2286"/>
      <c r="AX8" s="2286"/>
      <c r="AY8" s="2286"/>
    </row>
    <row r="9" spans="1:53" s="12" customFormat="1" ht="32.1" customHeight="1">
      <c r="A9" s="13"/>
      <c r="B9" s="42" t="s">
        <v>18</v>
      </c>
      <c r="C9" s="2315" t="s">
        <v>259</v>
      </c>
      <c r="D9" s="2315"/>
      <c r="E9" s="2315"/>
      <c r="F9" s="2315"/>
      <c r="G9" s="2315"/>
      <c r="H9" s="2315"/>
      <c r="I9" s="2315"/>
      <c r="J9" s="2315"/>
      <c r="K9" s="2315"/>
      <c r="L9" s="2315"/>
      <c r="M9" s="2315"/>
      <c r="N9" s="2315"/>
      <c r="O9" s="2315"/>
      <c r="P9" s="2315"/>
      <c r="Q9" s="2315"/>
      <c r="R9" s="2315"/>
      <c r="S9" s="2315"/>
      <c r="T9" s="2315"/>
      <c r="U9" s="2315"/>
      <c r="V9" s="2315"/>
      <c r="W9" s="2315"/>
      <c r="X9" s="2315"/>
      <c r="Y9" s="2315"/>
      <c r="Z9" s="2315"/>
      <c r="AA9" s="2315"/>
      <c r="AB9" s="2315"/>
      <c r="AC9" s="2315"/>
      <c r="AD9" s="2315"/>
      <c r="AE9" s="2315"/>
      <c r="AF9" s="2315"/>
      <c r="AG9" s="2315"/>
      <c r="AH9" s="2315"/>
      <c r="AI9" s="2315"/>
      <c r="AJ9" s="2315"/>
      <c r="AK9" s="2315"/>
      <c r="AL9" s="2315"/>
      <c r="AM9" s="2315"/>
      <c r="AN9" s="2315"/>
      <c r="AO9" s="2315"/>
      <c r="AP9" s="2315"/>
      <c r="AQ9" s="2315"/>
      <c r="AR9" s="2315"/>
      <c r="AS9" s="2315"/>
      <c r="AT9" s="2315"/>
      <c r="AU9" s="2315"/>
      <c r="AV9" s="2315"/>
      <c r="AW9" s="2315"/>
      <c r="AX9" s="2315"/>
      <c r="AY9" s="2315"/>
    </row>
    <row r="10" spans="1:53" s="12" customFormat="1" ht="32.1" customHeight="1">
      <c r="A10" s="13"/>
      <c r="B10" s="42" t="s">
        <v>18</v>
      </c>
      <c r="C10" s="2315" t="s">
        <v>260</v>
      </c>
      <c r="D10" s="2315"/>
      <c r="E10" s="2315"/>
      <c r="F10" s="2315"/>
      <c r="G10" s="2315"/>
      <c r="H10" s="2315"/>
      <c r="I10" s="2315"/>
      <c r="J10" s="2315"/>
      <c r="K10" s="2315"/>
      <c r="L10" s="2315"/>
      <c r="M10" s="2315"/>
      <c r="N10" s="2315"/>
      <c r="O10" s="2315"/>
      <c r="P10" s="2315"/>
      <c r="Q10" s="2315"/>
      <c r="R10" s="2315"/>
      <c r="S10" s="2315"/>
      <c r="T10" s="2315"/>
      <c r="U10" s="2315"/>
      <c r="V10" s="2315"/>
      <c r="W10" s="2315"/>
      <c r="X10" s="2315"/>
      <c r="Y10" s="2315"/>
      <c r="Z10" s="2315"/>
      <c r="AA10" s="2315"/>
      <c r="AB10" s="2315"/>
      <c r="AC10" s="2315"/>
      <c r="AD10" s="2315"/>
      <c r="AE10" s="2315"/>
      <c r="AF10" s="2315"/>
      <c r="AG10" s="2315"/>
      <c r="AH10" s="2315"/>
      <c r="AI10" s="2315"/>
      <c r="AJ10" s="2315"/>
      <c r="AK10" s="2315"/>
      <c r="AL10" s="2315"/>
      <c r="AM10" s="2315"/>
      <c r="AN10" s="2315"/>
      <c r="AO10" s="2315"/>
      <c r="AP10" s="2315"/>
      <c r="AQ10" s="2315"/>
      <c r="AR10" s="2315"/>
      <c r="AS10" s="2315"/>
      <c r="AT10" s="2315"/>
      <c r="AU10" s="2315"/>
      <c r="AV10" s="2315"/>
      <c r="AW10" s="2315"/>
      <c r="AX10" s="2315"/>
      <c r="AY10" s="2315"/>
    </row>
    <row r="11" spans="1:53" s="12" customFormat="1" ht="32.1" customHeight="1">
      <c r="A11" s="13"/>
      <c r="B11" s="42" t="s">
        <v>18</v>
      </c>
      <c r="C11" s="2315" t="s">
        <v>266</v>
      </c>
      <c r="D11" s="2315"/>
      <c r="E11" s="2315"/>
      <c r="F11" s="2315"/>
      <c r="G11" s="2315"/>
      <c r="H11" s="2315"/>
      <c r="I11" s="2315"/>
      <c r="J11" s="2315"/>
      <c r="K11" s="2315"/>
      <c r="L11" s="2315"/>
      <c r="M11" s="2315"/>
      <c r="N11" s="2315"/>
      <c r="O11" s="2315"/>
      <c r="P11" s="2315"/>
      <c r="Q11" s="2315"/>
      <c r="R11" s="2315"/>
      <c r="S11" s="2315"/>
      <c r="T11" s="2315"/>
      <c r="U11" s="2315"/>
      <c r="V11" s="2315"/>
      <c r="W11" s="2315"/>
      <c r="X11" s="2315"/>
      <c r="Y11" s="2315"/>
      <c r="Z11" s="2315"/>
      <c r="AA11" s="2315"/>
      <c r="AB11" s="2315"/>
      <c r="AC11" s="2315"/>
      <c r="AD11" s="2315"/>
      <c r="AE11" s="2315"/>
      <c r="AF11" s="2315"/>
      <c r="AG11" s="2315"/>
      <c r="AH11" s="2315"/>
      <c r="AI11" s="2315"/>
      <c r="AJ11" s="2315"/>
      <c r="AK11" s="2315"/>
      <c r="AL11" s="2315"/>
      <c r="AM11" s="2315"/>
      <c r="AN11" s="2315"/>
      <c r="AO11" s="2315"/>
      <c r="AP11" s="2315"/>
      <c r="AQ11" s="2315"/>
      <c r="AR11" s="2315"/>
      <c r="AS11" s="2315"/>
      <c r="AT11" s="2315"/>
      <c r="AU11" s="2315"/>
      <c r="AV11" s="2315"/>
      <c r="AW11" s="2315"/>
      <c r="AX11" s="2315"/>
      <c r="AY11" s="2315"/>
    </row>
    <row r="12" spans="1:53" s="12" customFormat="1" ht="32.1" customHeight="1">
      <c r="A12" s="13"/>
      <c r="B12" s="42" t="s">
        <v>54</v>
      </c>
      <c r="C12" s="2346" t="s">
        <v>978</v>
      </c>
      <c r="D12" s="2346"/>
      <c r="E12" s="2346"/>
      <c r="F12" s="2346"/>
      <c r="G12" s="2346"/>
      <c r="H12" s="2346"/>
      <c r="I12" s="2346"/>
      <c r="J12" s="2346"/>
      <c r="K12" s="2346"/>
      <c r="L12" s="2346"/>
      <c r="M12" s="2346"/>
      <c r="N12" s="2346"/>
      <c r="O12" s="2346"/>
      <c r="P12" s="2346"/>
      <c r="Q12" s="2346"/>
      <c r="R12" s="2346"/>
      <c r="S12" s="2346"/>
      <c r="T12" s="2346"/>
      <c r="U12" s="2346"/>
      <c r="V12" s="2346"/>
      <c r="W12" s="2346"/>
      <c r="X12" s="2346"/>
      <c r="Y12" s="2346"/>
      <c r="Z12" s="2346"/>
      <c r="AA12" s="2346"/>
      <c r="AB12" s="2346"/>
      <c r="AC12" s="2346"/>
      <c r="AD12" s="2346"/>
      <c r="AE12" s="2346"/>
      <c r="AF12" s="2346"/>
      <c r="AG12" s="2346"/>
      <c r="AH12" s="2346"/>
      <c r="AI12" s="2346"/>
      <c r="AJ12" s="2346"/>
      <c r="AK12" s="2346"/>
      <c r="AL12" s="2346"/>
      <c r="AM12" s="2346"/>
      <c r="AN12" s="2346"/>
      <c r="AO12" s="2346"/>
      <c r="AP12" s="2346"/>
      <c r="AQ12" s="2346"/>
      <c r="AR12" s="2346"/>
      <c r="AS12" s="2346"/>
      <c r="AT12" s="2346"/>
      <c r="AU12" s="2346"/>
      <c r="AV12" s="2346"/>
      <c r="AW12" s="2346"/>
      <c r="AX12" s="2346"/>
      <c r="AY12" s="2346"/>
    </row>
    <row r="13" spans="1:53" s="12" customFormat="1" ht="17.100000000000001" customHeight="1"/>
    <row r="14" spans="1:53" s="12" customFormat="1" ht="17.100000000000001" customHeight="1">
      <c r="B14" s="2306" t="s">
        <v>976</v>
      </c>
      <c r="C14" s="2306"/>
      <c r="D14" s="2306"/>
      <c r="E14" s="2306"/>
      <c r="F14" s="2306"/>
      <c r="G14" s="2306"/>
      <c r="H14" s="2306"/>
      <c r="I14" s="2306"/>
      <c r="J14" s="2306"/>
      <c r="K14" s="2306"/>
      <c r="L14" s="2306"/>
      <c r="M14" s="2306"/>
      <c r="N14" s="2306"/>
      <c r="O14" s="2306"/>
      <c r="P14" s="2306"/>
      <c r="Q14" s="2306"/>
      <c r="AQ14" s="120"/>
      <c r="AR14" s="120"/>
      <c r="AS14" s="120"/>
      <c r="AT14" s="2317" t="s">
        <v>46</v>
      </c>
      <c r="AU14" s="2317"/>
      <c r="AV14" s="2317"/>
      <c r="AW14" s="2317"/>
      <c r="AX14" s="2317"/>
      <c r="AY14" s="2317"/>
    </row>
    <row r="15" spans="1:53" s="12" customFormat="1" ht="33.950000000000003" customHeight="1">
      <c r="B15" s="2293" t="s">
        <v>70</v>
      </c>
      <c r="C15" s="2294"/>
      <c r="D15" s="2294"/>
      <c r="E15" s="2294"/>
      <c r="F15" s="2294"/>
      <c r="G15" s="2294"/>
      <c r="H15" s="2294"/>
      <c r="I15" s="2294"/>
      <c r="J15" s="2294"/>
      <c r="K15" s="2294"/>
      <c r="L15" s="2294"/>
      <c r="M15" s="2294"/>
      <c r="N15" s="2294"/>
      <c r="O15" s="2294"/>
      <c r="P15" s="2294"/>
      <c r="Q15" s="2294"/>
      <c r="R15" s="2294"/>
      <c r="S15" s="2294"/>
      <c r="T15" s="2294"/>
      <c r="U15" s="2366" t="s">
        <v>263</v>
      </c>
      <c r="V15" s="2287"/>
      <c r="W15" s="2287"/>
      <c r="X15" s="2287"/>
      <c r="Y15" s="2287"/>
      <c r="Z15" s="2287"/>
      <c r="AA15" s="2287"/>
      <c r="AB15" s="2287"/>
      <c r="AC15" s="2287"/>
      <c r="AD15" s="2287"/>
      <c r="AE15" s="2366" t="s">
        <v>264</v>
      </c>
      <c r="AF15" s="2287"/>
      <c r="AG15" s="2287"/>
      <c r="AH15" s="2287"/>
      <c r="AI15" s="2287"/>
      <c r="AJ15" s="2287"/>
      <c r="AK15" s="2287"/>
      <c r="AL15" s="2287"/>
      <c r="AM15" s="2287"/>
      <c r="AN15" s="2287"/>
      <c r="AO15" s="2366" t="s">
        <v>265</v>
      </c>
      <c r="AP15" s="2287"/>
      <c r="AQ15" s="2287"/>
      <c r="AR15" s="2287"/>
      <c r="AS15" s="2287"/>
      <c r="AT15" s="2287"/>
      <c r="AU15" s="2287"/>
      <c r="AV15" s="2287"/>
      <c r="AW15" s="2287"/>
      <c r="AX15" s="2287"/>
      <c r="AY15" s="2352"/>
    </row>
    <row r="16" spans="1:53" s="12" customFormat="1" ht="17.100000000000001" customHeight="1">
      <c r="B16" s="2296" t="s">
        <v>261</v>
      </c>
      <c r="C16" s="2297"/>
      <c r="D16" s="2297"/>
      <c r="E16" s="2297"/>
      <c r="F16" s="2297"/>
      <c r="G16" s="2297"/>
      <c r="H16" s="2297"/>
      <c r="I16" s="2297"/>
      <c r="J16" s="2297"/>
      <c r="K16" s="2297"/>
      <c r="L16" s="2297"/>
      <c r="M16" s="2297"/>
      <c r="N16" s="2297"/>
      <c r="O16" s="2297"/>
      <c r="P16" s="2297"/>
      <c r="Q16" s="2297"/>
      <c r="R16" s="2297"/>
      <c r="S16" s="2297"/>
      <c r="T16" s="2297"/>
      <c r="U16" s="2300">
        <v>50000</v>
      </c>
      <c r="V16" s="2301"/>
      <c r="W16" s="2301"/>
      <c r="X16" s="2301"/>
      <c r="Y16" s="2301"/>
      <c r="Z16" s="2301"/>
      <c r="AA16" s="2288" t="s">
        <v>961</v>
      </c>
      <c r="AB16" s="2288"/>
      <c r="AC16" s="2288"/>
      <c r="AD16" s="2289"/>
      <c r="AE16" s="2301">
        <v>800000</v>
      </c>
      <c r="AF16" s="2301"/>
      <c r="AG16" s="2301"/>
      <c r="AH16" s="2301"/>
      <c r="AI16" s="2301"/>
      <c r="AJ16" s="2301"/>
      <c r="AK16" s="2288" t="s">
        <v>961</v>
      </c>
      <c r="AL16" s="2288"/>
      <c r="AM16" s="2288"/>
      <c r="AN16" s="2289"/>
      <c r="AO16" s="2301">
        <v>150000</v>
      </c>
      <c r="AP16" s="2301"/>
      <c r="AQ16" s="2301"/>
      <c r="AR16" s="2301"/>
      <c r="AS16" s="2301"/>
      <c r="AT16" s="2301"/>
      <c r="AU16" s="2288" t="s">
        <v>961</v>
      </c>
      <c r="AV16" s="2288"/>
      <c r="AW16" s="2288"/>
      <c r="AX16" s="2288"/>
      <c r="AY16" s="2372"/>
    </row>
    <row r="17" spans="2:51" s="12" customFormat="1" ht="17.100000000000001" customHeight="1">
      <c r="B17" s="2298" t="s">
        <v>262</v>
      </c>
      <c r="C17" s="2299"/>
      <c r="D17" s="2299"/>
      <c r="E17" s="2299"/>
      <c r="F17" s="2299"/>
      <c r="G17" s="2299"/>
      <c r="H17" s="2299"/>
      <c r="I17" s="2299"/>
      <c r="J17" s="2299"/>
      <c r="K17" s="2299"/>
      <c r="L17" s="2299"/>
      <c r="M17" s="2299"/>
      <c r="N17" s="2299"/>
      <c r="O17" s="2299"/>
      <c r="P17" s="2299"/>
      <c r="Q17" s="2299"/>
      <c r="R17" s="2299"/>
      <c r="S17" s="2299"/>
      <c r="T17" s="2299"/>
      <c r="U17" s="2303">
        <v>50000</v>
      </c>
      <c r="V17" s="2304"/>
      <c r="W17" s="2304"/>
      <c r="X17" s="2304"/>
      <c r="Y17" s="2304"/>
      <c r="Z17" s="2304"/>
      <c r="AA17" s="2369" t="s">
        <v>961</v>
      </c>
      <c r="AB17" s="2369"/>
      <c r="AC17" s="2369"/>
      <c r="AD17" s="2370"/>
      <c r="AE17" s="2304">
        <v>600000</v>
      </c>
      <c r="AF17" s="2304"/>
      <c r="AG17" s="2304"/>
      <c r="AH17" s="2304"/>
      <c r="AI17" s="2304"/>
      <c r="AJ17" s="2304"/>
      <c r="AK17" s="2369" t="s">
        <v>961</v>
      </c>
      <c r="AL17" s="2369"/>
      <c r="AM17" s="2369"/>
      <c r="AN17" s="2370"/>
      <c r="AO17" s="2304">
        <v>100000</v>
      </c>
      <c r="AP17" s="2304"/>
      <c r="AQ17" s="2304"/>
      <c r="AR17" s="2304"/>
      <c r="AS17" s="2304"/>
      <c r="AT17" s="2304"/>
      <c r="AU17" s="2369" t="s">
        <v>961</v>
      </c>
      <c r="AV17" s="2369"/>
      <c r="AW17" s="2369"/>
      <c r="AX17" s="2369"/>
      <c r="AY17" s="2371"/>
    </row>
    <row r="18" spans="2:51" s="12" customFormat="1" ht="17.100000000000001" customHeight="1"/>
    <row r="19" spans="2:51" s="12" customFormat="1" ht="17.100000000000001" customHeight="1">
      <c r="B19" s="2306" t="s">
        <v>979</v>
      </c>
      <c r="C19" s="2306"/>
      <c r="D19" s="2306"/>
      <c r="E19" s="2306"/>
      <c r="F19" s="2306"/>
      <c r="G19" s="2306"/>
      <c r="H19" s="2306"/>
      <c r="I19" s="2306"/>
      <c r="J19" s="2306"/>
      <c r="K19" s="90"/>
      <c r="L19" s="90"/>
      <c r="AJ19" s="121"/>
      <c r="AK19" s="121"/>
      <c r="AL19" s="121"/>
      <c r="AQ19" s="121"/>
      <c r="AR19" s="121"/>
      <c r="AS19" s="121"/>
      <c r="AT19" s="2317" t="s">
        <v>46</v>
      </c>
      <c r="AU19" s="2317"/>
      <c r="AV19" s="2317"/>
      <c r="AW19" s="2317"/>
      <c r="AX19" s="2317"/>
      <c r="AY19" s="2317"/>
    </row>
    <row r="20" spans="2:51" s="12" customFormat="1" ht="17.100000000000001" customHeight="1">
      <c r="B20" s="2293" t="s">
        <v>964</v>
      </c>
      <c r="C20" s="2294"/>
      <c r="D20" s="2294"/>
      <c r="E20" s="2294"/>
      <c r="F20" s="2294"/>
      <c r="G20" s="2294"/>
      <c r="H20" s="2294"/>
      <c r="I20" s="2287" t="s">
        <v>56</v>
      </c>
      <c r="J20" s="2287"/>
      <c r="K20" s="2287"/>
      <c r="L20" s="2287"/>
      <c r="M20" s="2287"/>
      <c r="N20" s="2287"/>
      <c r="O20" s="2287"/>
      <c r="P20" s="2287"/>
      <c r="Q20" s="2287"/>
      <c r="R20" s="2287"/>
      <c r="S20" s="2287" t="s">
        <v>57</v>
      </c>
      <c r="T20" s="2287"/>
      <c r="U20" s="2287"/>
      <c r="V20" s="2287"/>
      <c r="W20" s="2287"/>
      <c r="X20" s="2287"/>
      <c r="Y20" s="2287"/>
      <c r="Z20" s="2287"/>
      <c r="AA20" s="2287" t="s">
        <v>58</v>
      </c>
      <c r="AB20" s="2287"/>
      <c r="AC20" s="2287"/>
      <c r="AD20" s="2287"/>
      <c r="AE20" s="2287"/>
      <c r="AF20" s="2287"/>
      <c r="AG20" s="2287"/>
      <c r="AH20" s="2287"/>
      <c r="AI20" s="2287"/>
      <c r="AJ20" s="2287"/>
      <c r="AK20" s="2287"/>
      <c r="AL20" s="2287"/>
      <c r="AM20" s="2287"/>
      <c r="AN20" s="2287"/>
      <c r="AO20" s="2287"/>
      <c r="AP20" s="2287"/>
      <c r="AQ20" s="2287"/>
      <c r="AR20" s="2287"/>
      <c r="AS20" s="2287"/>
      <c r="AT20" s="2287"/>
      <c r="AU20" s="2287"/>
      <c r="AV20" s="2287"/>
      <c r="AW20" s="2287"/>
      <c r="AX20" s="2287"/>
      <c r="AY20" s="2352"/>
    </row>
    <row r="21" spans="2:51" s="12" customFormat="1" ht="17.100000000000001" customHeight="1">
      <c r="B21" s="2337" t="s">
        <v>965</v>
      </c>
      <c r="C21" s="2338"/>
      <c r="D21" s="2338"/>
      <c r="E21" s="2338"/>
      <c r="F21" s="2338"/>
      <c r="G21" s="2338"/>
      <c r="H21" s="2339"/>
      <c r="I21" s="2328" t="s">
        <v>988</v>
      </c>
      <c r="J21" s="2329"/>
      <c r="K21" s="2329"/>
      <c r="L21" s="2329"/>
      <c r="M21" s="2329"/>
      <c r="N21" s="2329"/>
      <c r="O21" s="2329"/>
      <c r="P21" s="2329"/>
      <c r="Q21" s="2329"/>
      <c r="R21" s="2330"/>
      <c r="S21" s="2328" t="s">
        <v>989</v>
      </c>
      <c r="T21" s="2329"/>
      <c r="U21" s="2329"/>
      <c r="V21" s="2329"/>
      <c r="W21" s="2329"/>
      <c r="X21" s="2329"/>
      <c r="Y21" s="2329"/>
      <c r="Z21" s="2330"/>
      <c r="AA21" s="43" t="s">
        <v>177</v>
      </c>
      <c r="AB21" s="2349" t="s">
        <v>75</v>
      </c>
      <c r="AC21" s="2350"/>
      <c r="AD21" s="2350"/>
      <c r="AE21" s="2350"/>
      <c r="AF21" s="2350"/>
      <c r="AG21" s="2350"/>
      <c r="AH21" s="2350"/>
      <c r="AI21" s="2350"/>
      <c r="AJ21" s="2350"/>
      <c r="AK21" s="2350"/>
      <c r="AL21" s="2350"/>
      <c r="AM21" s="2350"/>
      <c r="AN21" s="2350"/>
      <c r="AO21" s="2350"/>
      <c r="AP21" s="2350"/>
      <c r="AQ21" s="2350"/>
      <c r="AR21" s="2350"/>
      <c r="AS21" s="2350"/>
      <c r="AT21" s="2350"/>
      <c r="AU21" s="2350"/>
      <c r="AV21" s="2350"/>
      <c r="AW21" s="2350"/>
      <c r="AX21" s="2350"/>
      <c r="AY21" s="2351"/>
    </row>
    <row r="22" spans="2:51" s="12" customFormat="1" ht="17.100000000000001" customHeight="1">
      <c r="B22" s="2340"/>
      <c r="C22" s="2341"/>
      <c r="D22" s="2341"/>
      <c r="E22" s="2341"/>
      <c r="F22" s="2341"/>
      <c r="G22" s="2341"/>
      <c r="H22" s="2342"/>
      <c r="I22" s="2331"/>
      <c r="J22" s="2332"/>
      <c r="K22" s="2332"/>
      <c r="L22" s="2332"/>
      <c r="M22" s="2332"/>
      <c r="N22" s="2332"/>
      <c r="O22" s="2332"/>
      <c r="P22" s="2332"/>
      <c r="Q22" s="2332"/>
      <c r="R22" s="2333"/>
      <c r="S22" s="2331"/>
      <c r="T22" s="2332"/>
      <c r="U22" s="2332"/>
      <c r="V22" s="2332"/>
      <c r="W22" s="2332"/>
      <c r="X22" s="2332"/>
      <c r="Y22" s="2332"/>
      <c r="Z22" s="2333"/>
      <c r="AA22" s="44" t="s">
        <v>177</v>
      </c>
      <c r="AB22" s="2321" t="s">
        <v>962</v>
      </c>
      <c r="AC22" s="2321"/>
      <c r="AD22" s="2321"/>
      <c r="AE22" s="2321"/>
      <c r="AF22" s="2321"/>
      <c r="AG22" s="2321"/>
      <c r="AH22" s="2321"/>
      <c r="AI22" s="2321"/>
      <c r="AJ22" s="2321"/>
      <c r="AK22" s="2321"/>
      <c r="AL22" s="2321"/>
      <c r="AM22" s="2321"/>
      <c r="AN22" s="2321"/>
      <c r="AO22" s="2321"/>
      <c r="AP22" s="2321"/>
      <c r="AQ22" s="2321"/>
      <c r="AR22" s="2321"/>
      <c r="AS22" s="2321"/>
      <c r="AT22" s="2321"/>
      <c r="AU22" s="2321"/>
      <c r="AV22" s="2321"/>
      <c r="AW22" s="2321"/>
      <c r="AX22" s="2321"/>
      <c r="AY22" s="2322"/>
    </row>
    <row r="23" spans="2:51" s="12" customFormat="1" ht="17.100000000000001" customHeight="1">
      <c r="B23" s="2340"/>
      <c r="C23" s="2341"/>
      <c r="D23" s="2341"/>
      <c r="E23" s="2341"/>
      <c r="F23" s="2341"/>
      <c r="G23" s="2341"/>
      <c r="H23" s="2342"/>
      <c r="I23" s="2331"/>
      <c r="J23" s="2332"/>
      <c r="K23" s="2332"/>
      <c r="L23" s="2332"/>
      <c r="M23" s="2332"/>
      <c r="N23" s="2332"/>
      <c r="O23" s="2332"/>
      <c r="P23" s="2332"/>
      <c r="Q23" s="2332"/>
      <c r="R23" s="2333"/>
      <c r="S23" s="2331"/>
      <c r="T23" s="2332"/>
      <c r="U23" s="2332"/>
      <c r="V23" s="2332"/>
      <c r="W23" s="2332"/>
      <c r="X23" s="2332"/>
      <c r="Y23" s="2332"/>
      <c r="Z23" s="2333"/>
      <c r="AA23" s="44"/>
      <c r="AB23" s="2321"/>
      <c r="AC23" s="2321"/>
      <c r="AD23" s="2321"/>
      <c r="AE23" s="2321"/>
      <c r="AF23" s="2321"/>
      <c r="AG23" s="2321"/>
      <c r="AH23" s="2321"/>
      <c r="AI23" s="2321"/>
      <c r="AJ23" s="2321"/>
      <c r="AK23" s="2321"/>
      <c r="AL23" s="2321"/>
      <c r="AM23" s="2321"/>
      <c r="AN23" s="2321"/>
      <c r="AO23" s="2321"/>
      <c r="AP23" s="2321"/>
      <c r="AQ23" s="2321"/>
      <c r="AR23" s="2321"/>
      <c r="AS23" s="2321"/>
      <c r="AT23" s="2321"/>
      <c r="AU23" s="2321"/>
      <c r="AV23" s="2321"/>
      <c r="AW23" s="2321"/>
      <c r="AX23" s="2321"/>
      <c r="AY23" s="2322"/>
    </row>
    <row r="24" spans="2:51" s="12" customFormat="1" ht="17.100000000000001" customHeight="1">
      <c r="B24" s="2340"/>
      <c r="C24" s="2341"/>
      <c r="D24" s="2341"/>
      <c r="E24" s="2341"/>
      <c r="F24" s="2341"/>
      <c r="G24" s="2341"/>
      <c r="H24" s="2342"/>
      <c r="I24" s="2331"/>
      <c r="J24" s="2332"/>
      <c r="K24" s="2332"/>
      <c r="L24" s="2332"/>
      <c r="M24" s="2332"/>
      <c r="N24" s="2332"/>
      <c r="O24" s="2332"/>
      <c r="P24" s="2332"/>
      <c r="Q24" s="2332"/>
      <c r="R24" s="2333"/>
      <c r="S24" s="2331"/>
      <c r="T24" s="2332"/>
      <c r="U24" s="2332"/>
      <c r="V24" s="2332"/>
      <c r="W24" s="2332"/>
      <c r="X24" s="2332"/>
      <c r="Y24" s="2332"/>
      <c r="Z24" s="2333"/>
      <c r="AA24" s="44" t="s">
        <v>12</v>
      </c>
      <c r="AB24" s="2321" t="s">
        <v>251</v>
      </c>
      <c r="AC24" s="2321"/>
      <c r="AD24" s="2321"/>
      <c r="AE24" s="2321"/>
      <c r="AF24" s="2321"/>
      <c r="AG24" s="2321"/>
      <c r="AH24" s="2321"/>
      <c r="AI24" s="2321"/>
      <c r="AJ24" s="2321"/>
      <c r="AK24" s="2321"/>
      <c r="AL24" s="2321"/>
      <c r="AM24" s="2321"/>
      <c r="AN24" s="2321"/>
      <c r="AO24" s="2321"/>
      <c r="AP24" s="2321"/>
      <c r="AQ24" s="2321"/>
      <c r="AR24" s="2321"/>
      <c r="AS24" s="2321"/>
      <c r="AT24" s="2321"/>
      <c r="AU24" s="2321"/>
      <c r="AV24" s="2321"/>
      <c r="AW24" s="2321"/>
      <c r="AX24" s="2321"/>
      <c r="AY24" s="2322"/>
    </row>
    <row r="25" spans="2:51" s="12" customFormat="1" ht="17.100000000000001" customHeight="1">
      <c r="B25" s="2340"/>
      <c r="C25" s="2341"/>
      <c r="D25" s="2341"/>
      <c r="E25" s="2341"/>
      <c r="F25" s="2341"/>
      <c r="G25" s="2341"/>
      <c r="H25" s="2342"/>
      <c r="I25" s="2331"/>
      <c r="J25" s="2332"/>
      <c r="K25" s="2332"/>
      <c r="L25" s="2332"/>
      <c r="M25" s="2332"/>
      <c r="N25" s="2332"/>
      <c r="O25" s="2332"/>
      <c r="P25" s="2332"/>
      <c r="Q25" s="2332"/>
      <c r="R25" s="2333"/>
      <c r="S25" s="2331"/>
      <c r="T25" s="2332"/>
      <c r="U25" s="2332"/>
      <c r="V25" s="2332"/>
      <c r="W25" s="2332"/>
      <c r="X25" s="2332"/>
      <c r="Y25" s="2332"/>
      <c r="Z25" s="2333"/>
      <c r="AA25" s="44"/>
      <c r="AB25" s="2321"/>
      <c r="AC25" s="2321"/>
      <c r="AD25" s="2321"/>
      <c r="AE25" s="2321"/>
      <c r="AF25" s="2321"/>
      <c r="AG25" s="2321"/>
      <c r="AH25" s="2321"/>
      <c r="AI25" s="2321"/>
      <c r="AJ25" s="2321"/>
      <c r="AK25" s="2321"/>
      <c r="AL25" s="2321"/>
      <c r="AM25" s="2321"/>
      <c r="AN25" s="2321"/>
      <c r="AO25" s="2321"/>
      <c r="AP25" s="2321"/>
      <c r="AQ25" s="2321"/>
      <c r="AR25" s="2321"/>
      <c r="AS25" s="2321"/>
      <c r="AT25" s="2321"/>
      <c r="AU25" s="2321"/>
      <c r="AV25" s="2321"/>
      <c r="AW25" s="2321"/>
      <c r="AX25" s="2321"/>
      <c r="AY25" s="2322"/>
    </row>
    <row r="26" spans="2:51" s="12" customFormat="1" ht="17.100000000000001" customHeight="1">
      <c r="B26" s="2340"/>
      <c r="C26" s="2341"/>
      <c r="D26" s="2341"/>
      <c r="E26" s="2341"/>
      <c r="F26" s="2341"/>
      <c r="G26" s="2341"/>
      <c r="H26" s="2342"/>
      <c r="I26" s="2331"/>
      <c r="J26" s="2332"/>
      <c r="K26" s="2332"/>
      <c r="L26" s="2332"/>
      <c r="M26" s="2332"/>
      <c r="N26" s="2332"/>
      <c r="O26" s="2332"/>
      <c r="P26" s="2332"/>
      <c r="Q26" s="2332"/>
      <c r="R26" s="2333"/>
      <c r="S26" s="2331"/>
      <c r="T26" s="2332"/>
      <c r="U26" s="2332"/>
      <c r="V26" s="2332"/>
      <c r="W26" s="2332"/>
      <c r="X26" s="2332"/>
      <c r="Y26" s="2332"/>
      <c r="Z26" s="2333"/>
      <c r="AA26" s="44" t="s">
        <v>12</v>
      </c>
      <c r="AB26" s="2321" t="s">
        <v>963</v>
      </c>
      <c r="AC26" s="2321"/>
      <c r="AD26" s="2321"/>
      <c r="AE26" s="2321"/>
      <c r="AF26" s="2321"/>
      <c r="AG26" s="2321"/>
      <c r="AH26" s="2321"/>
      <c r="AI26" s="2321"/>
      <c r="AJ26" s="2321"/>
      <c r="AK26" s="2321"/>
      <c r="AL26" s="2321"/>
      <c r="AM26" s="2321"/>
      <c r="AN26" s="2321"/>
      <c r="AO26" s="2321"/>
      <c r="AP26" s="2321"/>
      <c r="AQ26" s="2321"/>
      <c r="AR26" s="2321"/>
      <c r="AS26" s="2321"/>
      <c r="AT26" s="2321"/>
      <c r="AU26" s="2321"/>
      <c r="AV26" s="2321"/>
      <c r="AW26" s="2321"/>
      <c r="AX26" s="2321"/>
      <c r="AY26" s="2322"/>
    </row>
    <row r="27" spans="2:51" s="12" customFormat="1" ht="17.100000000000001" customHeight="1">
      <c r="B27" s="2343"/>
      <c r="C27" s="2344"/>
      <c r="D27" s="2344"/>
      <c r="E27" s="2344"/>
      <c r="F27" s="2344"/>
      <c r="G27" s="2344"/>
      <c r="H27" s="2345"/>
      <c r="I27" s="2334"/>
      <c r="J27" s="2335"/>
      <c r="K27" s="2335"/>
      <c r="L27" s="2335"/>
      <c r="M27" s="2335"/>
      <c r="N27" s="2335"/>
      <c r="O27" s="2335"/>
      <c r="P27" s="2335"/>
      <c r="Q27" s="2335"/>
      <c r="R27" s="2336"/>
      <c r="S27" s="2334"/>
      <c r="T27" s="2335"/>
      <c r="U27" s="2335"/>
      <c r="V27" s="2335"/>
      <c r="W27" s="2335"/>
      <c r="X27" s="2335"/>
      <c r="Y27" s="2335"/>
      <c r="Z27" s="2336"/>
      <c r="AA27" s="122"/>
      <c r="AB27" s="2323"/>
      <c r="AC27" s="2323"/>
      <c r="AD27" s="2323"/>
      <c r="AE27" s="2323"/>
      <c r="AF27" s="2323"/>
      <c r="AG27" s="2323"/>
      <c r="AH27" s="2323"/>
      <c r="AI27" s="2323"/>
      <c r="AJ27" s="2323"/>
      <c r="AK27" s="2323"/>
      <c r="AL27" s="2323"/>
      <c r="AM27" s="2323"/>
      <c r="AN27" s="2323"/>
      <c r="AO27" s="2323"/>
      <c r="AP27" s="2323"/>
      <c r="AQ27" s="2323"/>
      <c r="AR27" s="2323"/>
      <c r="AS27" s="2323"/>
      <c r="AT27" s="2323"/>
      <c r="AU27" s="2323"/>
      <c r="AV27" s="2323"/>
      <c r="AW27" s="2323"/>
      <c r="AX27" s="2323"/>
      <c r="AY27" s="2324"/>
    </row>
    <row r="28" spans="2:51" s="12" customFormat="1" ht="17.100000000000001" customHeight="1"/>
    <row r="29" spans="2:51" s="12" customFormat="1" ht="17.100000000000001" customHeight="1">
      <c r="B29" s="2367" t="s">
        <v>980</v>
      </c>
      <c r="C29" s="2367"/>
      <c r="D29" s="2367"/>
      <c r="E29" s="2367"/>
      <c r="F29" s="2367"/>
      <c r="G29" s="2367"/>
      <c r="H29" s="2367"/>
      <c r="I29" s="2367"/>
      <c r="J29" s="2367"/>
      <c r="K29" s="90"/>
      <c r="L29" s="90"/>
      <c r="AQ29" s="28"/>
      <c r="AR29" s="28"/>
      <c r="AS29" s="28"/>
      <c r="AT29" s="2317" t="s">
        <v>46</v>
      </c>
      <c r="AU29" s="2317"/>
      <c r="AV29" s="2317"/>
      <c r="AW29" s="2317"/>
      <c r="AX29" s="2317"/>
      <c r="AY29" s="2317"/>
    </row>
    <row r="30" spans="2:51" s="12" customFormat="1" ht="17.100000000000001" customHeight="1">
      <c r="B30" s="2293" t="s">
        <v>61</v>
      </c>
      <c r="C30" s="2294"/>
      <c r="D30" s="2294"/>
      <c r="E30" s="2294"/>
      <c r="F30" s="2294"/>
      <c r="G30" s="2294"/>
      <c r="H30" s="2294"/>
      <c r="I30" s="2294"/>
      <c r="J30" s="2294" t="s">
        <v>62</v>
      </c>
      <c r="K30" s="2294"/>
      <c r="L30" s="2294"/>
      <c r="M30" s="2294"/>
      <c r="N30" s="2294"/>
      <c r="O30" s="2294"/>
      <c r="P30" s="2294"/>
      <c r="Q30" s="2294"/>
      <c r="R30" s="2294"/>
      <c r="S30" s="2294"/>
      <c r="T30" s="2294"/>
      <c r="U30" s="2347" t="s">
        <v>63</v>
      </c>
      <c r="V30" s="2347"/>
      <c r="W30" s="2347"/>
      <c r="X30" s="2347"/>
      <c r="Y30" s="2347"/>
      <c r="Z30" s="2347"/>
      <c r="AA30" s="2347"/>
      <c r="AB30" s="2347"/>
      <c r="AC30" s="2347"/>
      <c r="AD30" s="2347" t="s">
        <v>64</v>
      </c>
      <c r="AE30" s="2347"/>
      <c r="AF30" s="2347"/>
      <c r="AG30" s="2347"/>
      <c r="AH30" s="2347"/>
      <c r="AI30" s="2347"/>
      <c r="AJ30" s="2347"/>
      <c r="AK30" s="2347"/>
      <c r="AL30" s="2347"/>
      <c r="AM30" s="2353" t="s">
        <v>65</v>
      </c>
      <c r="AN30" s="2354"/>
      <c r="AO30" s="2354"/>
      <c r="AP30" s="2354"/>
      <c r="AQ30" s="2354"/>
      <c r="AR30" s="2354"/>
      <c r="AS30" s="2354"/>
      <c r="AT30" s="2354"/>
      <c r="AU30" s="2354"/>
      <c r="AV30" s="2354"/>
      <c r="AW30" s="2354"/>
      <c r="AX30" s="2354"/>
      <c r="AY30" s="2355"/>
    </row>
    <row r="31" spans="2:51" s="12" customFormat="1" ht="17.100000000000001" customHeight="1">
      <c r="B31" s="2296" t="s">
        <v>66</v>
      </c>
      <c r="C31" s="2297"/>
      <c r="D31" s="2297"/>
      <c r="E31" s="2297"/>
      <c r="F31" s="2297"/>
      <c r="G31" s="2297"/>
      <c r="H31" s="2297"/>
      <c r="I31" s="2297"/>
      <c r="J31" s="2297" t="s">
        <v>59</v>
      </c>
      <c r="K31" s="2297"/>
      <c r="L31" s="2297"/>
      <c r="M31" s="2297"/>
      <c r="N31" s="2297"/>
      <c r="O31" s="2297"/>
      <c r="P31" s="2297"/>
      <c r="Q31" s="2297"/>
      <c r="R31" s="2297"/>
      <c r="S31" s="2297"/>
      <c r="T31" s="2297"/>
      <c r="U31" s="2295">
        <v>300000</v>
      </c>
      <c r="V31" s="2295"/>
      <c r="W31" s="2295"/>
      <c r="X31" s="2295"/>
      <c r="Y31" s="2295"/>
      <c r="Z31" s="2295"/>
      <c r="AA31" s="2295"/>
      <c r="AB31" s="2295"/>
      <c r="AC31" s="2295"/>
      <c r="AD31" s="2295">
        <v>600000</v>
      </c>
      <c r="AE31" s="2295"/>
      <c r="AF31" s="2295"/>
      <c r="AG31" s="2295"/>
      <c r="AH31" s="2295"/>
      <c r="AI31" s="2295"/>
      <c r="AJ31" s="2295"/>
      <c r="AK31" s="2295"/>
      <c r="AL31" s="2295"/>
      <c r="AM31" s="2290" t="s">
        <v>67</v>
      </c>
      <c r="AN31" s="2291"/>
      <c r="AO31" s="2291"/>
      <c r="AP31" s="2291"/>
      <c r="AQ31" s="2291"/>
      <c r="AR31" s="2292"/>
      <c r="AS31" s="2300">
        <v>100000</v>
      </c>
      <c r="AT31" s="2301"/>
      <c r="AU31" s="2301"/>
      <c r="AV31" s="2301"/>
      <c r="AW31" s="2301"/>
      <c r="AX31" s="2301"/>
      <c r="AY31" s="2302"/>
    </row>
    <row r="32" spans="2:51" s="12" customFormat="1" ht="17.100000000000001" customHeight="1">
      <c r="B32" s="2296"/>
      <c r="C32" s="2297"/>
      <c r="D32" s="2297"/>
      <c r="E32" s="2297"/>
      <c r="F32" s="2297"/>
      <c r="G32" s="2297"/>
      <c r="H32" s="2297"/>
      <c r="I32" s="2297"/>
      <c r="J32" s="2297" t="s">
        <v>60</v>
      </c>
      <c r="K32" s="2297"/>
      <c r="L32" s="2297"/>
      <c r="M32" s="2297"/>
      <c r="N32" s="2297"/>
      <c r="O32" s="2297"/>
      <c r="P32" s="2297"/>
      <c r="Q32" s="2297"/>
      <c r="R32" s="2297"/>
      <c r="S32" s="2297"/>
      <c r="T32" s="2297"/>
      <c r="U32" s="2295">
        <v>300000</v>
      </c>
      <c r="V32" s="2295"/>
      <c r="W32" s="2295"/>
      <c r="X32" s="2295"/>
      <c r="Y32" s="2295"/>
      <c r="Z32" s="2295"/>
      <c r="AA32" s="2295"/>
      <c r="AB32" s="2295"/>
      <c r="AC32" s="2295"/>
      <c r="AD32" s="2295">
        <v>600000</v>
      </c>
      <c r="AE32" s="2295"/>
      <c r="AF32" s="2295"/>
      <c r="AG32" s="2295"/>
      <c r="AH32" s="2295"/>
      <c r="AI32" s="2295"/>
      <c r="AJ32" s="2295"/>
      <c r="AK32" s="2295"/>
      <c r="AL32" s="2295"/>
      <c r="AM32" s="2290" t="s">
        <v>67</v>
      </c>
      <c r="AN32" s="2291"/>
      <c r="AO32" s="2291"/>
      <c r="AP32" s="2291"/>
      <c r="AQ32" s="2291"/>
      <c r="AR32" s="2292"/>
      <c r="AS32" s="2300">
        <v>100000</v>
      </c>
      <c r="AT32" s="2301"/>
      <c r="AU32" s="2301"/>
      <c r="AV32" s="2301"/>
      <c r="AW32" s="2301"/>
      <c r="AX32" s="2301"/>
      <c r="AY32" s="2302"/>
    </row>
    <row r="33" spans="1:51" s="12" customFormat="1" ht="17.100000000000001" customHeight="1">
      <c r="B33" s="2298"/>
      <c r="C33" s="2299"/>
      <c r="D33" s="2299"/>
      <c r="E33" s="2299"/>
      <c r="F33" s="2299"/>
      <c r="G33" s="2299"/>
      <c r="H33" s="2299"/>
      <c r="I33" s="2299"/>
      <c r="J33" s="2299" t="s">
        <v>68</v>
      </c>
      <c r="K33" s="2299"/>
      <c r="L33" s="2299"/>
      <c r="M33" s="2299"/>
      <c r="N33" s="2299"/>
      <c r="O33" s="2299"/>
      <c r="P33" s="2299"/>
      <c r="Q33" s="2299"/>
      <c r="R33" s="2299"/>
      <c r="S33" s="2299"/>
      <c r="T33" s="2299"/>
      <c r="U33" s="2314">
        <v>300000</v>
      </c>
      <c r="V33" s="2314"/>
      <c r="W33" s="2314"/>
      <c r="X33" s="2314"/>
      <c r="Y33" s="2314"/>
      <c r="Z33" s="2314"/>
      <c r="AA33" s="2314"/>
      <c r="AB33" s="2314"/>
      <c r="AC33" s="2314"/>
      <c r="AD33" s="2314">
        <v>600000</v>
      </c>
      <c r="AE33" s="2314"/>
      <c r="AF33" s="2314"/>
      <c r="AG33" s="2314"/>
      <c r="AH33" s="2314"/>
      <c r="AI33" s="2314"/>
      <c r="AJ33" s="2314"/>
      <c r="AK33" s="2314"/>
      <c r="AL33" s="2314"/>
      <c r="AM33" s="2325" t="s">
        <v>67</v>
      </c>
      <c r="AN33" s="2326"/>
      <c r="AO33" s="2326"/>
      <c r="AP33" s="2326"/>
      <c r="AQ33" s="2326"/>
      <c r="AR33" s="2327"/>
      <c r="AS33" s="2303">
        <v>100000</v>
      </c>
      <c r="AT33" s="2304"/>
      <c r="AU33" s="2304"/>
      <c r="AV33" s="2304"/>
      <c r="AW33" s="2304"/>
      <c r="AX33" s="2304"/>
      <c r="AY33" s="2305"/>
    </row>
    <row r="34" spans="1:51" s="12" customFormat="1" ht="17.100000000000001" customHeight="1">
      <c r="B34" s="2307" t="s">
        <v>69</v>
      </c>
      <c r="C34" s="2308"/>
      <c r="D34" s="2308"/>
      <c r="E34" s="2308"/>
      <c r="F34" s="2308"/>
      <c r="G34" s="2308"/>
      <c r="H34" s="2308"/>
      <c r="I34" s="2308"/>
      <c r="J34" s="2308" t="s">
        <v>59</v>
      </c>
      <c r="K34" s="2308"/>
      <c r="L34" s="2308"/>
      <c r="M34" s="2308"/>
      <c r="N34" s="2308"/>
      <c r="O34" s="2308"/>
      <c r="P34" s="2308"/>
      <c r="Q34" s="2308"/>
      <c r="R34" s="2308"/>
      <c r="S34" s="2308"/>
      <c r="T34" s="2308"/>
      <c r="U34" s="2309">
        <v>500000</v>
      </c>
      <c r="V34" s="2309"/>
      <c r="W34" s="2309"/>
      <c r="X34" s="2309"/>
      <c r="Y34" s="2309"/>
      <c r="Z34" s="2309"/>
      <c r="AA34" s="2309"/>
      <c r="AB34" s="2309"/>
      <c r="AC34" s="2309"/>
      <c r="AD34" s="2309">
        <v>700000</v>
      </c>
      <c r="AE34" s="2309"/>
      <c r="AF34" s="2309"/>
      <c r="AG34" s="2309"/>
      <c r="AH34" s="2309"/>
      <c r="AI34" s="2309"/>
      <c r="AJ34" s="2309"/>
      <c r="AK34" s="2309"/>
      <c r="AL34" s="2309"/>
      <c r="AM34" s="2373" t="s">
        <v>67</v>
      </c>
      <c r="AN34" s="2374"/>
      <c r="AO34" s="2374"/>
      <c r="AP34" s="2374"/>
      <c r="AQ34" s="2374"/>
      <c r="AR34" s="2375"/>
      <c r="AS34" s="2318">
        <v>100000</v>
      </c>
      <c r="AT34" s="2319"/>
      <c r="AU34" s="2319"/>
      <c r="AV34" s="2319"/>
      <c r="AW34" s="2319"/>
      <c r="AX34" s="2319"/>
      <c r="AY34" s="2320"/>
    </row>
    <row r="35" spans="1:51" s="12" customFormat="1" ht="17.100000000000001" customHeight="1">
      <c r="B35" s="2296"/>
      <c r="C35" s="2297"/>
      <c r="D35" s="2297"/>
      <c r="E35" s="2297"/>
      <c r="F35" s="2297"/>
      <c r="G35" s="2297"/>
      <c r="H35" s="2297"/>
      <c r="I35" s="2297"/>
      <c r="J35" s="2297" t="s">
        <v>60</v>
      </c>
      <c r="K35" s="2297"/>
      <c r="L35" s="2297"/>
      <c r="M35" s="2297"/>
      <c r="N35" s="2297"/>
      <c r="O35" s="2297"/>
      <c r="P35" s="2297"/>
      <c r="Q35" s="2297"/>
      <c r="R35" s="2297"/>
      <c r="S35" s="2297"/>
      <c r="T35" s="2297"/>
      <c r="U35" s="2295">
        <v>500000</v>
      </c>
      <c r="V35" s="2295"/>
      <c r="W35" s="2295"/>
      <c r="X35" s="2295"/>
      <c r="Y35" s="2295"/>
      <c r="Z35" s="2295"/>
      <c r="AA35" s="2295"/>
      <c r="AB35" s="2295"/>
      <c r="AC35" s="2295"/>
      <c r="AD35" s="2295">
        <v>600000</v>
      </c>
      <c r="AE35" s="2295"/>
      <c r="AF35" s="2295"/>
      <c r="AG35" s="2295"/>
      <c r="AH35" s="2295"/>
      <c r="AI35" s="2295"/>
      <c r="AJ35" s="2295"/>
      <c r="AK35" s="2295"/>
      <c r="AL35" s="2295"/>
      <c r="AM35" s="2290" t="s">
        <v>67</v>
      </c>
      <c r="AN35" s="2291"/>
      <c r="AO35" s="2291"/>
      <c r="AP35" s="2291"/>
      <c r="AQ35" s="2291"/>
      <c r="AR35" s="2292"/>
      <c r="AS35" s="2300">
        <v>100000</v>
      </c>
      <c r="AT35" s="2301"/>
      <c r="AU35" s="2301"/>
      <c r="AV35" s="2301"/>
      <c r="AW35" s="2301"/>
      <c r="AX35" s="2301"/>
      <c r="AY35" s="2302"/>
    </row>
    <row r="36" spans="1:51" s="12" customFormat="1" ht="17.100000000000001" customHeight="1">
      <c r="B36" s="2298"/>
      <c r="C36" s="2299"/>
      <c r="D36" s="2299"/>
      <c r="E36" s="2299"/>
      <c r="F36" s="2299"/>
      <c r="G36" s="2299"/>
      <c r="H36" s="2299"/>
      <c r="I36" s="2299"/>
      <c r="J36" s="2299" t="s">
        <v>68</v>
      </c>
      <c r="K36" s="2299"/>
      <c r="L36" s="2299"/>
      <c r="M36" s="2299"/>
      <c r="N36" s="2299"/>
      <c r="O36" s="2299"/>
      <c r="P36" s="2299"/>
      <c r="Q36" s="2299"/>
      <c r="R36" s="2299"/>
      <c r="S36" s="2299"/>
      <c r="T36" s="2299"/>
      <c r="U36" s="2314">
        <v>500000</v>
      </c>
      <c r="V36" s="2314"/>
      <c r="W36" s="2314"/>
      <c r="X36" s="2314"/>
      <c r="Y36" s="2314"/>
      <c r="Z36" s="2314"/>
      <c r="AA36" s="2314"/>
      <c r="AB36" s="2314"/>
      <c r="AC36" s="2314"/>
      <c r="AD36" s="2314">
        <v>600000</v>
      </c>
      <c r="AE36" s="2314"/>
      <c r="AF36" s="2314"/>
      <c r="AG36" s="2314"/>
      <c r="AH36" s="2314"/>
      <c r="AI36" s="2314"/>
      <c r="AJ36" s="2314"/>
      <c r="AK36" s="2314"/>
      <c r="AL36" s="2314"/>
      <c r="AM36" s="2325" t="s">
        <v>67</v>
      </c>
      <c r="AN36" s="2326"/>
      <c r="AO36" s="2326"/>
      <c r="AP36" s="2326"/>
      <c r="AQ36" s="2326"/>
      <c r="AR36" s="2327"/>
      <c r="AS36" s="2303">
        <v>100000</v>
      </c>
      <c r="AT36" s="2304"/>
      <c r="AU36" s="2304"/>
      <c r="AV36" s="2304"/>
      <c r="AW36" s="2304"/>
      <c r="AX36" s="2304"/>
      <c r="AY36" s="2305"/>
    </row>
    <row r="37" spans="1:51" s="12" customFormat="1" ht="17.100000000000001" customHeight="1"/>
    <row r="38" spans="1:51" s="12" customFormat="1" ht="17.100000000000001" customHeight="1">
      <c r="B38" s="2306" t="s">
        <v>981</v>
      </c>
      <c r="C38" s="2306"/>
      <c r="D38" s="2306"/>
      <c r="E38" s="2306"/>
      <c r="F38" s="2306"/>
      <c r="G38" s="2306"/>
      <c r="H38" s="2306"/>
      <c r="I38" s="2306"/>
      <c r="J38" s="2306"/>
      <c r="K38" s="90"/>
      <c r="L38" s="90"/>
      <c r="AQ38" s="120"/>
      <c r="AR38" s="120"/>
      <c r="AS38" s="120"/>
      <c r="AT38" s="2317" t="s">
        <v>46</v>
      </c>
      <c r="AU38" s="2317"/>
      <c r="AV38" s="2317"/>
      <c r="AW38" s="2317"/>
      <c r="AX38" s="2317"/>
      <c r="AY38" s="2317"/>
    </row>
    <row r="39" spans="1:51" s="12" customFormat="1" ht="17.100000000000001" customHeight="1">
      <c r="B39" s="2312" t="s">
        <v>70</v>
      </c>
      <c r="C39" s="2313"/>
      <c r="D39" s="2313"/>
      <c r="E39" s="2313"/>
      <c r="F39" s="2313"/>
      <c r="G39" s="2313"/>
      <c r="H39" s="2313"/>
      <c r="I39" s="2313"/>
      <c r="J39" s="2313"/>
      <c r="K39" s="2313"/>
      <c r="L39" s="2313"/>
      <c r="M39" s="2313"/>
      <c r="N39" s="2313"/>
      <c r="O39" s="2313"/>
      <c r="P39" s="2313"/>
      <c r="Q39" s="2313"/>
      <c r="R39" s="2313"/>
      <c r="S39" s="2313"/>
      <c r="T39" s="2313"/>
      <c r="U39" s="2313" t="s">
        <v>252</v>
      </c>
      <c r="V39" s="2313"/>
      <c r="W39" s="2313"/>
      <c r="X39" s="2313"/>
      <c r="Y39" s="2313"/>
      <c r="Z39" s="2313"/>
      <c r="AA39" s="2313"/>
      <c r="AB39" s="2313"/>
      <c r="AC39" s="2313"/>
      <c r="AD39" s="2313"/>
      <c r="AE39" s="2313"/>
      <c r="AF39" s="2313"/>
      <c r="AG39" s="2313"/>
      <c r="AH39" s="2313"/>
      <c r="AI39" s="2313"/>
      <c r="AJ39" s="2313"/>
      <c r="AK39" s="2313"/>
      <c r="AL39" s="2313"/>
      <c r="AM39" s="2313" t="s">
        <v>252</v>
      </c>
      <c r="AN39" s="2313"/>
      <c r="AO39" s="2313"/>
      <c r="AP39" s="2313"/>
      <c r="AQ39" s="2313"/>
      <c r="AR39" s="2313"/>
      <c r="AS39" s="2313"/>
      <c r="AT39" s="2313"/>
      <c r="AU39" s="2313"/>
      <c r="AV39" s="2313"/>
      <c r="AW39" s="2313"/>
      <c r="AX39" s="2313"/>
      <c r="AY39" s="2316"/>
    </row>
    <row r="40" spans="1:51" s="12" customFormat="1" ht="17.100000000000001" customHeight="1">
      <c r="B40" s="2310" t="s">
        <v>71</v>
      </c>
      <c r="C40" s="2311"/>
      <c r="D40" s="2311"/>
      <c r="E40" s="2311"/>
      <c r="F40" s="2311"/>
      <c r="G40" s="2311"/>
      <c r="H40" s="2311"/>
      <c r="I40" s="2311"/>
      <c r="J40" s="2311"/>
      <c r="K40" s="2311"/>
      <c r="L40" s="2311"/>
      <c r="M40" s="2311"/>
      <c r="N40" s="2311"/>
      <c r="O40" s="2311"/>
      <c r="P40" s="2311"/>
      <c r="Q40" s="2311"/>
      <c r="R40" s="2311"/>
      <c r="S40" s="2311"/>
      <c r="T40" s="2311"/>
      <c r="U40" s="2363" t="s">
        <v>253</v>
      </c>
      <c r="V40" s="2363"/>
      <c r="W40" s="2363"/>
      <c r="X40" s="2363"/>
      <c r="Y40" s="2363"/>
      <c r="Z40" s="2363"/>
      <c r="AA40" s="2363"/>
      <c r="AB40" s="2363"/>
      <c r="AC40" s="2363"/>
      <c r="AD40" s="2362">
        <v>300000</v>
      </c>
      <c r="AE40" s="2362"/>
      <c r="AF40" s="2362"/>
      <c r="AG40" s="2362"/>
      <c r="AH40" s="2362"/>
      <c r="AI40" s="2362"/>
      <c r="AJ40" s="2362"/>
      <c r="AK40" s="2362"/>
      <c r="AL40" s="2362"/>
      <c r="AM40" s="2357" t="s">
        <v>254</v>
      </c>
      <c r="AN40" s="2357"/>
      <c r="AO40" s="2357"/>
      <c r="AP40" s="2357"/>
      <c r="AQ40" s="2357"/>
      <c r="AR40" s="2357"/>
      <c r="AS40" s="2357"/>
      <c r="AT40" s="2357"/>
      <c r="AU40" s="2357"/>
      <c r="AV40" s="2357"/>
      <c r="AW40" s="2357"/>
      <c r="AX40" s="2357"/>
      <c r="AY40" s="2358"/>
    </row>
    <row r="41" spans="1:51" s="12" customFormat="1" ht="17.100000000000001" customHeight="1">
      <c r="B41" s="2310" t="s">
        <v>72</v>
      </c>
      <c r="C41" s="2311"/>
      <c r="D41" s="2311"/>
      <c r="E41" s="2311"/>
      <c r="F41" s="2311"/>
      <c r="G41" s="2311"/>
      <c r="H41" s="2311"/>
      <c r="I41" s="2311"/>
      <c r="J41" s="2311"/>
      <c r="K41" s="2311"/>
      <c r="L41" s="2311"/>
      <c r="M41" s="2311"/>
      <c r="N41" s="2311"/>
      <c r="O41" s="2311"/>
      <c r="P41" s="2311"/>
      <c r="Q41" s="2311"/>
      <c r="R41" s="2311"/>
      <c r="S41" s="2311"/>
      <c r="T41" s="2311"/>
      <c r="U41" s="2363" t="s">
        <v>253</v>
      </c>
      <c r="V41" s="2363"/>
      <c r="W41" s="2363"/>
      <c r="X41" s="2363"/>
      <c r="Y41" s="2363"/>
      <c r="Z41" s="2363"/>
      <c r="AA41" s="2363"/>
      <c r="AB41" s="2363"/>
      <c r="AC41" s="2363"/>
      <c r="AD41" s="2362">
        <v>350000</v>
      </c>
      <c r="AE41" s="2362"/>
      <c r="AF41" s="2362"/>
      <c r="AG41" s="2362"/>
      <c r="AH41" s="2362"/>
      <c r="AI41" s="2362"/>
      <c r="AJ41" s="2362"/>
      <c r="AK41" s="2362"/>
      <c r="AL41" s="2362"/>
      <c r="AM41" s="2357"/>
      <c r="AN41" s="2357"/>
      <c r="AO41" s="2357"/>
      <c r="AP41" s="2357"/>
      <c r="AQ41" s="2357"/>
      <c r="AR41" s="2357"/>
      <c r="AS41" s="2357"/>
      <c r="AT41" s="2357"/>
      <c r="AU41" s="2357"/>
      <c r="AV41" s="2357"/>
      <c r="AW41" s="2357"/>
      <c r="AX41" s="2357"/>
      <c r="AY41" s="2358"/>
    </row>
    <row r="42" spans="1:51" s="12" customFormat="1" ht="17.100000000000001" customHeight="1">
      <c r="B42" s="2310" t="s">
        <v>73</v>
      </c>
      <c r="C42" s="2311"/>
      <c r="D42" s="2311"/>
      <c r="E42" s="2311"/>
      <c r="F42" s="2311"/>
      <c r="G42" s="2311"/>
      <c r="H42" s="2311"/>
      <c r="I42" s="2311"/>
      <c r="J42" s="2311"/>
      <c r="K42" s="2311"/>
      <c r="L42" s="2311"/>
      <c r="M42" s="2311"/>
      <c r="N42" s="2311"/>
      <c r="O42" s="2311"/>
      <c r="P42" s="2311"/>
      <c r="Q42" s="2311"/>
      <c r="R42" s="2311"/>
      <c r="S42" s="2311"/>
      <c r="T42" s="2311"/>
      <c r="U42" s="2363" t="s">
        <v>253</v>
      </c>
      <c r="V42" s="2363"/>
      <c r="W42" s="2363"/>
      <c r="X42" s="2363"/>
      <c r="Y42" s="2363"/>
      <c r="Z42" s="2363"/>
      <c r="AA42" s="2363"/>
      <c r="AB42" s="2363"/>
      <c r="AC42" s="2363"/>
      <c r="AD42" s="2362">
        <v>350000</v>
      </c>
      <c r="AE42" s="2362"/>
      <c r="AF42" s="2362"/>
      <c r="AG42" s="2362"/>
      <c r="AH42" s="2362"/>
      <c r="AI42" s="2362"/>
      <c r="AJ42" s="2362"/>
      <c r="AK42" s="2362"/>
      <c r="AL42" s="2362"/>
      <c r="AM42" s="2357"/>
      <c r="AN42" s="2357"/>
      <c r="AO42" s="2357"/>
      <c r="AP42" s="2357"/>
      <c r="AQ42" s="2357"/>
      <c r="AR42" s="2357"/>
      <c r="AS42" s="2357"/>
      <c r="AT42" s="2357"/>
      <c r="AU42" s="2357"/>
      <c r="AV42" s="2357"/>
      <c r="AW42" s="2357"/>
      <c r="AX42" s="2357"/>
      <c r="AY42" s="2358"/>
    </row>
    <row r="43" spans="1:51" s="12" customFormat="1" ht="17.100000000000001" customHeight="1">
      <c r="B43" s="2310" t="s">
        <v>55</v>
      </c>
      <c r="C43" s="2311"/>
      <c r="D43" s="2311"/>
      <c r="E43" s="2311"/>
      <c r="F43" s="2311"/>
      <c r="G43" s="2311"/>
      <c r="H43" s="2311"/>
      <c r="I43" s="2311"/>
      <c r="J43" s="2311"/>
      <c r="K43" s="2311"/>
      <c r="L43" s="2311"/>
      <c r="M43" s="2311"/>
      <c r="N43" s="2311"/>
      <c r="O43" s="2311"/>
      <c r="P43" s="2311"/>
      <c r="Q43" s="2311"/>
      <c r="R43" s="2311"/>
      <c r="S43" s="2311"/>
      <c r="T43" s="2311"/>
      <c r="U43" s="2363" t="s">
        <v>253</v>
      </c>
      <c r="V43" s="2363"/>
      <c r="W43" s="2363"/>
      <c r="X43" s="2363"/>
      <c r="Y43" s="2363"/>
      <c r="Z43" s="2363"/>
      <c r="AA43" s="2363"/>
      <c r="AB43" s="2363"/>
      <c r="AC43" s="2363"/>
      <c r="AD43" s="2362">
        <v>400000</v>
      </c>
      <c r="AE43" s="2362"/>
      <c r="AF43" s="2362"/>
      <c r="AG43" s="2362"/>
      <c r="AH43" s="2362"/>
      <c r="AI43" s="2362"/>
      <c r="AJ43" s="2362"/>
      <c r="AK43" s="2362"/>
      <c r="AL43" s="2362"/>
      <c r="AM43" s="2357"/>
      <c r="AN43" s="2357"/>
      <c r="AO43" s="2357"/>
      <c r="AP43" s="2357"/>
      <c r="AQ43" s="2357"/>
      <c r="AR43" s="2357"/>
      <c r="AS43" s="2357"/>
      <c r="AT43" s="2357"/>
      <c r="AU43" s="2357"/>
      <c r="AV43" s="2357"/>
      <c r="AW43" s="2357"/>
      <c r="AX43" s="2357"/>
      <c r="AY43" s="2358"/>
    </row>
    <row r="44" spans="1:51" s="12" customFormat="1" ht="17.100000000000001" customHeight="1">
      <c r="B44" s="2360" t="s">
        <v>74</v>
      </c>
      <c r="C44" s="2361"/>
      <c r="D44" s="2361"/>
      <c r="E44" s="2361"/>
      <c r="F44" s="2361"/>
      <c r="G44" s="2361"/>
      <c r="H44" s="2361"/>
      <c r="I44" s="2361"/>
      <c r="J44" s="2361"/>
      <c r="K44" s="2361"/>
      <c r="L44" s="2361"/>
      <c r="M44" s="2361"/>
      <c r="N44" s="2361"/>
      <c r="O44" s="2361"/>
      <c r="P44" s="2361"/>
      <c r="Q44" s="2361"/>
      <c r="R44" s="2361"/>
      <c r="S44" s="2361"/>
      <c r="T44" s="2361"/>
      <c r="U44" s="2364" t="s">
        <v>253</v>
      </c>
      <c r="V44" s="2364"/>
      <c r="W44" s="2364"/>
      <c r="X44" s="2364"/>
      <c r="Y44" s="2364"/>
      <c r="Z44" s="2364"/>
      <c r="AA44" s="2364"/>
      <c r="AB44" s="2364"/>
      <c r="AC44" s="2364"/>
      <c r="AD44" s="2365">
        <v>200000</v>
      </c>
      <c r="AE44" s="2365"/>
      <c r="AF44" s="2365"/>
      <c r="AG44" s="2365"/>
      <c r="AH44" s="2365"/>
      <c r="AI44" s="2365"/>
      <c r="AJ44" s="2365"/>
      <c r="AK44" s="2365"/>
      <c r="AL44" s="2365"/>
      <c r="AM44" s="1261"/>
      <c r="AN44" s="1261"/>
      <c r="AO44" s="1261"/>
      <c r="AP44" s="1261"/>
      <c r="AQ44" s="1261"/>
      <c r="AR44" s="1261"/>
      <c r="AS44" s="1261"/>
      <c r="AT44" s="1261"/>
      <c r="AU44" s="1261"/>
      <c r="AV44" s="1261"/>
      <c r="AW44" s="1261"/>
      <c r="AX44" s="1261"/>
      <c r="AY44" s="2359"/>
    </row>
    <row r="45" spans="1:51" s="12" customFormat="1" ht="17.100000000000001" customHeight="1"/>
    <row r="46" spans="1:51" ht="17.25">
      <c r="A46" s="1012" t="s">
        <v>93</v>
      </c>
      <c r="B46" s="1012"/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2"/>
      <c r="AJ46" s="1012"/>
      <c r="AK46" s="1012"/>
      <c r="AL46" s="1012"/>
      <c r="AM46" s="1012"/>
      <c r="AN46" s="1012"/>
      <c r="AO46" s="1012"/>
      <c r="AP46" s="1012"/>
      <c r="AQ46" s="1012"/>
      <c r="AR46" s="1012"/>
      <c r="AS46" s="1012"/>
      <c r="AT46" s="1012"/>
      <c r="AU46" s="1012"/>
      <c r="AV46" s="1012"/>
    </row>
    <row r="47" spans="1:51" ht="17.25">
      <c r="A47" s="529"/>
      <c r="B47" s="2381" t="s">
        <v>1574</v>
      </c>
      <c r="C47" s="2381"/>
      <c r="D47" s="2381"/>
      <c r="E47" s="2381"/>
      <c r="F47" s="2381"/>
      <c r="G47" s="2381"/>
      <c r="H47" s="2381"/>
      <c r="I47" s="2381"/>
      <c r="J47" s="2381"/>
      <c r="K47" s="2381"/>
      <c r="L47" s="2381"/>
      <c r="M47" s="2381"/>
      <c r="N47" s="2381"/>
      <c r="O47" s="2381"/>
      <c r="P47" s="2381"/>
      <c r="Q47" s="2381"/>
      <c r="R47" s="2381"/>
      <c r="S47" s="2381"/>
      <c r="T47" s="2381"/>
      <c r="U47" s="2381"/>
      <c r="V47" s="2381"/>
      <c r="W47" s="2381"/>
      <c r="X47" s="2381"/>
      <c r="Y47" s="2381"/>
      <c r="Z47" s="2381"/>
      <c r="AA47" s="2381"/>
      <c r="AB47" s="2381"/>
      <c r="AC47" s="2381"/>
      <c r="AD47" s="2381"/>
      <c r="AE47" s="2381"/>
      <c r="AF47" s="2381"/>
      <c r="AG47" s="2381"/>
      <c r="AH47" s="2381"/>
      <c r="AI47" s="2381"/>
      <c r="AJ47" s="2381"/>
      <c r="AK47" s="2381"/>
      <c r="AL47" s="2381"/>
      <c r="AM47" s="2381"/>
      <c r="AN47" s="2381"/>
      <c r="AO47" s="2381"/>
      <c r="AP47" s="2381"/>
      <c r="AQ47" s="2381"/>
      <c r="AR47" s="2381"/>
      <c r="AS47" s="2381"/>
      <c r="AT47" s="2381"/>
      <c r="AU47" s="2381"/>
      <c r="AV47" s="2381"/>
      <c r="AW47" s="2381"/>
      <c r="AX47" s="2381"/>
      <c r="AY47" s="2381"/>
    </row>
    <row r="48" spans="1:51" s="12" customFormat="1" ht="33.950000000000003" customHeight="1">
      <c r="A48" s="13"/>
      <c r="B48" s="42" t="s">
        <v>53</v>
      </c>
      <c r="C48" s="2315" t="s">
        <v>1542</v>
      </c>
      <c r="D48" s="2315"/>
      <c r="E48" s="2315"/>
      <c r="F48" s="2315"/>
      <c r="G48" s="2315"/>
      <c r="H48" s="2315"/>
      <c r="I48" s="2315"/>
      <c r="J48" s="2315"/>
      <c r="K48" s="2315"/>
      <c r="L48" s="2315"/>
      <c r="M48" s="2315"/>
      <c r="N48" s="2315"/>
      <c r="O48" s="2315"/>
      <c r="P48" s="2315"/>
      <c r="Q48" s="2315"/>
      <c r="R48" s="2315"/>
      <c r="S48" s="2315"/>
      <c r="T48" s="2315"/>
      <c r="U48" s="2315"/>
      <c r="V48" s="2315"/>
      <c r="W48" s="2315"/>
      <c r="X48" s="2315"/>
      <c r="Y48" s="2315"/>
      <c r="Z48" s="2315"/>
      <c r="AA48" s="2315"/>
      <c r="AB48" s="2315"/>
      <c r="AC48" s="2315"/>
      <c r="AD48" s="2315"/>
      <c r="AE48" s="2315"/>
      <c r="AF48" s="2315"/>
      <c r="AG48" s="2315"/>
      <c r="AH48" s="2315"/>
      <c r="AI48" s="2315"/>
      <c r="AJ48" s="2315"/>
      <c r="AK48" s="2315"/>
      <c r="AL48" s="2315"/>
      <c r="AM48" s="2315"/>
      <c r="AN48" s="2315"/>
      <c r="AO48" s="2315"/>
      <c r="AP48" s="2315"/>
      <c r="AQ48" s="2315"/>
      <c r="AR48" s="2315"/>
      <c r="AS48" s="2315"/>
      <c r="AT48" s="2315"/>
      <c r="AU48" s="2315"/>
      <c r="AV48" s="2315"/>
      <c r="AW48" s="2315"/>
      <c r="AX48" s="2315"/>
      <c r="AY48" s="2315"/>
    </row>
    <row r="49" spans="1:51" s="531" customFormat="1" ht="33.950000000000003" customHeight="1">
      <c r="A49" s="532"/>
      <c r="B49" s="42" t="s">
        <v>18</v>
      </c>
      <c r="C49" s="2315" t="s">
        <v>1543</v>
      </c>
      <c r="D49" s="2315"/>
      <c r="E49" s="2315"/>
      <c r="F49" s="2315"/>
      <c r="G49" s="2315"/>
      <c r="H49" s="2315"/>
      <c r="I49" s="2315"/>
      <c r="J49" s="2315"/>
      <c r="K49" s="2315"/>
      <c r="L49" s="2315"/>
      <c r="M49" s="2315"/>
      <c r="N49" s="2315"/>
      <c r="O49" s="2315"/>
      <c r="P49" s="2315"/>
      <c r="Q49" s="2315"/>
      <c r="R49" s="2315"/>
      <c r="S49" s="2315"/>
      <c r="T49" s="2315"/>
      <c r="U49" s="2315"/>
      <c r="V49" s="2315"/>
      <c r="W49" s="2315"/>
      <c r="X49" s="2315"/>
      <c r="Y49" s="2315"/>
      <c r="Z49" s="2315"/>
      <c r="AA49" s="2315"/>
      <c r="AB49" s="2315"/>
      <c r="AC49" s="2315"/>
      <c r="AD49" s="2315"/>
      <c r="AE49" s="2315"/>
      <c r="AF49" s="2315"/>
      <c r="AG49" s="2315"/>
      <c r="AH49" s="2315"/>
      <c r="AI49" s="2315"/>
      <c r="AJ49" s="2315"/>
      <c r="AK49" s="2315"/>
      <c r="AL49" s="2315"/>
      <c r="AM49" s="2315"/>
      <c r="AN49" s="2315"/>
      <c r="AO49" s="2315"/>
      <c r="AP49" s="2315"/>
      <c r="AQ49" s="2315"/>
      <c r="AR49" s="2315"/>
      <c r="AS49" s="2315"/>
      <c r="AT49" s="2315"/>
      <c r="AU49" s="2315"/>
      <c r="AV49" s="2315"/>
      <c r="AW49" s="2315"/>
      <c r="AX49" s="2315"/>
      <c r="AY49" s="2315"/>
    </row>
    <row r="50" spans="1:51" s="12" customFormat="1" ht="33.950000000000003" customHeight="1">
      <c r="A50" s="13"/>
      <c r="B50" s="42" t="s">
        <v>18</v>
      </c>
      <c r="C50" s="2368" t="s">
        <v>1544</v>
      </c>
      <c r="D50" s="2368"/>
      <c r="E50" s="2368"/>
      <c r="F50" s="2368"/>
      <c r="G50" s="2368"/>
      <c r="H50" s="2368"/>
      <c r="I50" s="2368"/>
      <c r="J50" s="2368"/>
      <c r="K50" s="2368"/>
      <c r="L50" s="2368"/>
      <c r="M50" s="2368"/>
      <c r="N50" s="2368"/>
      <c r="O50" s="2368"/>
      <c r="P50" s="2368"/>
      <c r="Q50" s="2368"/>
      <c r="R50" s="2368"/>
      <c r="S50" s="2368"/>
      <c r="T50" s="2368"/>
      <c r="U50" s="2368"/>
      <c r="V50" s="2368"/>
      <c r="W50" s="2368"/>
      <c r="X50" s="2368"/>
      <c r="Y50" s="2368"/>
      <c r="Z50" s="2368"/>
      <c r="AA50" s="2368"/>
      <c r="AB50" s="2368"/>
      <c r="AC50" s="2368"/>
      <c r="AD50" s="2368"/>
      <c r="AE50" s="2368"/>
      <c r="AF50" s="2368"/>
      <c r="AG50" s="2368"/>
      <c r="AH50" s="2368"/>
      <c r="AI50" s="2368"/>
      <c r="AJ50" s="2368"/>
      <c r="AK50" s="2368"/>
      <c r="AL50" s="2368"/>
      <c r="AM50" s="2368"/>
      <c r="AN50" s="2368"/>
      <c r="AO50" s="2368"/>
      <c r="AP50" s="2368"/>
      <c r="AQ50" s="2368"/>
      <c r="AR50" s="2368"/>
      <c r="AS50" s="2368"/>
      <c r="AT50" s="2368"/>
      <c r="AU50" s="2368"/>
      <c r="AV50" s="2368"/>
      <c r="AW50" s="2368"/>
      <c r="AX50" s="2368"/>
      <c r="AY50" s="2368"/>
    </row>
    <row r="51" spans="1:51" s="12" customFormat="1" ht="20.100000000000001" customHeight="1">
      <c r="A51" s="13"/>
      <c r="B51" s="42" t="s">
        <v>18</v>
      </c>
      <c r="C51" s="2368" t="s">
        <v>1545</v>
      </c>
      <c r="D51" s="2368"/>
      <c r="E51" s="2368"/>
      <c r="F51" s="2368"/>
      <c r="G51" s="2368"/>
      <c r="H51" s="2368"/>
      <c r="I51" s="2368"/>
      <c r="J51" s="2368"/>
      <c r="K51" s="2368"/>
      <c r="L51" s="2368"/>
      <c r="M51" s="2368"/>
      <c r="N51" s="2368"/>
      <c r="O51" s="2368"/>
      <c r="P51" s="2368"/>
      <c r="Q51" s="2368"/>
      <c r="R51" s="2368"/>
      <c r="S51" s="2368"/>
      <c r="T51" s="2368"/>
      <c r="U51" s="2368"/>
      <c r="V51" s="2368"/>
      <c r="W51" s="2368"/>
      <c r="X51" s="2368"/>
      <c r="Y51" s="2368"/>
      <c r="Z51" s="2368"/>
      <c r="AA51" s="2368"/>
      <c r="AB51" s="2368"/>
      <c r="AC51" s="2368"/>
      <c r="AD51" s="2368"/>
      <c r="AE51" s="2368"/>
      <c r="AF51" s="2368"/>
      <c r="AG51" s="2368"/>
      <c r="AH51" s="2368"/>
      <c r="AI51" s="2368"/>
      <c r="AJ51" s="2368"/>
      <c r="AK51" s="2368"/>
      <c r="AL51" s="2368"/>
      <c r="AM51" s="2368"/>
      <c r="AN51" s="2368"/>
      <c r="AO51" s="2368"/>
      <c r="AP51" s="2368"/>
      <c r="AQ51" s="2368"/>
      <c r="AR51" s="2368"/>
      <c r="AS51" s="2368"/>
      <c r="AT51" s="2368"/>
      <c r="AU51" s="2368"/>
      <c r="AV51" s="2368"/>
      <c r="AW51" s="2368"/>
      <c r="AX51" s="2368"/>
      <c r="AY51" s="2368"/>
    </row>
    <row r="52" spans="1:51" s="531" customFormat="1" ht="17.100000000000001" customHeight="1">
      <c r="B52" s="531" t="s">
        <v>1546</v>
      </c>
      <c r="C52" s="531" t="s">
        <v>1547</v>
      </c>
    </row>
    <row r="53" spans="1:51" s="531" customFormat="1" ht="13.5">
      <c r="B53" s="2380" t="s">
        <v>1548</v>
      </c>
      <c r="C53" s="2380"/>
      <c r="D53" s="2380"/>
      <c r="E53" s="2380"/>
      <c r="F53" s="2380"/>
      <c r="G53" s="2380"/>
      <c r="H53" s="2380"/>
      <c r="I53" s="2380"/>
      <c r="J53" s="2380"/>
      <c r="K53" s="2380"/>
      <c r="L53" s="2380"/>
      <c r="M53" s="2380"/>
      <c r="N53" s="2380"/>
      <c r="O53" s="2380"/>
      <c r="P53" s="2380"/>
      <c r="Q53" s="2380"/>
      <c r="R53" s="2380"/>
      <c r="S53" s="2380"/>
      <c r="T53" s="2380"/>
      <c r="U53" s="2380"/>
      <c r="V53" s="2380"/>
      <c r="W53" s="2380"/>
      <c r="X53" s="2380"/>
      <c r="Y53" s="2380"/>
      <c r="Z53" s="2380"/>
      <c r="AA53" s="2380"/>
      <c r="AB53" s="2380"/>
      <c r="AC53" s="2380"/>
      <c r="AD53" s="2380"/>
      <c r="AE53" s="2380"/>
      <c r="AF53" s="2380"/>
      <c r="AG53" s="2380"/>
      <c r="AH53" s="2380"/>
      <c r="AI53" s="2380"/>
      <c r="AJ53" s="2380"/>
      <c r="AK53" s="2380"/>
      <c r="AL53" s="2380"/>
      <c r="AM53" s="2380"/>
      <c r="AN53" s="2380"/>
      <c r="AO53" s="2380"/>
      <c r="AP53" s="2380"/>
      <c r="AQ53" s="2380"/>
      <c r="AR53" s="2380"/>
      <c r="AS53" s="2380"/>
      <c r="AT53" s="2380"/>
      <c r="AU53" s="2380"/>
      <c r="AV53" s="2380"/>
      <c r="AW53" s="2380"/>
      <c r="AX53" s="2380"/>
      <c r="AY53" s="2380"/>
    </row>
    <row r="54" spans="1:51" s="531" customFormat="1" ht="13.5">
      <c r="B54" s="2376" t="s">
        <v>1549</v>
      </c>
      <c r="C54" s="2376"/>
      <c r="D54" s="2376"/>
      <c r="E54" s="2376"/>
      <c r="F54" s="2376"/>
      <c r="G54" s="2376"/>
      <c r="H54" s="2376"/>
      <c r="I54" s="2376"/>
      <c r="J54" s="2376"/>
      <c r="K54" s="2376"/>
      <c r="L54" s="2376"/>
      <c r="M54" s="2376"/>
      <c r="N54" s="2376"/>
      <c r="O54" s="2376" t="s">
        <v>1550</v>
      </c>
      <c r="P54" s="2376"/>
      <c r="Q54" s="2376"/>
      <c r="R54" s="2376"/>
      <c r="S54" s="2376"/>
      <c r="T54" s="2376"/>
      <c r="U54" s="2376"/>
      <c r="V54" s="2376"/>
      <c r="W54" s="2376"/>
      <c r="X54" s="2376"/>
      <c r="Y54" s="2376"/>
      <c r="Z54" s="2376"/>
      <c r="AA54" s="2376"/>
      <c r="AB54" s="2376"/>
      <c r="AC54" s="2376"/>
      <c r="AD54" s="2376"/>
      <c r="AE54" s="2376"/>
      <c r="AF54" s="2376"/>
      <c r="AG54" s="2376"/>
      <c r="AH54" s="2376"/>
      <c r="AI54" s="2376"/>
      <c r="AJ54" s="2376"/>
      <c r="AK54" s="2376"/>
      <c r="AL54" s="2376"/>
      <c r="AM54" s="2376"/>
      <c r="AN54" s="2376"/>
      <c r="AO54" s="2376"/>
      <c r="AP54" s="2376"/>
      <c r="AQ54" s="2376"/>
      <c r="AR54" s="2376"/>
      <c r="AS54" s="2376"/>
      <c r="AT54" s="2376"/>
      <c r="AU54" s="2376"/>
      <c r="AV54" s="2376"/>
      <c r="AW54" s="2376"/>
      <c r="AX54" s="2376"/>
      <c r="AY54" s="2376"/>
    </row>
    <row r="55" spans="1:51" s="531" customFormat="1" ht="13.5">
      <c r="B55" s="2376" t="s">
        <v>1551</v>
      </c>
      <c r="C55" s="2376"/>
      <c r="D55" s="2376"/>
      <c r="E55" s="2376"/>
      <c r="F55" s="2376"/>
      <c r="G55" s="2376"/>
      <c r="H55" s="2376"/>
      <c r="I55" s="2376"/>
      <c r="J55" s="2376"/>
      <c r="K55" s="2376"/>
      <c r="L55" s="2376"/>
      <c r="M55" s="2376"/>
      <c r="N55" s="2376"/>
      <c r="O55" s="2377" t="s">
        <v>1555</v>
      </c>
      <c r="P55" s="2377"/>
      <c r="Q55" s="2377"/>
      <c r="R55" s="2377"/>
      <c r="S55" s="2377"/>
      <c r="T55" s="2377"/>
      <c r="U55" s="2377"/>
      <c r="V55" s="2377"/>
      <c r="W55" s="2377"/>
      <c r="X55" s="2377"/>
      <c r="Y55" s="2377"/>
      <c r="Z55" s="2377"/>
      <c r="AA55" s="2377"/>
      <c r="AB55" s="2377"/>
      <c r="AC55" s="2377"/>
      <c r="AD55" s="2377"/>
      <c r="AE55" s="2377"/>
      <c r="AF55" s="2377"/>
      <c r="AG55" s="2377"/>
      <c r="AH55" s="2377"/>
      <c r="AI55" s="2377"/>
      <c r="AJ55" s="2377"/>
      <c r="AK55" s="2377"/>
      <c r="AL55" s="2377"/>
      <c r="AM55" s="2377"/>
      <c r="AN55" s="2377"/>
      <c r="AO55" s="2377"/>
      <c r="AP55" s="2377"/>
      <c r="AQ55" s="2377"/>
      <c r="AR55" s="2377"/>
      <c r="AS55" s="2377"/>
      <c r="AT55" s="2377"/>
      <c r="AU55" s="2377"/>
      <c r="AV55" s="2377"/>
      <c r="AW55" s="2377"/>
      <c r="AX55" s="2377"/>
      <c r="AY55" s="2377"/>
    </row>
    <row r="56" spans="1:51" s="531" customFormat="1" ht="13.5">
      <c r="B56" s="2376" t="s">
        <v>1552</v>
      </c>
      <c r="C56" s="2376"/>
      <c r="D56" s="2376"/>
      <c r="E56" s="2376"/>
      <c r="F56" s="2376"/>
      <c r="G56" s="2376"/>
      <c r="H56" s="2376"/>
      <c r="I56" s="2376"/>
      <c r="J56" s="2376"/>
      <c r="K56" s="2376"/>
      <c r="L56" s="2376"/>
      <c r="M56" s="2376"/>
      <c r="N56" s="2376"/>
      <c r="O56" s="2377" t="s">
        <v>1556</v>
      </c>
      <c r="P56" s="2377"/>
      <c r="Q56" s="2377"/>
      <c r="R56" s="2377"/>
      <c r="S56" s="2377"/>
      <c r="T56" s="2377"/>
      <c r="U56" s="2377"/>
      <c r="V56" s="2377"/>
      <c r="W56" s="2377"/>
      <c r="X56" s="2377"/>
      <c r="Y56" s="2377"/>
      <c r="Z56" s="2377"/>
      <c r="AA56" s="2377"/>
      <c r="AB56" s="2377"/>
      <c r="AC56" s="2377"/>
      <c r="AD56" s="2377"/>
      <c r="AE56" s="2377"/>
      <c r="AF56" s="2377"/>
      <c r="AG56" s="2377"/>
      <c r="AH56" s="2377"/>
      <c r="AI56" s="2377"/>
      <c r="AJ56" s="2377"/>
      <c r="AK56" s="2377"/>
      <c r="AL56" s="2377"/>
      <c r="AM56" s="2377"/>
      <c r="AN56" s="2377"/>
      <c r="AO56" s="2377"/>
      <c r="AP56" s="2377"/>
      <c r="AQ56" s="2377"/>
      <c r="AR56" s="2377"/>
      <c r="AS56" s="2377"/>
      <c r="AT56" s="2377"/>
      <c r="AU56" s="2377"/>
      <c r="AV56" s="2377"/>
      <c r="AW56" s="2377"/>
      <c r="AX56" s="2377"/>
      <c r="AY56" s="2377"/>
    </row>
    <row r="57" spans="1:51" s="531" customFormat="1" ht="13.5">
      <c r="B57" s="2376" t="s">
        <v>1553</v>
      </c>
      <c r="C57" s="2376"/>
      <c r="D57" s="2376"/>
      <c r="E57" s="2376"/>
      <c r="F57" s="2376"/>
      <c r="G57" s="2376"/>
      <c r="H57" s="2376"/>
      <c r="I57" s="2376"/>
      <c r="J57" s="2376"/>
      <c r="K57" s="2376"/>
      <c r="L57" s="2376"/>
      <c r="M57" s="2376"/>
      <c r="N57" s="2376"/>
      <c r="O57" s="2377" t="s">
        <v>1557</v>
      </c>
      <c r="P57" s="2377"/>
      <c r="Q57" s="2377"/>
      <c r="R57" s="2377"/>
      <c r="S57" s="2377"/>
      <c r="T57" s="2377"/>
      <c r="U57" s="2377"/>
      <c r="V57" s="2377"/>
      <c r="W57" s="2377"/>
      <c r="X57" s="2377"/>
      <c r="Y57" s="2377"/>
      <c r="Z57" s="2377"/>
      <c r="AA57" s="2377"/>
      <c r="AB57" s="2377"/>
      <c r="AC57" s="2377"/>
      <c r="AD57" s="2377"/>
      <c r="AE57" s="2377"/>
      <c r="AF57" s="2377"/>
      <c r="AG57" s="2377"/>
      <c r="AH57" s="2377"/>
      <c r="AI57" s="2377"/>
      <c r="AJ57" s="2377"/>
      <c r="AK57" s="2377"/>
      <c r="AL57" s="2377"/>
      <c r="AM57" s="2377"/>
      <c r="AN57" s="2377"/>
      <c r="AO57" s="2377"/>
      <c r="AP57" s="2377"/>
      <c r="AQ57" s="2377"/>
      <c r="AR57" s="2377"/>
      <c r="AS57" s="2377"/>
      <c r="AT57" s="2377"/>
      <c r="AU57" s="2377"/>
      <c r="AV57" s="2377"/>
      <c r="AW57" s="2377"/>
      <c r="AX57" s="2377"/>
      <c r="AY57" s="2377"/>
    </row>
    <row r="58" spans="1:51" s="531" customFormat="1" ht="13.5">
      <c r="B58" s="2376" t="s">
        <v>1554</v>
      </c>
      <c r="C58" s="2376"/>
      <c r="D58" s="2376"/>
      <c r="E58" s="2376"/>
      <c r="F58" s="2376"/>
      <c r="G58" s="2376"/>
      <c r="H58" s="2376"/>
      <c r="I58" s="2376"/>
      <c r="J58" s="2376"/>
      <c r="K58" s="2376"/>
      <c r="L58" s="2376"/>
      <c r="M58" s="2376"/>
      <c r="N58" s="2376"/>
      <c r="O58" s="2377" t="s">
        <v>1558</v>
      </c>
      <c r="P58" s="2377"/>
      <c r="Q58" s="2377"/>
      <c r="R58" s="2377"/>
      <c r="S58" s="2377"/>
      <c r="T58" s="2377"/>
      <c r="U58" s="2377"/>
      <c r="V58" s="2377"/>
      <c r="W58" s="2377"/>
      <c r="X58" s="2377"/>
      <c r="Y58" s="2377"/>
      <c r="Z58" s="2377"/>
      <c r="AA58" s="2377"/>
      <c r="AB58" s="2377"/>
      <c r="AC58" s="2377"/>
      <c r="AD58" s="2377"/>
      <c r="AE58" s="2377"/>
      <c r="AF58" s="2377"/>
      <c r="AG58" s="2377"/>
      <c r="AH58" s="2377"/>
      <c r="AI58" s="2377"/>
      <c r="AJ58" s="2377"/>
      <c r="AK58" s="2377"/>
      <c r="AL58" s="2377"/>
      <c r="AM58" s="2377"/>
      <c r="AN58" s="2377"/>
      <c r="AO58" s="2377"/>
      <c r="AP58" s="2377"/>
      <c r="AQ58" s="2377"/>
      <c r="AR58" s="2377"/>
      <c r="AS58" s="2377"/>
      <c r="AT58" s="2377"/>
      <c r="AU58" s="2377"/>
      <c r="AV58" s="2377"/>
      <c r="AW58" s="2377"/>
      <c r="AX58" s="2377"/>
      <c r="AY58" s="2377"/>
    </row>
    <row r="59" spans="1:51" s="531" customFormat="1" ht="13.5">
      <c r="B59" s="2378" t="s">
        <v>1559</v>
      </c>
      <c r="C59" s="2378"/>
      <c r="D59" s="2378"/>
      <c r="E59" s="2378"/>
      <c r="F59" s="2378"/>
      <c r="G59" s="2378"/>
      <c r="H59" s="2378"/>
      <c r="I59" s="2378"/>
      <c r="J59" s="2378"/>
      <c r="K59" s="2378"/>
      <c r="L59" s="2378"/>
      <c r="M59" s="2378"/>
      <c r="N59" s="2378"/>
      <c r="O59" s="2378"/>
      <c r="P59" s="2378"/>
      <c r="Q59" s="2378"/>
      <c r="R59" s="2378"/>
      <c r="S59" s="2378"/>
      <c r="T59" s="2378"/>
      <c r="U59" s="2378"/>
      <c r="V59" s="2378"/>
      <c r="W59" s="2378"/>
      <c r="X59" s="2378"/>
      <c r="Y59" s="2378"/>
      <c r="Z59" s="2378"/>
      <c r="AA59" s="2378"/>
      <c r="AB59" s="2378"/>
      <c r="AC59" s="2378"/>
      <c r="AD59" s="2378"/>
      <c r="AE59" s="2378"/>
      <c r="AF59" s="2378"/>
      <c r="AG59" s="2378"/>
      <c r="AH59" s="2378"/>
      <c r="AI59" s="2378"/>
      <c r="AJ59" s="2378"/>
      <c r="AK59" s="2378"/>
      <c r="AL59" s="2378"/>
      <c r="AM59" s="2378"/>
      <c r="AN59" s="2378"/>
      <c r="AO59" s="2378"/>
      <c r="AP59" s="2378"/>
      <c r="AQ59" s="2378"/>
      <c r="AR59" s="2378"/>
      <c r="AS59" s="2378"/>
      <c r="AT59" s="2378"/>
      <c r="AU59" s="2378"/>
      <c r="AV59" s="2378"/>
      <c r="AW59" s="2378"/>
      <c r="AX59" s="2378"/>
      <c r="AY59" s="2378"/>
    </row>
    <row r="60" spans="1:51" s="531" customFormat="1" ht="13.5">
      <c r="B60" s="2379" t="s">
        <v>1560</v>
      </c>
      <c r="C60" s="2379"/>
      <c r="D60" s="2379"/>
      <c r="E60" s="2379"/>
      <c r="F60" s="2379"/>
      <c r="G60" s="2379"/>
      <c r="H60" s="2379"/>
      <c r="I60" s="2379"/>
      <c r="J60" s="2379"/>
      <c r="K60" s="2379"/>
      <c r="L60" s="2379"/>
      <c r="M60" s="2379"/>
      <c r="N60" s="2379"/>
      <c r="O60" s="2379"/>
      <c r="P60" s="2379"/>
      <c r="Q60" s="2379"/>
      <c r="R60" s="2379"/>
      <c r="S60" s="2379"/>
      <c r="T60" s="2379"/>
      <c r="U60" s="2379"/>
      <c r="V60" s="2379"/>
      <c r="W60" s="2379"/>
      <c r="X60" s="2379"/>
      <c r="Y60" s="2379"/>
      <c r="Z60" s="2379"/>
      <c r="AA60" s="2379"/>
      <c r="AB60" s="2379"/>
      <c r="AC60" s="2379"/>
      <c r="AD60" s="2379"/>
      <c r="AE60" s="2379"/>
      <c r="AF60" s="2379"/>
      <c r="AG60" s="2379"/>
      <c r="AH60" s="2379"/>
      <c r="AI60" s="2379"/>
      <c r="AJ60" s="2379"/>
      <c r="AK60" s="2379"/>
      <c r="AL60" s="2379"/>
      <c r="AM60" s="2379"/>
      <c r="AN60" s="2379"/>
      <c r="AO60" s="2379"/>
      <c r="AP60" s="2379"/>
      <c r="AQ60" s="2379"/>
      <c r="AR60" s="2379"/>
      <c r="AS60" s="2379"/>
      <c r="AT60" s="2379"/>
      <c r="AU60" s="2379"/>
      <c r="AV60" s="2379"/>
      <c r="AW60" s="2379"/>
      <c r="AX60" s="2379"/>
      <c r="AY60" s="2379"/>
    </row>
    <row r="61" spans="1:51" s="531" customFormat="1" ht="13.5">
      <c r="B61" s="2380" t="s">
        <v>1561</v>
      </c>
      <c r="C61" s="2380"/>
      <c r="D61" s="2380"/>
      <c r="E61" s="2380"/>
      <c r="F61" s="2380"/>
      <c r="G61" s="2380"/>
      <c r="H61" s="2380"/>
      <c r="I61" s="2380"/>
      <c r="J61" s="2380"/>
      <c r="K61" s="2380"/>
      <c r="L61" s="2380"/>
      <c r="M61" s="2380"/>
      <c r="N61" s="2380"/>
      <c r="O61" s="2380"/>
      <c r="P61" s="2380"/>
      <c r="Q61" s="2380"/>
      <c r="R61" s="2380"/>
      <c r="S61" s="2380"/>
      <c r="T61" s="2380"/>
      <c r="U61" s="2380"/>
      <c r="V61" s="2380"/>
      <c r="W61" s="2380"/>
      <c r="X61" s="2380"/>
      <c r="Y61" s="2380"/>
      <c r="Z61" s="2380"/>
      <c r="AA61" s="2380"/>
      <c r="AB61" s="2380"/>
      <c r="AC61" s="2380"/>
      <c r="AD61" s="2380"/>
      <c r="AE61" s="2380"/>
      <c r="AF61" s="2380"/>
      <c r="AG61" s="2380"/>
      <c r="AH61" s="2380"/>
      <c r="AI61" s="2380"/>
      <c r="AJ61" s="2380"/>
      <c r="AK61" s="2380"/>
      <c r="AL61" s="2380"/>
      <c r="AM61" s="2380"/>
      <c r="AN61" s="2380"/>
      <c r="AO61" s="2380"/>
      <c r="AP61" s="2380"/>
      <c r="AQ61" s="2380"/>
      <c r="AR61" s="2380"/>
      <c r="AS61" s="2380"/>
      <c r="AT61" s="2380"/>
      <c r="AU61" s="2380"/>
      <c r="AV61" s="2380"/>
      <c r="AW61" s="2380"/>
      <c r="AX61" s="2380"/>
      <c r="AY61" s="2380"/>
    </row>
    <row r="62" spans="1:51" s="531" customFormat="1" ht="13.5">
      <c r="B62" s="2376" t="s">
        <v>1549</v>
      </c>
      <c r="C62" s="2376"/>
      <c r="D62" s="2376"/>
      <c r="E62" s="2376"/>
      <c r="F62" s="2376"/>
      <c r="G62" s="2376"/>
      <c r="H62" s="2376"/>
      <c r="I62" s="2376"/>
      <c r="J62" s="2376"/>
      <c r="K62" s="2376"/>
      <c r="L62" s="2376"/>
      <c r="M62" s="2376"/>
      <c r="N62" s="2376"/>
      <c r="O62" s="2376" t="s">
        <v>1562</v>
      </c>
      <c r="P62" s="2376"/>
      <c r="Q62" s="2376"/>
      <c r="R62" s="2376"/>
      <c r="S62" s="2376"/>
      <c r="T62" s="2376"/>
      <c r="U62" s="2376"/>
      <c r="V62" s="2376"/>
      <c r="W62" s="2376"/>
      <c r="X62" s="2376"/>
      <c r="Y62" s="2376"/>
      <c r="Z62" s="2376"/>
      <c r="AA62" s="2376"/>
      <c r="AB62" s="2376" t="s">
        <v>1563</v>
      </c>
      <c r="AC62" s="2376"/>
      <c r="AD62" s="2376"/>
      <c r="AE62" s="2376"/>
      <c r="AF62" s="2376"/>
      <c r="AG62" s="2376"/>
      <c r="AH62" s="2376"/>
      <c r="AI62" s="2376"/>
      <c r="AJ62" s="2376"/>
      <c r="AK62" s="2376"/>
      <c r="AL62" s="2376"/>
      <c r="AM62" s="2376"/>
      <c r="AN62" s="2376"/>
      <c r="AO62" s="2376"/>
      <c r="AP62" s="2376"/>
      <c r="AQ62" s="2376"/>
      <c r="AR62" s="2376"/>
      <c r="AS62" s="2376"/>
      <c r="AT62" s="2376"/>
      <c r="AU62" s="2376"/>
      <c r="AV62" s="2376"/>
      <c r="AW62" s="2376"/>
      <c r="AX62" s="2376"/>
      <c r="AY62" s="2376"/>
    </row>
    <row r="63" spans="1:51" s="531" customFormat="1" ht="13.5">
      <c r="B63" s="2376" t="s">
        <v>1564</v>
      </c>
      <c r="C63" s="2376"/>
      <c r="D63" s="2376"/>
      <c r="E63" s="2376"/>
      <c r="F63" s="2376"/>
      <c r="G63" s="2376"/>
      <c r="H63" s="2376"/>
      <c r="I63" s="2376"/>
      <c r="J63" s="2376"/>
      <c r="K63" s="2376"/>
      <c r="L63" s="2376"/>
      <c r="M63" s="2376"/>
      <c r="N63" s="2376"/>
      <c r="O63" s="2376" t="s">
        <v>1567</v>
      </c>
      <c r="P63" s="2376"/>
      <c r="Q63" s="2376"/>
      <c r="R63" s="2376"/>
      <c r="S63" s="2376"/>
      <c r="T63" s="2376"/>
      <c r="U63" s="2376"/>
      <c r="V63" s="2376"/>
      <c r="W63" s="2376"/>
      <c r="X63" s="2376"/>
      <c r="Y63" s="2376"/>
      <c r="Z63" s="2376"/>
      <c r="AA63" s="2376"/>
      <c r="AB63" s="2388" t="s">
        <v>1570</v>
      </c>
      <c r="AC63" s="2384"/>
      <c r="AD63" s="2384"/>
      <c r="AE63" s="2384"/>
      <c r="AF63" s="2384"/>
      <c r="AG63" s="2380" t="s">
        <v>1571</v>
      </c>
      <c r="AH63" s="2380"/>
      <c r="AI63" s="2380"/>
      <c r="AJ63" s="2380"/>
      <c r="AK63" s="2380"/>
      <c r="AL63" s="2380"/>
      <c r="AM63" s="2380"/>
      <c r="AN63" s="2380"/>
      <c r="AO63" s="2380"/>
      <c r="AP63" s="2380"/>
      <c r="AQ63" s="2380"/>
      <c r="AR63" s="2380"/>
      <c r="AS63" s="2380"/>
      <c r="AT63" s="2380"/>
      <c r="AU63" s="2380"/>
      <c r="AV63" s="2380"/>
      <c r="AW63" s="2380"/>
      <c r="AX63" s="2380"/>
      <c r="AY63" s="55"/>
    </row>
    <row r="64" spans="1:51" s="531" customFormat="1" ht="13.5">
      <c r="B64" s="2376" t="s">
        <v>1565</v>
      </c>
      <c r="C64" s="2376"/>
      <c r="D64" s="2376"/>
      <c r="E64" s="2376"/>
      <c r="F64" s="2376"/>
      <c r="G64" s="2376"/>
      <c r="H64" s="2376"/>
      <c r="I64" s="2376"/>
      <c r="J64" s="2376"/>
      <c r="K64" s="2376"/>
      <c r="L64" s="2376"/>
      <c r="M64" s="2376"/>
      <c r="N64" s="2376"/>
      <c r="O64" s="2376" t="s">
        <v>1568</v>
      </c>
      <c r="P64" s="2376"/>
      <c r="Q64" s="2376"/>
      <c r="R64" s="2376"/>
      <c r="S64" s="2376"/>
      <c r="T64" s="2376"/>
      <c r="U64" s="2376"/>
      <c r="V64" s="2376"/>
      <c r="W64" s="2376"/>
      <c r="X64" s="2376"/>
      <c r="Y64" s="2376"/>
      <c r="Z64" s="2376"/>
      <c r="AA64" s="2376"/>
      <c r="AB64" s="2384"/>
      <c r="AC64" s="2384"/>
      <c r="AD64" s="2384"/>
      <c r="AE64" s="2384"/>
      <c r="AF64" s="2384"/>
      <c r="AG64" s="2388" t="s">
        <v>1572</v>
      </c>
      <c r="AH64" s="2388"/>
      <c r="AI64" s="2388"/>
      <c r="AJ64" s="2388"/>
      <c r="AK64" s="2388"/>
      <c r="AL64" s="2388"/>
      <c r="AM64" s="2388"/>
      <c r="AN64" s="2388"/>
      <c r="AO64" s="2388"/>
      <c r="AP64" s="2388"/>
      <c r="AQ64" s="2388"/>
      <c r="AR64" s="2388"/>
      <c r="AS64" s="2388"/>
      <c r="AT64" s="2388"/>
      <c r="AU64" s="2388"/>
      <c r="AV64" s="2388"/>
      <c r="AW64" s="2388"/>
      <c r="AX64" s="2388"/>
      <c r="AY64" s="55"/>
    </row>
    <row r="65" spans="1:51" s="531" customFormat="1" ht="13.5">
      <c r="B65" s="2376" t="s">
        <v>1566</v>
      </c>
      <c r="C65" s="2376"/>
      <c r="D65" s="2376"/>
      <c r="E65" s="2376"/>
      <c r="F65" s="2376"/>
      <c r="G65" s="2376"/>
      <c r="H65" s="2376"/>
      <c r="I65" s="2376"/>
      <c r="J65" s="2376"/>
      <c r="K65" s="2376"/>
      <c r="L65" s="2376"/>
      <c r="M65" s="2376"/>
      <c r="N65" s="2376"/>
      <c r="O65" s="2376" t="s">
        <v>1569</v>
      </c>
      <c r="P65" s="2376"/>
      <c r="Q65" s="2376"/>
      <c r="R65" s="2376"/>
      <c r="S65" s="2376"/>
      <c r="T65" s="2376"/>
      <c r="U65" s="2376"/>
      <c r="V65" s="2376"/>
      <c r="W65" s="2376"/>
      <c r="X65" s="2376"/>
      <c r="Y65" s="2376"/>
      <c r="Z65" s="2376"/>
      <c r="AA65" s="2376"/>
      <c r="AB65" s="2380"/>
      <c r="AC65" s="2380"/>
      <c r="AD65" s="2380"/>
      <c r="AE65" s="2380"/>
      <c r="AF65" s="2380"/>
      <c r="AG65" s="2389"/>
      <c r="AH65" s="2389"/>
      <c r="AI65" s="2389"/>
      <c r="AJ65" s="2389"/>
      <c r="AK65" s="2389"/>
      <c r="AL65" s="2389"/>
      <c r="AM65" s="2389"/>
      <c r="AN65" s="2389"/>
      <c r="AO65" s="2389"/>
      <c r="AP65" s="2389"/>
      <c r="AQ65" s="2389"/>
      <c r="AR65" s="2389"/>
      <c r="AS65" s="2389"/>
      <c r="AT65" s="2389"/>
      <c r="AU65" s="2389"/>
      <c r="AV65" s="2389"/>
      <c r="AW65" s="2389"/>
      <c r="AX65" s="2389"/>
      <c r="AY65" s="534"/>
    </row>
    <row r="66" spans="1:51" s="531" customFormat="1" ht="13.5">
      <c r="B66" s="2378" t="s">
        <v>1573</v>
      </c>
      <c r="C66" s="2378"/>
      <c r="D66" s="2378"/>
      <c r="E66" s="2378"/>
      <c r="F66" s="2378"/>
      <c r="G66" s="2378"/>
      <c r="H66" s="2378"/>
      <c r="I66" s="2378"/>
      <c r="J66" s="2378"/>
      <c r="K66" s="2378"/>
      <c r="L66" s="2378"/>
      <c r="M66" s="2378"/>
      <c r="N66" s="2378"/>
      <c r="O66" s="2378"/>
      <c r="P66" s="2378"/>
      <c r="Q66" s="2378"/>
      <c r="R66" s="2378"/>
      <c r="S66" s="2378"/>
      <c r="T66" s="2378"/>
      <c r="U66" s="2378"/>
      <c r="V66" s="2378"/>
      <c r="W66" s="2378"/>
      <c r="X66" s="2378"/>
      <c r="Y66" s="2378"/>
      <c r="Z66" s="2378"/>
      <c r="AA66" s="2378"/>
      <c r="AB66" s="2378"/>
      <c r="AC66" s="2378"/>
      <c r="AD66" s="2378"/>
      <c r="AE66" s="2378"/>
      <c r="AF66" s="2378"/>
      <c r="AG66" s="2378"/>
      <c r="AH66" s="2378"/>
      <c r="AI66" s="2378"/>
      <c r="AJ66" s="2378"/>
      <c r="AK66" s="2378"/>
      <c r="AL66" s="2378"/>
      <c r="AM66" s="2378"/>
      <c r="AN66" s="2378"/>
      <c r="AO66" s="2378"/>
      <c r="AP66" s="2378"/>
      <c r="AQ66" s="2378"/>
      <c r="AR66" s="2378"/>
      <c r="AS66" s="2378"/>
      <c r="AT66" s="2378"/>
      <c r="AU66" s="2378"/>
      <c r="AV66" s="2378"/>
      <c r="AW66" s="2378"/>
      <c r="AX66" s="2378"/>
      <c r="AY66" s="2378"/>
    </row>
    <row r="67" spans="1:51" s="531" customFormat="1" ht="13.5">
      <c r="B67" s="2382" t="s">
        <v>1575</v>
      </c>
      <c r="C67" s="2378"/>
      <c r="D67" s="2378"/>
      <c r="E67" s="2378"/>
      <c r="F67" s="2378"/>
      <c r="G67" s="2378"/>
      <c r="H67" s="2378"/>
      <c r="I67" s="2378"/>
      <c r="J67" s="2378"/>
      <c r="K67" s="2378"/>
      <c r="L67" s="2378"/>
      <c r="M67" s="2378"/>
      <c r="N67" s="2378"/>
      <c r="O67" s="2378"/>
      <c r="P67" s="2378"/>
      <c r="Q67" s="2378"/>
      <c r="R67" s="2378"/>
      <c r="S67" s="2378"/>
      <c r="T67" s="2378"/>
      <c r="U67" s="2378"/>
      <c r="V67" s="2378"/>
      <c r="W67" s="2378"/>
      <c r="X67" s="2378"/>
      <c r="Y67" s="2378"/>
      <c r="Z67" s="2378"/>
      <c r="AA67" s="2378"/>
      <c r="AB67" s="2378"/>
      <c r="AC67" s="2378"/>
      <c r="AD67" s="2378"/>
      <c r="AE67" s="2378"/>
      <c r="AF67" s="2378"/>
      <c r="AG67" s="2378"/>
      <c r="AH67" s="2378"/>
      <c r="AI67" s="2378"/>
      <c r="AJ67" s="2378"/>
      <c r="AK67" s="2378"/>
      <c r="AL67" s="2378"/>
      <c r="AM67" s="2378"/>
      <c r="AN67" s="2378"/>
      <c r="AO67" s="2378"/>
      <c r="AP67" s="2378"/>
      <c r="AQ67" s="2378"/>
      <c r="AR67" s="2378"/>
      <c r="AS67" s="2378"/>
      <c r="AT67" s="2378"/>
      <c r="AU67" s="2378"/>
      <c r="AV67" s="2378"/>
      <c r="AW67" s="2378"/>
      <c r="AX67" s="2378"/>
      <c r="AY67" s="2383"/>
    </row>
    <row r="68" spans="1:51" s="531" customFormat="1" ht="13.5">
      <c r="B68" s="60"/>
      <c r="C68" s="2384" t="s">
        <v>1576</v>
      </c>
      <c r="D68" s="2384"/>
      <c r="E68" s="2384"/>
      <c r="F68" s="2384"/>
      <c r="G68" s="2384"/>
      <c r="H68" s="2384"/>
      <c r="I68" s="2384"/>
      <c r="J68" s="2384" t="s">
        <v>1577</v>
      </c>
      <c r="K68" s="2384"/>
      <c r="L68" s="2384"/>
      <c r="M68" s="2384"/>
      <c r="N68" s="2384"/>
      <c r="O68" s="2384"/>
      <c r="P68" s="2384"/>
      <c r="Q68" s="2384"/>
      <c r="R68" s="2384"/>
      <c r="S68" s="2384"/>
      <c r="T68" s="2384"/>
      <c r="U68" s="2384"/>
      <c r="V68" s="2384"/>
      <c r="W68" s="2384"/>
      <c r="X68" s="2384"/>
      <c r="Y68" s="2384"/>
      <c r="Z68" s="2384"/>
      <c r="AA68" s="2384"/>
      <c r="AB68" s="2384"/>
      <c r="AC68" s="2384"/>
      <c r="AD68" s="2384"/>
      <c r="AE68" s="2384"/>
      <c r="AF68" s="2384"/>
      <c r="AG68" s="2384"/>
      <c r="AH68" s="2384"/>
      <c r="AI68" s="2384"/>
      <c r="AJ68" s="2384"/>
      <c r="AK68" s="2384"/>
      <c r="AL68" s="2384"/>
      <c r="AM68" s="2384"/>
      <c r="AN68" s="2384"/>
      <c r="AO68" s="2384"/>
      <c r="AP68" s="2384"/>
      <c r="AQ68" s="2384"/>
      <c r="AR68" s="2384"/>
      <c r="AS68" s="2384"/>
      <c r="AT68" s="2384"/>
      <c r="AU68" s="2384"/>
      <c r="AV68" s="2384"/>
      <c r="AW68" s="27"/>
      <c r="AX68" s="27"/>
      <c r="AY68" s="55"/>
    </row>
    <row r="69" spans="1:51" s="531" customFormat="1" ht="13.5">
      <c r="B69" s="535"/>
      <c r="C69" s="2384"/>
      <c r="D69" s="2384"/>
      <c r="E69" s="2384"/>
      <c r="F69" s="2384"/>
      <c r="G69" s="2384"/>
      <c r="H69" s="2384"/>
      <c r="I69" s="2384"/>
      <c r="J69" s="2384" t="s">
        <v>1578</v>
      </c>
      <c r="K69" s="2384"/>
      <c r="L69" s="2384"/>
      <c r="M69" s="2384"/>
      <c r="N69" s="2384"/>
      <c r="O69" s="2384"/>
      <c r="P69" s="2384"/>
      <c r="Q69" s="2384"/>
      <c r="R69" s="2384"/>
      <c r="S69" s="2384"/>
      <c r="T69" s="2384"/>
      <c r="U69" s="2384"/>
      <c r="V69" s="2384"/>
      <c r="W69" s="2384"/>
      <c r="X69" s="2384"/>
      <c r="Y69" s="2384"/>
      <c r="Z69" s="2384"/>
      <c r="AA69" s="2384"/>
      <c r="AB69" s="2384"/>
      <c r="AC69" s="2384"/>
      <c r="AD69" s="2384"/>
      <c r="AE69" s="2384"/>
      <c r="AF69" s="2384"/>
      <c r="AG69" s="2384"/>
      <c r="AH69" s="2384"/>
      <c r="AI69" s="2384"/>
      <c r="AJ69" s="2384"/>
      <c r="AK69" s="2384"/>
      <c r="AL69" s="2384"/>
      <c r="AM69" s="2384"/>
      <c r="AN69" s="2384"/>
      <c r="AO69" s="2384"/>
      <c r="AP69" s="2384"/>
      <c r="AQ69" s="2384"/>
      <c r="AR69" s="2384"/>
      <c r="AS69" s="2384"/>
      <c r="AT69" s="2384"/>
      <c r="AU69" s="2384"/>
      <c r="AV69" s="2384"/>
      <c r="AW69" s="27"/>
      <c r="AX69" s="27"/>
      <c r="AY69" s="55"/>
    </row>
    <row r="70" spans="1:51" s="531" customFormat="1" ht="56.25" customHeight="1">
      <c r="B70" s="2385" t="s">
        <v>1579</v>
      </c>
      <c r="C70" s="2386"/>
      <c r="D70" s="2386"/>
      <c r="E70" s="2386"/>
      <c r="F70" s="2386"/>
      <c r="G70" s="2386"/>
      <c r="H70" s="2386"/>
      <c r="I70" s="2386"/>
      <c r="J70" s="2386"/>
      <c r="K70" s="2386"/>
      <c r="L70" s="2386"/>
      <c r="M70" s="2386"/>
      <c r="N70" s="2386"/>
      <c r="O70" s="2386"/>
      <c r="P70" s="2386"/>
      <c r="Q70" s="2386"/>
      <c r="R70" s="2386"/>
      <c r="S70" s="2386"/>
      <c r="T70" s="2386"/>
      <c r="U70" s="2386"/>
      <c r="V70" s="2386"/>
      <c r="W70" s="2386"/>
      <c r="X70" s="2386"/>
      <c r="Y70" s="2386"/>
      <c r="Z70" s="2386"/>
      <c r="AA70" s="2386"/>
      <c r="AB70" s="2386"/>
      <c r="AC70" s="2386"/>
      <c r="AD70" s="2386"/>
      <c r="AE70" s="2386"/>
      <c r="AF70" s="2386"/>
      <c r="AG70" s="2386"/>
      <c r="AH70" s="2386"/>
      <c r="AI70" s="2386"/>
      <c r="AJ70" s="2386"/>
      <c r="AK70" s="2386"/>
      <c r="AL70" s="2386"/>
      <c r="AM70" s="2386"/>
      <c r="AN70" s="2386"/>
      <c r="AO70" s="2386"/>
      <c r="AP70" s="2386"/>
      <c r="AQ70" s="2386"/>
      <c r="AR70" s="2386"/>
      <c r="AS70" s="2386"/>
      <c r="AT70" s="2386"/>
      <c r="AU70" s="2386"/>
      <c r="AV70" s="2386"/>
      <c r="AW70" s="2386"/>
      <c r="AX70" s="2386"/>
      <c r="AY70" s="2387"/>
    </row>
    <row r="71" spans="1:51" ht="17.25">
      <c r="A71" s="529"/>
      <c r="B71" s="2381" t="s">
        <v>1580</v>
      </c>
      <c r="C71" s="2381"/>
      <c r="D71" s="2381"/>
      <c r="E71" s="2381"/>
      <c r="F71" s="2381"/>
      <c r="G71" s="2381"/>
      <c r="H71" s="2381"/>
      <c r="I71" s="2381"/>
      <c r="J71" s="2381"/>
      <c r="K71" s="2381"/>
      <c r="L71" s="2381"/>
      <c r="M71" s="2381"/>
      <c r="N71" s="2381"/>
      <c r="O71" s="2381"/>
      <c r="P71" s="2381"/>
      <c r="Q71" s="2381"/>
      <c r="R71" s="2381"/>
      <c r="S71" s="2381"/>
      <c r="T71" s="2381"/>
      <c r="U71" s="2381"/>
      <c r="V71" s="2381"/>
      <c r="W71" s="2381"/>
      <c r="X71" s="2381"/>
      <c r="Y71" s="2381"/>
      <c r="Z71" s="2381"/>
      <c r="AA71" s="2381"/>
      <c r="AB71" s="2381"/>
      <c r="AC71" s="2381"/>
      <c r="AD71" s="2381"/>
      <c r="AE71" s="2381"/>
      <c r="AF71" s="2381"/>
      <c r="AG71" s="2381"/>
      <c r="AH71" s="2381"/>
      <c r="AI71" s="2381"/>
      <c r="AJ71" s="2381"/>
      <c r="AK71" s="2381"/>
      <c r="AL71" s="2381"/>
      <c r="AM71" s="2381"/>
      <c r="AN71" s="2381"/>
      <c r="AO71" s="2381"/>
      <c r="AP71" s="2381"/>
      <c r="AQ71" s="2381"/>
      <c r="AR71" s="2381"/>
      <c r="AS71" s="2381"/>
      <c r="AT71" s="2381"/>
      <c r="AU71" s="2381"/>
      <c r="AV71" s="2381"/>
      <c r="AW71" s="2381"/>
      <c r="AX71" s="2381"/>
      <c r="AY71" s="2381"/>
    </row>
    <row r="72" spans="1:51" s="531" customFormat="1" ht="60.75" customHeight="1">
      <c r="A72" s="532"/>
      <c r="B72" s="42" t="s">
        <v>18</v>
      </c>
      <c r="C72" s="2315" t="s">
        <v>1581</v>
      </c>
      <c r="D72" s="2315"/>
      <c r="E72" s="2315"/>
      <c r="F72" s="2315"/>
      <c r="G72" s="2315"/>
      <c r="H72" s="2315"/>
      <c r="I72" s="2315"/>
      <c r="J72" s="2315"/>
      <c r="K72" s="2315"/>
      <c r="L72" s="2315"/>
      <c r="M72" s="2315"/>
      <c r="N72" s="2315"/>
      <c r="O72" s="2315"/>
      <c r="P72" s="2315"/>
      <c r="Q72" s="2315"/>
      <c r="R72" s="2315"/>
      <c r="S72" s="2315"/>
      <c r="T72" s="2315"/>
      <c r="U72" s="2315"/>
      <c r="V72" s="2315"/>
      <c r="W72" s="2315"/>
      <c r="X72" s="2315"/>
      <c r="Y72" s="2315"/>
      <c r="Z72" s="2315"/>
      <c r="AA72" s="2315"/>
      <c r="AB72" s="2315"/>
      <c r="AC72" s="2315"/>
      <c r="AD72" s="2315"/>
      <c r="AE72" s="2315"/>
      <c r="AF72" s="2315"/>
      <c r="AG72" s="2315"/>
      <c r="AH72" s="2315"/>
      <c r="AI72" s="2315"/>
      <c r="AJ72" s="2315"/>
      <c r="AK72" s="2315"/>
      <c r="AL72" s="2315"/>
      <c r="AM72" s="2315"/>
      <c r="AN72" s="2315"/>
      <c r="AO72" s="2315"/>
      <c r="AP72" s="2315"/>
      <c r="AQ72" s="2315"/>
      <c r="AR72" s="2315"/>
      <c r="AS72" s="2315"/>
      <c r="AT72" s="2315"/>
      <c r="AU72" s="2315"/>
      <c r="AV72" s="2315"/>
      <c r="AW72" s="2315"/>
      <c r="AX72" s="2315"/>
      <c r="AY72" s="2315"/>
    </row>
    <row r="73" spans="1:51" s="531" customFormat="1" ht="33.950000000000003" customHeight="1">
      <c r="A73" s="532"/>
      <c r="B73" s="42" t="s">
        <v>18</v>
      </c>
      <c r="C73" s="2315" t="s">
        <v>1582</v>
      </c>
      <c r="D73" s="2315"/>
      <c r="E73" s="2315"/>
      <c r="F73" s="2315"/>
      <c r="G73" s="2315"/>
      <c r="H73" s="2315"/>
      <c r="I73" s="2315"/>
      <c r="J73" s="2315"/>
      <c r="K73" s="2315"/>
      <c r="L73" s="2315"/>
      <c r="M73" s="2315"/>
      <c r="N73" s="2315"/>
      <c r="O73" s="2315"/>
      <c r="P73" s="2315"/>
      <c r="Q73" s="2315"/>
      <c r="R73" s="2315"/>
      <c r="S73" s="2315"/>
      <c r="T73" s="2315"/>
      <c r="U73" s="2315"/>
      <c r="V73" s="2315"/>
      <c r="W73" s="2315"/>
      <c r="X73" s="2315"/>
      <c r="Y73" s="2315"/>
      <c r="Z73" s="2315"/>
      <c r="AA73" s="2315"/>
      <c r="AB73" s="2315"/>
      <c r="AC73" s="2315"/>
      <c r="AD73" s="2315"/>
      <c r="AE73" s="2315"/>
      <c r="AF73" s="2315"/>
      <c r="AG73" s="2315"/>
      <c r="AH73" s="2315"/>
      <c r="AI73" s="2315"/>
      <c r="AJ73" s="2315"/>
      <c r="AK73" s="2315"/>
      <c r="AL73" s="2315"/>
      <c r="AM73" s="2315"/>
      <c r="AN73" s="2315"/>
      <c r="AO73" s="2315"/>
      <c r="AP73" s="2315"/>
      <c r="AQ73" s="2315"/>
      <c r="AR73" s="2315"/>
      <c r="AS73" s="2315"/>
      <c r="AT73" s="2315"/>
      <c r="AU73" s="2315"/>
      <c r="AV73" s="2315"/>
      <c r="AW73" s="2315"/>
      <c r="AX73" s="2315"/>
      <c r="AY73" s="2315"/>
    </row>
    <row r="74" spans="1:51" s="531" customFormat="1" ht="33.950000000000003" customHeight="1">
      <c r="A74" s="532"/>
      <c r="B74" s="42" t="s">
        <v>18</v>
      </c>
      <c r="C74" s="2368" t="s">
        <v>1583</v>
      </c>
      <c r="D74" s="2368"/>
      <c r="E74" s="2368"/>
      <c r="F74" s="2368"/>
      <c r="G74" s="2368"/>
      <c r="H74" s="2368"/>
      <c r="I74" s="2368"/>
      <c r="J74" s="2368"/>
      <c r="K74" s="2368"/>
      <c r="L74" s="2368"/>
      <c r="M74" s="2368"/>
      <c r="N74" s="2368"/>
      <c r="O74" s="2368"/>
      <c r="P74" s="2368"/>
      <c r="Q74" s="2368"/>
      <c r="R74" s="2368"/>
      <c r="S74" s="2368"/>
      <c r="T74" s="2368"/>
      <c r="U74" s="2368"/>
      <c r="V74" s="2368"/>
      <c r="W74" s="2368"/>
      <c r="X74" s="2368"/>
      <c r="Y74" s="2368"/>
      <c r="Z74" s="2368"/>
      <c r="AA74" s="2368"/>
      <c r="AB74" s="2368"/>
      <c r="AC74" s="2368"/>
      <c r="AD74" s="2368"/>
      <c r="AE74" s="2368"/>
      <c r="AF74" s="2368"/>
      <c r="AG74" s="2368"/>
      <c r="AH74" s="2368"/>
      <c r="AI74" s="2368"/>
      <c r="AJ74" s="2368"/>
      <c r="AK74" s="2368"/>
      <c r="AL74" s="2368"/>
      <c r="AM74" s="2368"/>
      <c r="AN74" s="2368"/>
      <c r="AO74" s="2368"/>
      <c r="AP74" s="2368"/>
      <c r="AQ74" s="2368"/>
      <c r="AR74" s="2368"/>
      <c r="AS74" s="2368"/>
      <c r="AT74" s="2368"/>
      <c r="AU74" s="2368"/>
      <c r="AV74" s="2368"/>
      <c r="AW74" s="2368"/>
      <c r="AX74" s="2368"/>
      <c r="AY74" s="2368"/>
    </row>
    <row r="75" spans="1:51" s="531" customFormat="1" ht="13.5"/>
    <row r="76" spans="1:51" s="531" customFormat="1" ht="13.5"/>
    <row r="77" spans="1:51" s="531" customFormat="1" ht="13.5"/>
    <row r="78" spans="1:51" s="531" customFormat="1" ht="13.5"/>
    <row r="79" spans="1:51" s="531" customFormat="1" ht="13.5"/>
    <row r="80" spans="1:51" s="531" customFormat="1" ht="13.5"/>
    <row r="81" s="531" customFormat="1" ht="13.5"/>
    <row r="82" s="531" customFormat="1" ht="13.5"/>
    <row r="83" s="531" customFormat="1" ht="13.5"/>
    <row r="84" s="531" customFormat="1" ht="13.5"/>
    <row r="85" s="531" customFormat="1" ht="13.5"/>
    <row r="86" s="531" customFormat="1" ht="13.5"/>
    <row r="87" s="531" customFormat="1" ht="13.5"/>
    <row r="88" s="531" customFormat="1" ht="13.5"/>
    <row r="89" s="531" customFormat="1" ht="13.5"/>
    <row r="90" s="531" customFormat="1" ht="13.5"/>
    <row r="91" s="531" customFormat="1" ht="13.5"/>
    <row r="92" s="531" customFormat="1" ht="13.5"/>
    <row r="93" s="531" customFormat="1" ht="13.5"/>
    <row r="94" s="531" customFormat="1" ht="13.5"/>
    <row r="95" s="531" customFormat="1" ht="13.5"/>
    <row r="96" s="531" customFormat="1" ht="13.5"/>
    <row r="97" s="531" customFormat="1" ht="13.5"/>
    <row r="98" s="531" customFormat="1" ht="13.5"/>
    <row r="99" s="531" customFormat="1" ht="13.5"/>
    <row r="100" s="531" customFormat="1" ht="13.5"/>
    <row r="101" s="531" customFormat="1" ht="13.5"/>
    <row r="102" s="531" customFormat="1" ht="13.5"/>
  </sheetData>
  <mergeCells count="148">
    <mergeCell ref="C72:AY72"/>
    <mergeCell ref="C73:AY73"/>
    <mergeCell ref="C74:AY74"/>
    <mergeCell ref="B66:AY66"/>
    <mergeCell ref="B47:AY47"/>
    <mergeCell ref="B67:AY67"/>
    <mergeCell ref="J68:AV68"/>
    <mergeCell ref="J69:AV69"/>
    <mergeCell ref="C68:I69"/>
    <mergeCell ref="B70:AY70"/>
    <mergeCell ref="B71:AY71"/>
    <mergeCell ref="B61:AY61"/>
    <mergeCell ref="B62:N62"/>
    <mergeCell ref="O62:AA62"/>
    <mergeCell ref="AB62:AY62"/>
    <mergeCell ref="O63:AA63"/>
    <mergeCell ref="B63:N63"/>
    <mergeCell ref="B64:N64"/>
    <mergeCell ref="O64:AA64"/>
    <mergeCell ref="B65:N65"/>
    <mergeCell ref="O65:AA65"/>
    <mergeCell ref="AB63:AF65"/>
    <mergeCell ref="AG64:AX65"/>
    <mergeCell ref="AG63:AX63"/>
    <mergeCell ref="B58:N58"/>
    <mergeCell ref="O58:AY58"/>
    <mergeCell ref="O57:AY57"/>
    <mergeCell ref="O56:AY56"/>
    <mergeCell ref="O55:AY55"/>
    <mergeCell ref="O54:AY54"/>
    <mergeCell ref="B59:AY59"/>
    <mergeCell ref="B60:AY60"/>
    <mergeCell ref="C49:AY49"/>
    <mergeCell ref="B54:N54"/>
    <mergeCell ref="B55:N55"/>
    <mergeCell ref="B56:N56"/>
    <mergeCell ref="B57:N57"/>
    <mergeCell ref="B53:AY53"/>
    <mergeCell ref="C51:AY51"/>
    <mergeCell ref="AZ2:BA2"/>
    <mergeCell ref="C50:AY50"/>
    <mergeCell ref="U16:Z16"/>
    <mergeCell ref="U17:Z17"/>
    <mergeCell ref="AA17:AD17"/>
    <mergeCell ref="AE15:AN15"/>
    <mergeCell ref="AE16:AJ16"/>
    <mergeCell ref="AK16:AN16"/>
    <mergeCell ref="AO15:AY15"/>
    <mergeCell ref="AO16:AT16"/>
    <mergeCell ref="AO17:AT17"/>
    <mergeCell ref="AU17:AY17"/>
    <mergeCell ref="AU16:AY16"/>
    <mergeCell ref="AS36:AY36"/>
    <mergeCell ref="AM36:AR36"/>
    <mergeCell ref="AM35:AR35"/>
    <mergeCell ref="AM34:AR34"/>
    <mergeCell ref="U33:AC33"/>
    <mergeCell ref="AE17:AJ17"/>
    <mergeCell ref="AK17:AN17"/>
    <mergeCell ref="U34:AC34"/>
    <mergeCell ref="C48:AY48"/>
    <mergeCell ref="U42:AC42"/>
    <mergeCell ref="U43:AC43"/>
    <mergeCell ref="C2:AY2"/>
    <mergeCell ref="AM40:AY44"/>
    <mergeCell ref="B44:T44"/>
    <mergeCell ref="B43:T43"/>
    <mergeCell ref="AD40:AL40"/>
    <mergeCell ref="U40:AC40"/>
    <mergeCell ref="U41:AC41"/>
    <mergeCell ref="U44:AC44"/>
    <mergeCell ref="AD42:AL42"/>
    <mergeCell ref="AD43:AL43"/>
    <mergeCell ref="AD44:AL44"/>
    <mergeCell ref="AD41:AL41"/>
    <mergeCell ref="U15:AD15"/>
    <mergeCell ref="AT14:AY14"/>
    <mergeCell ref="C5:AY5"/>
    <mergeCell ref="B20:H20"/>
    <mergeCell ref="I20:R20"/>
    <mergeCell ref="B17:T17"/>
    <mergeCell ref="B16:T16"/>
    <mergeCell ref="B15:T15"/>
    <mergeCell ref="B29:J29"/>
    <mergeCell ref="J30:T30"/>
    <mergeCell ref="J34:T34"/>
    <mergeCell ref="C6:AY6"/>
    <mergeCell ref="I21:R27"/>
    <mergeCell ref="B21:H27"/>
    <mergeCell ref="C12:AY12"/>
    <mergeCell ref="A1:AV1"/>
    <mergeCell ref="B14:Q14"/>
    <mergeCell ref="B42:T42"/>
    <mergeCell ref="B41:T41"/>
    <mergeCell ref="J33:T33"/>
    <mergeCell ref="U30:AC30"/>
    <mergeCell ref="C4:AY4"/>
    <mergeCell ref="C3:AY3"/>
    <mergeCell ref="AT19:AY19"/>
    <mergeCell ref="AB21:AY21"/>
    <mergeCell ref="AA20:AY20"/>
    <mergeCell ref="C8:AY8"/>
    <mergeCell ref="C9:AY9"/>
    <mergeCell ref="C10:AY10"/>
    <mergeCell ref="AT38:AY38"/>
    <mergeCell ref="AM30:AY30"/>
    <mergeCell ref="AD30:AL30"/>
    <mergeCell ref="U39:AL39"/>
    <mergeCell ref="AS35:AY35"/>
    <mergeCell ref="AS31:AY31"/>
    <mergeCell ref="J35:T35"/>
    <mergeCell ref="AT29:AY29"/>
    <mergeCell ref="AD35:AL35"/>
    <mergeCell ref="AS34:AY34"/>
    <mergeCell ref="AD33:AL33"/>
    <mergeCell ref="AD31:AL31"/>
    <mergeCell ref="AD32:AL32"/>
    <mergeCell ref="AB22:AY23"/>
    <mergeCell ref="AB24:AY25"/>
    <mergeCell ref="AB26:AY27"/>
    <mergeCell ref="AM33:AR33"/>
    <mergeCell ref="AM32:AR32"/>
    <mergeCell ref="U35:AC35"/>
    <mergeCell ref="S21:Z27"/>
    <mergeCell ref="C7:AY7"/>
    <mergeCell ref="S20:Z20"/>
    <mergeCell ref="AA16:AD16"/>
    <mergeCell ref="AM31:AR31"/>
    <mergeCell ref="A46:AV46"/>
    <mergeCell ref="B30:I30"/>
    <mergeCell ref="U31:AC31"/>
    <mergeCell ref="B31:I33"/>
    <mergeCell ref="AS32:AY32"/>
    <mergeCell ref="AS33:AY33"/>
    <mergeCell ref="U32:AC32"/>
    <mergeCell ref="J31:T31"/>
    <mergeCell ref="J32:T32"/>
    <mergeCell ref="B38:J38"/>
    <mergeCell ref="B34:I36"/>
    <mergeCell ref="AD34:AL34"/>
    <mergeCell ref="J36:T36"/>
    <mergeCell ref="B40:T40"/>
    <mergeCell ref="B39:T39"/>
    <mergeCell ref="AD36:AL36"/>
    <mergeCell ref="U36:AC36"/>
    <mergeCell ref="B19:J19"/>
    <mergeCell ref="C11:AY11"/>
    <mergeCell ref="AM39:AY39"/>
  </mergeCells>
  <phoneticPr fontId="5" type="noConversion"/>
  <hyperlinks>
    <hyperlink ref="AZ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BY32"/>
  <sheetViews>
    <sheetView zoomScaleNormal="100" workbookViewId="0">
      <selection activeCell="H14" sqref="H14:M15"/>
    </sheetView>
  </sheetViews>
  <sheetFormatPr defaultColWidth="1.77734375" defaultRowHeight="21" customHeight="1"/>
  <cols>
    <col min="1" max="31" width="1.77734375" style="531"/>
    <col min="32" max="32" width="1.77734375" style="531" customWidth="1"/>
    <col min="33" max="58" width="1.77734375" style="531"/>
    <col min="59" max="16384" width="1.77734375" style="12"/>
  </cols>
  <sheetData>
    <row r="1" spans="1:58" s="8" customFormat="1" ht="31.5">
      <c r="A1" s="977" t="s">
        <v>2111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531"/>
      <c r="AX1" s="531"/>
      <c r="AY1" s="531"/>
      <c r="AZ1" s="531"/>
      <c r="BA1" s="531"/>
      <c r="BB1" s="531"/>
      <c r="BC1" s="531"/>
      <c r="BD1" s="531"/>
      <c r="BE1" s="531"/>
      <c r="BF1" s="531"/>
    </row>
    <row r="2" spans="1:58" s="8" customFormat="1" ht="16.5">
      <c r="A2" s="2413" t="s">
        <v>2100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  <c r="N2" s="2414"/>
      <c r="O2" s="2414"/>
      <c r="P2" s="2414"/>
      <c r="Q2" s="2414"/>
      <c r="R2" s="2414"/>
      <c r="S2" s="2414"/>
      <c r="T2" s="2414"/>
      <c r="U2" s="2414"/>
      <c r="V2" s="2414"/>
      <c r="W2" s="2414"/>
      <c r="X2" s="2414"/>
      <c r="Y2" s="2414"/>
      <c r="Z2" s="2414"/>
      <c r="AA2" s="2414"/>
      <c r="AB2" s="2414"/>
      <c r="AC2" s="2414"/>
      <c r="AD2" s="2414"/>
      <c r="AE2" s="2414"/>
      <c r="AF2" s="2414"/>
      <c r="AG2" s="2414"/>
      <c r="AH2" s="2414"/>
      <c r="AI2" s="2414"/>
      <c r="AJ2" s="2414"/>
      <c r="AK2" s="2414"/>
      <c r="AL2" s="2414"/>
      <c r="AM2" s="2414"/>
      <c r="AN2" s="2414"/>
      <c r="AO2" s="2414"/>
      <c r="AP2" s="2414"/>
      <c r="AQ2" s="2414"/>
      <c r="AR2" s="2414"/>
      <c r="AS2" s="2414"/>
      <c r="AT2" s="2414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</row>
    <row r="3" spans="1:58" ht="9.9499999999999993" customHeight="1">
      <c r="A3" s="587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</row>
    <row r="4" spans="1:58" s="72" customFormat="1" ht="27" customHeight="1">
      <c r="A4" s="2415" t="s">
        <v>2112</v>
      </c>
      <c r="B4" s="2415"/>
      <c r="C4" s="2415"/>
      <c r="D4" s="2415"/>
      <c r="E4" s="2415"/>
      <c r="F4" s="2415"/>
      <c r="G4" s="2415"/>
      <c r="H4" s="2415"/>
      <c r="I4" s="2415"/>
      <c r="J4" s="2415"/>
      <c r="K4" s="2415"/>
      <c r="L4" s="2415"/>
      <c r="M4" s="2415"/>
      <c r="N4" s="2415"/>
      <c r="O4" s="2415"/>
      <c r="P4" s="2415"/>
      <c r="Q4" s="2415"/>
      <c r="R4" s="2415"/>
      <c r="S4" s="2415"/>
      <c r="T4" s="2415"/>
      <c r="U4" s="2415"/>
      <c r="V4" s="2415"/>
      <c r="W4" s="2415"/>
      <c r="X4" s="2415"/>
      <c r="Y4" s="2415"/>
      <c r="Z4" s="2415"/>
      <c r="AA4" s="2415"/>
      <c r="AB4" s="2415"/>
      <c r="AC4" s="2415"/>
      <c r="AD4" s="2415"/>
      <c r="AE4" s="2415"/>
      <c r="AF4" s="2415"/>
      <c r="AG4" s="2415"/>
      <c r="AH4" s="2415"/>
      <c r="AI4" s="2415"/>
      <c r="AJ4" s="2415"/>
      <c r="AK4" s="2415"/>
      <c r="AL4" s="2415"/>
      <c r="AM4" s="2415"/>
      <c r="AN4" s="2415"/>
      <c r="AO4" s="2415"/>
      <c r="AP4" s="2415"/>
      <c r="AQ4" s="2415"/>
      <c r="AR4" s="2415"/>
      <c r="AS4" s="2415"/>
      <c r="AT4" s="2415"/>
      <c r="AU4" s="2415"/>
      <c r="AV4" s="2415"/>
      <c r="AW4" s="1376" t="s">
        <v>2113</v>
      </c>
      <c r="AX4" s="1376"/>
      <c r="AY4" s="1376"/>
      <c r="AZ4" s="1376"/>
      <c r="BA4" s="1376"/>
      <c r="BB4" s="1376"/>
      <c r="BC4" s="1376"/>
      <c r="BD4" s="1376"/>
      <c r="BE4" s="1376"/>
      <c r="BF4" s="1376"/>
    </row>
    <row r="5" spans="1:58" ht="12.9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spans="1:58" s="9" customFormat="1" ht="18" customHeight="1">
      <c r="A6" s="992" t="s">
        <v>196</v>
      </c>
      <c r="B6" s="992"/>
      <c r="C6" s="992"/>
      <c r="D6" s="992"/>
      <c r="E6" s="992"/>
      <c r="F6" s="992"/>
      <c r="G6" s="993"/>
      <c r="H6" s="992">
        <f>'1'!$H$3:$V$3</f>
        <v>0</v>
      </c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 t="s">
        <v>1424</v>
      </c>
      <c r="X6" s="992"/>
      <c r="Y6" s="992"/>
      <c r="Z6" s="992"/>
      <c r="AA6" s="992"/>
      <c r="AB6" s="992"/>
      <c r="AC6" s="992">
        <f>'1'!$AC$3:$AI$3</f>
        <v>0</v>
      </c>
      <c r="AD6" s="992"/>
      <c r="AE6" s="992"/>
      <c r="AF6" s="992"/>
      <c r="AG6" s="992"/>
      <c r="AH6" s="992"/>
      <c r="AI6" s="992"/>
      <c r="AJ6" s="992" t="s">
        <v>44</v>
      </c>
      <c r="AK6" s="993"/>
      <c r="AL6" s="993"/>
      <c r="AM6" s="993"/>
      <c r="AN6" s="993"/>
      <c r="AO6" s="559" t="s">
        <v>195</v>
      </c>
      <c r="AP6" s="994">
        <f>'1'!$AP$3:$AV$3</f>
        <v>0</v>
      </c>
      <c r="AQ6" s="993"/>
      <c r="AR6" s="993"/>
      <c r="AS6" s="993"/>
      <c r="AT6" s="993"/>
      <c r="AU6" s="993"/>
      <c r="AV6" s="993"/>
      <c r="AW6" s="583"/>
      <c r="AX6" s="583"/>
      <c r="AY6" s="583"/>
      <c r="AZ6" s="583"/>
      <c r="BA6" s="583"/>
      <c r="BB6" s="583"/>
      <c r="BC6" s="583"/>
      <c r="BD6" s="583"/>
      <c r="BE6" s="583"/>
      <c r="BF6" s="583"/>
    </row>
    <row r="7" spans="1:58" s="32" customFormat="1" ht="18" customHeight="1">
      <c r="A7" s="992" t="s">
        <v>197</v>
      </c>
      <c r="B7" s="992"/>
      <c r="C7" s="992"/>
      <c r="D7" s="992"/>
      <c r="E7" s="992"/>
      <c r="F7" s="992"/>
      <c r="G7" s="993"/>
      <c r="H7" s="992">
        <f>'1'!$H$4:$Y$4</f>
        <v>0</v>
      </c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 t="s">
        <v>198</v>
      </c>
      <c r="X7" s="992"/>
      <c r="Y7" s="992"/>
      <c r="Z7" s="992"/>
      <c r="AA7" s="992"/>
      <c r="AB7" s="992"/>
      <c r="AC7" s="992">
        <f>'1'!$AC$4:$AV$4</f>
        <v>0</v>
      </c>
      <c r="AD7" s="992"/>
      <c r="AE7" s="992"/>
      <c r="AF7" s="992"/>
      <c r="AG7" s="992"/>
      <c r="AH7" s="992"/>
      <c r="AI7" s="992"/>
      <c r="AJ7" s="993"/>
      <c r="AK7" s="993"/>
      <c r="AL7" s="993"/>
      <c r="AM7" s="993"/>
      <c r="AN7" s="993"/>
      <c r="AO7" s="993"/>
      <c r="AP7" s="993"/>
      <c r="AQ7" s="993"/>
      <c r="AR7" s="993"/>
      <c r="AS7" s="993"/>
      <c r="AT7" s="993"/>
      <c r="AU7" s="993"/>
      <c r="AV7" s="993"/>
      <c r="AW7" s="583"/>
      <c r="AX7" s="583"/>
      <c r="AY7" s="583"/>
      <c r="AZ7" s="583"/>
      <c r="BA7" s="583"/>
      <c r="BB7" s="583"/>
      <c r="BC7" s="583"/>
      <c r="BD7" s="583"/>
      <c r="BE7" s="583"/>
      <c r="BF7" s="583"/>
    </row>
    <row r="8" spans="1:58" s="32" customFormat="1" ht="18" customHeight="1">
      <c r="A8" s="992" t="s">
        <v>194</v>
      </c>
      <c r="B8" s="992"/>
      <c r="C8" s="992"/>
      <c r="D8" s="992"/>
      <c r="E8" s="992"/>
      <c r="F8" s="992"/>
      <c r="G8" s="993"/>
      <c r="H8" s="992">
        <f>'1'!$H$5:$AV$5</f>
        <v>0</v>
      </c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583"/>
      <c r="AX8" s="583"/>
      <c r="AY8" s="583"/>
      <c r="AZ8" s="583"/>
      <c r="BA8" s="583"/>
      <c r="BB8" s="583"/>
      <c r="BC8" s="583"/>
      <c r="BD8" s="583"/>
      <c r="BE8" s="583"/>
      <c r="BF8" s="583"/>
    </row>
    <row r="9" spans="1:58" ht="12.9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</row>
    <row r="10" spans="1:58" s="27" customFormat="1" ht="30" customHeight="1">
      <c r="A10" s="2417" t="s">
        <v>2114</v>
      </c>
      <c r="B10" s="2418"/>
      <c r="C10" s="2418"/>
      <c r="D10" s="2418"/>
      <c r="E10" s="2418"/>
      <c r="F10" s="2418"/>
      <c r="G10" s="2419"/>
      <c r="H10" s="2420"/>
      <c r="I10" s="2420"/>
      <c r="J10" s="2420"/>
      <c r="K10" s="2420"/>
      <c r="L10" s="2420"/>
      <c r="M10" s="2420"/>
      <c r="N10" s="2420"/>
      <c r="O10" s="2420"/>
      <c r="P10" s="2420"/>
      <c r="Q10" s="2420"/>
      <c r="R10" s="2420"/>
      <c r="S10" s="2420"/>
      <c r="T10" s="2420"/>
      <c r="U10" s="2420"/>
      <c r="V10" s="2420"/>
      <c r="W10" s="2420"/>
      <c r="X10" s="2420"/>
      <c r="Y10" s="2420"/>
      <c r="Z10" s="2420"/>
      <c r="AA10" s="2420"/>
      <c r="AB10" s="2420"/>
      <c r="AC10" s="2420"/>
      <c r="AD10" s="2420"/>
      <c r="AE10" s="2420"/>
      <c r="AF10" s="2420"/>
      <c r="AG10" s="2420"/>
      <c r="AH10" s="2420"/>
      <c r="AI10" s="2420"/>
      <c r="AJ10" s="2420"/>
      <c r="AK10" s="2420"/>
      <c r="AL10" s="2420"/>
      <c r="AM10" s="2420"/>
      <c r="AN10" s="2420"/>
      <c r="AO10" s="2420"/>
      <c r="AP10" s="2420"/>
      <c r="AQ10" s="2420"/>
      <c r="AR10" s="2420"/>
      <c r="AS10" s="2420"/>
      <c r="AT10" s="2420"/>
      <c r="AU10" s="2420"/>
      <c r="AV10" s="2421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</row>
    <row r="11" spans="1:58" s="27" customFormat="1" ht="30" customHeight="1">
      <c r="A11" s="2409" t="s">
        <v>2115</v>
      </c>
      <c r="B11" s="2393"/>
      <c r="C11" s="2393"/>
      <c r="D11" s="2393"/>
      <c r="E11" s="2393"/>
      <c r="F11" s="2393"/>
      <c r="G11" s="2394"/>
      <c r="H11" s="2406"/>
      <c r="I11" s="2407"/>
      <c r="J11" s="2407"/>
      <c r="K11" s="2407"/>
      <c r="L11" s="2407"/>
      <c r="M11" s="2407"/>
      <c r="N11" s="2407"/>
      <c r="O11" s="2407"/>
      <c r="P11" s="2407"/>
      <c r="Q11" s="2407"/>
      <c r="R11" s="2407"/>
      <c r="S11" s="2407"/>
      <c r="T11" s="2407"/>
      <c r="U11" s="2407"/>
      <c r="V11" s="2407"/>
      <c r="W11" s="2407"/>
      <c r="X11" s="2407"/>
      <c r="Y11" s="2407"/>
      <c r="Z11" s="2407"/>
      <c r="AA11" s="2407"/>
      <c r="AB11" s="2407"/>
      <c r="AC11" s="2407"/>
      <c r="AD11" s="2407"/>
      <c r="AE11" s="2407"/>
      <c r="AF11" s="2407"/>
      <c r="AG11" s="2407"/>
      <c r="AH11" s="2407"/>
      <c r="AI11" s="2407"/>
      <c r="AJ11" s="2407"/>
      <c r="AK11" s="2407"/>
      <c r="AL11" s="2407"/>
      <c r="AM11" s="2407"/>
      <c r="AN11" s="2407"/>
      <c r="AO11" s="2407"/>
      <c r="AP11" s="2407"/>
      <c r="AQ11" s="2407"/>
      <c r="AR11" s="2407"/>
      <c r="AS11" s="2407"/>
      <c r="AT11" s="2407"/>
      <c r="AU11" s="2407"/>
      <c r="AV11" s="2408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</row>
    <row r="12" spans="1:58" s="27" customFormat="1" ht="30" customHeight="1">
      <c r="A12" s="2390" t="s">
        <v>2116</v>
      </c>
      <c r="B12" s="2391"/>
      <c r="C12" s="2391"/>
      <c r="D12" s="2391"/>
      <c r="E12" s="2391"/>
      <c r="F12" s="2391"/>
      <c r="G12" s="2391"/>
      <c r="H12" s="2404" t="s">
        <v>1046</v>
      </c>
      <c r="I12" s="2404"/>
      <c r="J12" s="2404"/>
      <c r="K12" s="2404"/>
      <c r="L12" s="2404"/>
      <c r="M12" s="2404"/>
      <c r="N12" s="2404"/>
      <c r="O12" s="2404"/>
      <c r="P12" s="2404"/>
      <c r="Q12" s="2404"/>
      <c r="R12" s="2404"/>
      <c r="S12" s="2404"/>
      <c r="T12" s="2404"/>
      <c r="U12" s="2404"/>
      <c r="V12" s="2404"/>
      <c r="W12" s="2404"/>
      <c r="X12" s="2404"/>
      <c r="Y12" s="2404"/>
      <c r="Z12" s="2404"/>
      <c r="AA12" s="2404"/>
      <c r="AB12" s="2404"/>
      <c r="AC12" s="2404"/>
      <c r="AD12" s="2404"/>
      <c r="AE12" s="2404"/>
      <c r="AF12" s="2404"/>
      <c r="AG12" s="2404"/>
      <c r="AH12" s="2404"/>
      <c r="AI12" s="2404"/>
      <c r="AJ12" s="2404"/>
      <c r="AK12" s="2404"/>
      <c r="AL12" s="2404"/>
      <c r="AM12" s="2404"/>
      <c r="AN12" s="2404"/>
      <c r="AO12" s="2404"/>
      <c r="AP12" s="2404"/>
      <c r="AQ12" s="2404"/>
      <c r="AR12" s="2404"/>
      <c r="AS12" s="2404"/>
      <c r="AT12" s="2404"/>
      <c r="AU12" s="2404"/>
      <c r="AV12" s="2405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</row>
    <row r="13" spans="1:58" s="27" customFormat="1" ht="30" customHeight="1">
      <c r="A13" s="2390" t="s">
        <v>2117</v>
      </c>
      <c r="B13" s="2391"/>
      <c r="C13" s="2391"/>
      <c r="D13" s="2391"/>
      <c r="E13" s="2391"/>
      <c r="F13" s="2391"/>
      <c r="G13" s="2391"/>
      <c r="H13" s="2422" t="s">
        <v>1538</v>
      </c>
      <c r="I13" s="2422"/>
      <c r="J13" s="2422"/>
      <c r="K13" s="2422"/>
      <c r="L13" s="2422"/>
      <c r="M13" s="669" t="s">
        <v>132</v>
      </c>
      <c r="N13" s="2423" t="s">
        <v>1539</v>
      </c>
      <c r="O13" s="2423"/>
      <c r="P13" s="2423"/>
      <c r="Q13" s="2423"/>
      <c r="R13" s="2423"/>
      <c r="S13" s="2423"/>
      <c r="T13" s="2423"/>
      <c r="U13" s="2423"/>
      <c r="V13" s="2423"/>
      <c r="W13" s="2423"/>
      <c r="X13" s="2423"/>
      <c r="Y13" s="2423"/>
      <c r="Z13" s="2423"/>
      <c r="AA13" s="2392" t="s">
        <v>1047</v>
      </c>
      <c r="AB13" s="2393"/>
      <c r="AC13" s="2393"/>
      <c r="AD13" s="2393"/>
      <c r="AE13" s="2393"/>
      <c r="AF13" s="2393"/>
      <c r="AG13" s="2393"/>
      <c r="AH13" s="2393"/>
      <c r="AI13" s="2393"/>
      <c r="AJ13" s="2394"/>
      <c r="AK13" s="2395"/>
      <c r="AL13" s="2396"/>
      <c r="AM13" s="2396"/>
      <c r="AN13" s="2396"/>
      <c r="AO13" s="2396"/>
      <c r="AP13" s="2396"/>
      <c r="AQ13" s="2396"/>
      <c r="AR13" s="2396"/>
      <c r="AS13" s="2396"/>
      <c r="AT13" s="2396"/>
      <c r="AU13" s="2396"/>
      <c r="AV13" s="2397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</row>
    <row r="14" spans="1:58" s="27" customFormat="1" ht="30" customHeight="1">
      <c r="A14" s="2398" t="s">
        <v>2118</v>
      </c>
      <c r="B14" s="2399"/>
      <c r="C14" s="2399"/>
      <c r="D14" s="2399"/>
      <c r="E14" s="2399"/>
      <c r="F14" s="2399"/>
      <c r="G14" s="2400"/>
      <c r="H14" s="2429"/>
      <c r="I14" s="2430"/>
      <c r="J14" s="2430"/>
      <c r="K14" s="2430"/>
      <c r="L14" s="2430"/>
      <c r="M14" s="2431"/>
      <c r="N14" s="2435" t="s">
        <v>2119</v>
      </c>
      <c r="O14" s="2399"/>
      <c r="P14" s="2399"/>
      <c r="Q14" s="2399"/>
      <c r="R14" s="2399"/>
      <c r="S14" s="2399"/>
      <c r="T14" s="2400"/>
      <c r="U14" s="2437" t="e">
        <f>INDEX(핸드폰,MATCH(H14,성명,0))</f>
        <v>#N/A</v>
      </c>
      <c r="V14" s="2438"/>
      <c r="W14" s="2438"/>
      <c r="X14" s="2438"/>
      <c r="Y14" s="2438"/>
      <c r="Z14" s="2439"/>
      <c r="AA14" s="2435" t="s">
        <v>2120</v>
      </c>
      <c r="AB14" s="2400"/>
      <c r="AC14" s="2392" t="s">
        <v>2121</v>
      </c>
      <c r="AD14" s="2393"/>
      <c r="AE14" s="2393"/>
      <c r="AF14" s="2393"/>
      <c r="AG14" s="2393"/>
      <c r="AH14" s="2393"/>
      <c r="AI14" s="2393"/>
      <c r="AJ14" s="2394"/>
      <c r="AK14" s="2395"/>
      <c r="AL14" s="2396"/>
      <c r="AM14" s="2396"/>
      <c r="AN14" s="2396"/>
      <c r="AO14" s="2396"/>
      <c r="AP14" s="2396"/>
      <c r="AQ14" s="2396"/>
      <c r="AR14" s="2396"/>
      <c r="AS14" s="2396"/>
      <c r="AT14" s="2396"/>
      <c r="AU14" s="2396"/>
      <c r="AV14" s="2397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</row>
    <row r="15" spans="1:58" s="27" customFormat="1" ht="30" customHeight="1">
      <c r="A15" s="2401"/>
      <c r="B15" s="2402"/>
      <c r="C15" s="2402"/>
      <c r="D15" s="2402"/>
      <c r="E15" s="2402"/>
      <c r="F15" s="2402"/>
      <c r="G15" s="2403"/>
      <c r="H15" s="2432"/>
      <c r="I15" s="2433"/>
      <c r="J15" s="2433"/>
      <c r="K15" s="2433"/>
      <c r="L15" s="2433"/>
      <c r="M15" s="2434"/>
      <c r="N15" s="2436"/>
      <c r="O15" s="2402"/>
      <c r="P15" s="2402"/>
      <c r="Q15" s="2402"/>
      <c r="R15" s="2402"/>
      <c r="S15" s="2402"/>
      <c r="T15" s="2403"/>
      <c r="U15" s="1166"/>
      <c r="V15" s="2440"/>
      <c r="W15" s="2440"/>
      <c r="X15" s="2440"/>
      <c r="Y15" s="2440"/>
      <c r="Z15" s="2441"/>
      <c r="AA15" s="2436"/>
      <c r="AB15" s="2403"/>
      <c r="AC15" s="2392" t="s">
        <v>2122</v>
      </c>
      <c r="AD15" s="2393"/>
      <c r="AE15" s="2393"/>
      <c r="AF15" s="2393"/>
      <c r="AG15" s="2393"/>
      <c r="AH15" s="2393"/>
      <c r="AI15" s="2393"/>
      <c r="AJ15" s="2394"/>
      <c r="AK15" s="2410"/>
      <c r="AL15" s="2411"/>
      <c r="AM15" s="2411"/>
      <c r="AN15" s="2411"/>
      <c r="AO15" s="2411"/>
      <c r="AP15" s="2411"/>
      <c r="AQ15" s="2411"/>
      <c r="AR15" s="2411"/>
      <c r="AS15" s="2411"/>
      <c r="AT15" s="2411"/>
      <c r="AU15" s="2411"/>
      <c r="AV15" s="2412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</row>
    <row r="16" spans="1:58" s="27" customFormat="1" ht="30" customHeight="1">
      <c r="A16" s="2390" t="s">
        <v>1468</v>
      </c>
      <c r="B16" s="2391"/>
      <c r="C16" s="2391"/>
      <c r="D16" s="2391"/>
      <c r="E16" s="2391"/>
      <c r="F16" s="2391"/>
      <c r="G16" s="2391"/>
      <c r="H16" s="2442"/>
      <c r="I16" s="2442"/>
      <c r="J16" s="2442"/>
      <c r="K16" s="2442"/>
      <c r="L16" s="2443" t="s">
        <v>1209</v>
      </c>
      <c r="M16" s="2443"/>
      <c r="N16" s="2442"/>
      <c r="O16" s="2442"/>
      <c r="P16" s="2442"/>
      <c r="Q16" s="2442"/>
      <c r="R16" s="2443" t="s">
        <v>859</v>
      </c>
      <c r="S16" s="2443"/>
      <c r="T16" s="2423"/>
      <c r="U16" s="2423"/>
      <c r="V16" s="2423"/>
      <c r="W16" s="2423"/>
      <c r="X16" s="2423"/>
      <c r="Y16" s="2423"/>
      <c r="Z16" s="2423"/>
      <c r="AA16" s="2423"/>
      <c r="AB16" s="2423"/>
      <c r="AC16" s="2423"/>
      <c r="AD16" s="2424" t="s">
        <v>2101</v>
      </c>
      <c r="AE16" s="2424"/>
      <c r="AF16" s="2424"/>
      <c r="AG16" s="2391" t="s">
        <v>2102</v>
      </c>
      <c r="AH16" s="2391"/>
      <c r="AI16" s="2391"/>
      <c r="AJ16" s="2391"/>
      <c r="AK16" s="2391"/>
      <c r="AL16" s="2391"/>
      <c r="AM16" s="2391"/>
      <c r="AN16" s="2427"/>
      <c r="AO16" s="2427"/>
      <c r="AP16" s="2427"/>
      <c r="AQ16" s="2427"/>
      <c r="AR16" s="2427"/>
      <c r="AS16" s="2427"/>
      <c r="AT16" s="2427"/>
      <c r="AU16" s="2427"/>
      <c r="AV16" s="2428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</row>
    <row r="17" spans="1:77" s="27" customFormat="1" ht="30" customHeight="1">
      <c r="A17" s="2390" t="s">
        <v>2103</v>
      </c>
      <c r="B17" s="2391"/>
      <c r="C17" s="2391"/>
      <c r="D17" s="2391"/>
      <c r="E17" s="2391"/>
      <c r="F17" s="2391"/>
      <c r="G17" s="2391"/>
      <c r="H17" s="2425"/>
      <c r="I17" s="2425"/>
      <c r="J17" s="2425"/>
      <c r="K17" s="2425"/>
      <c r="L17" s="2425"/>
      <c r="M17" s="2425"/>
      <c r="N17" s="2425"/>
      <c r="O17" s="2425"/>
      <c r="P17" s="2425"/>
      <c r="Q17" s="2425"/>
      <c r="R17" s="2425"/>
      <c r="S17" s="2425"/>
      <c r="T17" s="2425"/>
      <c r="U17" s="2425"/>
      <c r="V17" s="2425"/>
      <c r="W17" s="2426" t="s">
        <v>2104</v>
      </c>
      <c r="X17" s="2426"/>
      <c r="Y17" s="2426"/>
      <c r="Z17" s="2426"/>
      <c r="AA17" s="2426"/>
      <c r="AB17" s="2426"/>
      <c r="AC17" s="2426"/>
      <c r="AD17" s="2444"/>
      <c r="AE17" s="2444"/>
      <c r="AF17" s="2444"/>
      <c r="AG17" s="2445" t="s">
        <v>1540</v>
      </c>
      <c r="AH17" s="2445"/>
      <c r="AI17" s="2445"/>
      <c r="AJ17" s="2446" t="s">
        <v>2105</v>
      </c>
      <c r="AK17" s="2426"/>
      <c r="AL17" s="2426"/>
      <c r="AM17" s="2426"/>
      <c r="AN17" s="2426"/>
      <c r="AO17" s="2426"/>
      <c r="AP17" s="2426"/>
      <c r="AQ17" s="2447"/>
      <c r="AR17" s="2447"/>
      <c r="AS17" s="2447"/>
      <c r="AT17" s="2447"/>
      <c r="AU17" s="2447"/>
      <c r="AV17" s="2448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</row>
    <row r="18" spans="1:77" s="27" customFormat="1" ht="30" customHeight="1">
      <c r="A18" s="2449" t="s">
        <v>2123</v>
      </c>
      <c r="B18" s="2450"/>
      <c r="C18" s="2450"/>
      <c r="D18" s="2450"/>
      <c r="E18" s="2450"/>
      <c r="F18" s="2450"/>
      <c r="G18" s="2450"/>
      <c r="H18" s="2450"/>
      <c r="I18" s="2450"/>
      <c r="J18" s="2450"/>
      <c r="K18" s="2450"/>
      <c r="L18" s="2450"/>
      <c r="M18" s="2450"/>
      <c r="N18" s="2450"/>
      <c r="O18" s="2451"/>
      <c r="P18" s="2455" t="s">
        <v>2124</v>
      </c>
      <c r="Q18" s="2456"/>
      <c r="R18" s="2456"/>
      <c r="S18" s="2456"/>
      <c r="T18" s="2456"/>
      <c r="U18" s="2456"/>
      <c r="V18" s="2456"/>
      <c r="W18" s="2456"/>
      <c r="X18" s="2457"/>
      <c r="Y18" s="2458" t="s">
        <v>2125</v>
      </c>
      <c r="Z18" s="2459"/>
      <c r="AA18" s="2459"/>
      <c r="AB18" s="2459"/>
      <c r="AC18" s="2459"/>
      <c r="AD18" s="2459"/>
      <c r="AE18" s="2459"/>
      <c r="AF18" s="2459"/>
      <c r="AG18" s="2459"/>
      <c r="AH18" s="2459"/>
      <c r="AI18" s="2459"/>
      <c r="AJ18" s="2459"/>
      <c r="AK18" s="2459"/>
      <c r="AL18" s="2459"/>
      <c r="AM18" s="2459"/>
      <c r="AN18" s="2459"/>
      <c r="AO18" s="2459"/>
      <c r="AP18" s="2459"/>
      <c r="AQ18" s="2459"/>
      <c r="AR18" s="2459"/>
      <c r="AS18" s="2459"/>
      <c r="AT18" s="2459"/>
      <c r="AU18" s="2459"/>
      <c r="AV18" s="2460"/>
      <c r="AW18" s="2461" t="s">
        <v>2106</v>
      </c>
      <c r="AX18" s="2461"/>
      <c r="AY18" s="2461"/>
      <c r="AZ18" s="2461"/>
      <c r="BA18" s="2461"/>
      <c r="BB18" s="2461"/>
      <c r="BC18" s="2461"/>
      <c r="BD18" s="2461"/>
      <c r="BE18" s="2461"/>
      <c r="BF18" s="2461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</row>
    <row r="19" spans="1:77" s="27" customFormat="1" ht="30" customHeight="1">
      <c r="A19" s="2452"/>
      <c r="B19" s="2453"/>
      <c r="C19" s="2453"/>
      <c r="D19" s="2453"/>
      <c r="E19" s="2453"/>
      <c r="F19" s="2453"/>
      <c r="G19" s="2453"/>
      <c r="H19" s="2453"/>
      <c r="I19" s="2453"/>
      <c r="J19" s="2453"/>
      <c r="K19" s="2453"/>
      <c r="L19" s="2453"/>
      <c r="M19" s="2453"/>
      <c r="N19" s="2453"/>
      <c r="O19" s="2454"/>
      <c r="P19" s="2462"/>
      <c r="Q19" s="2463"/>
      <c r="R19" s="2463"/>
      <c r="S19" s="2463"/>
      <c r="T19" s="2463"/>
      <c r="U19" s="2463"/>
      <c r="V19" s="2463"/>
      <c r="W19" s="2463"/>
      <c r="X19" s="2464"/>
      <c r="Y19" s="2465"/>
      <c r="Z19" s="2466"/>
      <c r="AA19" s="2466"/>
      <c r="AB19" s="2466"/>
      <c r="AC19" s="2466"/>
      <c r="AD19" s="2466"/>
      <c r="AE19" s="2466"/>
      <c r="AF19" s="2466"/>
      <c r="AG19" s="2466"/>
      <c r="AH19" s="2466"/>
      <c r="AI19" s="2466"/>
      <c r="AJ19" s="2466"/>
      <c r="AK19" s="2466"/>
      <c r="AL19" s="2466"/>
      <c r="AM19" s="2466"/>
      <c r="AN19" s="2466"/>
      <c r="AO19" s="2466"/>
      <c r="AP19" s="2466"/>
      <c r="AQ19" s="2466"/>
      <c r="AR19" s="2466"/>
      <c r="AS19" s="2466"/>
      <c r="AT19" s="2466"/>
      <c r="AU19" s="2466"/>
      <c r="AV19" s="2467"/>
      <c r="AW19" s="2416" t="s">
        <v>952</v>
      </c>
      <c r="AX19" s="2416"/>
      <c r="AY19" s="2416"/>
      <c r="AZ19" s="2416"/>
      <c r="BA19" s="2416"/>
      <c r="BB19" s="2416"/>
      <c r="BC19" s="2416"/>
      <c r="BD19" s="2416"/>
      <c r="BE19" s="2416"/>
      <c r="BF19" s="2416"/>
      <c r="BG19" s="2416"/>
      <c r="BH19" s="2416"/>
      <c r="BI19" s="2416"/>
      <c r="BJ19" s="2416"/>
      <c r="BK19" s="2416"/>
      <c r="BL19" s="2416"/>
      <c r="BM19" s="2416"/>
      <c r="BN19" s="2416"/>
      <c r="BO19" s="2416"/>
      <c r="BP19" s="2416"/>
      <c r="BQ19" s="2416"/>
      <c r="BR19" s="2416"/>
      <c r="BS19" s="2416"/>
      <c r="BT19" s="2416"/>
      <c r="BU19" s="2416"/>
      <c r="BV19" s="2416"/>
      <c r="BW19" s="2416"/>
      <c r="BX19" s="2416"/>
      <c r="BY19" s="2416"/>
    </row>
    <row r="20" spans="1:77" s="27" customFormat="1" ht="30" customHeight="1">
      <c r="A20" s="1554" t="s">
        <v>2107</v>
      </c>
      <c r="B20" s="2468"/>
      <c r="C20" s="2468"/>
      <c r="D20" s="2468"/>
      <c r="E20" s="2468"/>
      <c r="F20" s="2468"/>
      <c r="G20" s="2468"/>
      <c r="H20" s="2468"/>
      <c r="I20" s="2468"/>
      <c r="J20" s="2468"/>
      <c r="K20" s="2468"/>
      <c r="L20" s="2468"/>
      <c r="M20" s="2468"/>
      <c r="N20" s="2468"/>
      <c r="O20" s="2468"/>
      <c r="P20" s="2468"/>
      <c r="Q20" s="2468"/>
      <c r="R20" s="2468"/>
      <c r="S20" s="2468"/>
      <c r="T20" s="2468"/>
      <c r="U20" s="2468"/>
      <c r="V20" s="2468"/>
      <c r="W20" s="2468"/>
      <c r="X20" s="2468"/>
      <c r="Y20" s="2468"/>
      <c r="Z20" s="2468"/>
      <c r="AA20" s="2468"/>
      <c r="AB20" s="2468"/>
      <c r="AC20" s="2468"/>
      <c r="AD20" s="2468"/>
      <c r="AE20" s="2468"/>
      <c r="AF20" s="2468"/>
      <c r="AG20" s="2468"/>
      <c r="AH20" s="2468"/>
      <c r="AI20" s="2468"/>
      <c r="AJ20" s="2468"/>
      <c r="AK20" s="2468"/>
      <c r="AL20" s="2468"/>
      <c r="AM20" s="2468"/>
      <c r="AN20" s="2468"/>
      <c r="AO20" s="2468"/>
      <c r="AP20" s="2468"/>
      <c r="AQ20" s="2468"/>
      <c r="AR20" s="2468"/>
      <c r="AS20" s="2468"/>
      <c r="AT20" s="2468"/>
      <c r="AU20" s="2468"/>
      <c r="AV20" s="2468"/>
      <c r="AW20" s="2416"/>
      <c r="AX20" s="2416"/>
      <c r="AY20" s="2416"/>
      <c r="AZ20" s="2416"/>
      <c r="BA20" s="2416"/>
      <c r="BB20" s="2416"/>
      <c r="BC20" s="2416"/>
      <c r="BD20" s="2416"/>
      <c r="BE20" s="2416"/>
      <c r="BF20" s="2416"/>
      <c r="BG20" s="2416"/>
      <c r="BH20" s="2416"/>
      <c r="BI20" s="2416"/>
      <c r="BJ20" s="2416"/>
      <c r="BK20" s="2416"/>
      <c r="BL20" s="2416"/>
      <c r="BM20" s="2416"/>
      <c r="BN20" s="2416"/>
      <c r="BO20" s="2416"/>
      <c r="BP20" s="2416"/>
      <c r="BQ20" s="2416"/>
      <c r="BR20" s="2416"/>
      <c r="BS20" s="2416"/>
      <c r="BT20" s="2416"/>
      <c r="BU20" s="2416"/>
      <c r="BV20" s="2416"/>
      <c r="BW20" s="2416"/>
      <c r="BX20" s="2416"/>
      <c r="BY20" s="2416"/>
    </row>
    <row r="21" spans="1:77" s="27" customFormat="1" ht="30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4"/>
      <c r="AO21" s="54"/>
      <c r="AP21" s="538"/>
      <c r="AQ21" s="538"/>
      <c r="AR21" s="538"/>
      <c r="AS21" s="538"/>
      <c r="AT21" s="538"/>
      <c r="AU21" s="538"/>
      <c r="AV21" s="2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</row>
    <row r="22" spans="1:77" s="27" customFormat="1" ht="30" customHeight="1">
      <c r="A22" s="2469" t="s">
        <v>2126</v>
      </c>
      <c r="B22" s="2469"/>
      <c r="C22" s="2469"/>
      <c r="D22" s="2469"/>
      <c r="E22" s="2469"/>
      <c r="F22" s="2469"/>
      <c r="G22" s="2469"/>
      <c r="H22" s="2469"/>
      <c r="I22" s="2469"/>
      <c r="J22" s="2469"/>
      <c r="K22" s="2469"/>
      <c r="L22" s="2469"/>
      <c r="M22" s="2469"/>
      <c r="N22" s="2469"/>
      <c r="O22" s="2470">
        <f ca="1">TODAY()</f>
        <v>42951</v>
      </c>
      <c r="P22" s="2470"/>
      <c r="Q22" s="2470"/>
      <c r="R22" s="2470"/>
      <c r="S22" s="2470"/>
      <c r="T22" s="2470"/>
      <c r="U22" s="2470"/>
      <c r="V22" s="2470"/>
      <c r="W22" s="2470"/>
      <c r="X22" s="2470"/>
      <c r="Y22" s="2470"/>
      <c r="Z22" s="2470"/>
      <c r="AA22" s="2470"/>
      <c r="AB22" s="2470"/>
      <c r="AC22" s="2471" t="s">
        <v>2108</v>
      </c>
      <c r="AD22" s="2471"/>
      <c r="AE22" s="2471"/>
      <c r="AF22" s="2471"/>
      <c r="AG22" s="2471"/>
      <c r="AH22" s="2471"/>
      <c r="AI22" s="2471"/>
      <c r="AJ22" s="2471"/>
      <c r="AK22" s="2471"/>
      <c r="AL22" s="2471"/>
      <c r="AM22" s="2471"/>
      <c r="AN22" s="2471"/>
      <c r="AO22" s="2471"/>
      <c r="AP22" s="2471"/>
      <c r="AQ22" s="2471"/>
      <c r="AR22" s="2471"/>
      <c r="AS22" s="2471"/>
      <c r="AT22" s="2471"/>
      <c r="AU22" s="2471"/>
      <c r="AV22" s="2471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</row>
    <row r="23" spans="1:77" s="27" customFormat="1" ht="30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4"/>
      <c r="AO23" s="54"/>
      <c r="AP23" s="538"/>
      <c r="AQ23" s="538"/>
      <c r="AR23" s="538"/>
      <c r="AS23" s="538"/>
      <c r="AT23" s="538"/>
      <c r="AU23" s="538"/>
      <c r="AV23" s="2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</row>
    <row r="24" spans="1:77" s="27" customFormat="1" ht="30" customHeight="1">
      <c r="A24" s="944" t="s">
        <v>2109</v>
      </c>
      <c r="B24" s="944"/>
      <c r="C24" s="944"/>
      <c r="D24" s="944"/>
      <c r="E24" s="944"/>
      <c r="F24" s="944"/>
      <c r="G24" s="944"/>
      <c r="H24" s="944"/>
      <c r="I24" s="944"/>
      <c r="J24" s="944"/>
      <c r="K24" s="944"/>
      <c r="L24" s="1012" t="s">
        <v>2110</v>
      </c>
      <c r="M24" s="1012"/>
      <c r="N24" s="1012"/>
      <c r="O24" s="1012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31"/>
      <c r="AQ24" s="531"/>
      <c r="AR24" s="531"/>
      <c r="AS24" s="531"/>
      <c r="AT24" s="531"/>
      <c r="AU24" s="2"/>
      <c r="AV24" s="1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</row>
    <row r="25" spans="1:77" s="27" customFormat="1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</row>
    <row r="26" spans="1:77" s="27" customFormat="1" ht="30" customHeight="1">
      <c r="A26" s="531"/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609"/>
      <c r="AX26" s="609"/>
      <c r="AY26" s="609"/>
      <c r="AZ26" s="609"/>
      <c r="BA26" s="609"/>
      <c r="BB26" s="609"/>
      <c r="BC26" s="609"/>
      <c r="BD26" s="609"/>
      <c r="BE26" s="609"/>
      <c r="BF26" s="609"/>
    </row>
    <row r="27" spans="1:77" s="27" customFormat="1" ht="30" customHeight="1">
      <c r="A27" s="531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609"/>
      <c r="AX27" s="609"/>
      <c r="AY27" s="609"/>
      <c r="AZ27" s="609"/>
      <c r="BA27" s="609"/>
      <c r="BB27" s="609"/>
      <c r="BC27" s="609"/>
      <c r="BD27" s="609"/>
      <c r="BE27" s="609"/>
      <c r="BF27" s="609"/>
    </row>
    <row r="28" spans="1:77" s="27" customFormat="1" ht="30" customHeight="1">
      <c r="A28" s="531"/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</row>
    <row r="29" spans="1:77" s="27" customFormat="1" ht="30" customHeight="1">
      <c r="A29" s="531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</row>
    <row r="30" spans="1:77" s="5" customFormat="1" ht="20.100000000000001" customHeight="1">
      <c r="A30" s="531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</row>
    <row r="31" spans="1:77" s="5" customFormat="1" ht="20.100000000000001" customHeight="1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8"/>
      <c r="AX31" s="538"/>
      <c r="AY31" s="538"/>
      <c r="AZ31" s="538"/>
      <c r="BA31" s="538"/>
      <c r="BB31" s="538"/>
      <c r="BC31" s="538"/>
      <c r="BD31" s="538"/>
      <c r="BE31" s="538"/>
      <c r="BF31" s="538"/>
    </row>
    <row r="32" spans="1:77" s="8" customFormat="1" ht="18" customHeight="1">
      <c r="A32" s="531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1"/>
      <c r="AV32" s="531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</row>
  </sheetData>
  <protectedRanges>
    <protectedRange sqref="H12:AV12 AH13:AV14 H13:J14 L13:M14 O13:W14 N13" name="범위1_1_4_1_2"/>
    <protectedRange sqref="AH18:AV18 T18:AE18 E18:Q18" name="범위1_1_4_1_1_2"/>
    <protectedRange sqref="AQ7:AQ8 N7:O8 Q8" name="범위1_1_1_1_1"/>
  </protectedRanges>
  <mergeCells count="65">
    <mergeCell ref="A24:K24"/>
    <mergeCell ref="L24:O24"/>
    <mergeCell ref="AW18:BF18"/>
    <mergeCell ref="P19:X19"/>
    <mergeCell ref="Y19:AV19"/>
    <mergeCell ref="A20:AV20"/>
    <mergeCell ref="A22:N22"/>
    <mergeCell ref="O22:AB22"/>
    <mergeCell ref="AC22:AV22"/>
    <mergeCell ref="AD17:AF17"/>
    <mergeCell ref="AG17:AI17"/>
    <mergeCell ref="AJ17:AP17"/>
    <mergeCell ref="AQ17:AV17"/>
    <mergeCell ref="A18:O19"/>
    <mergeCell ref="P18:X18"/>
    <mergeCell ref="Y18:AV18"/>
    <mergeCell ref="AG16:AM16"/>
    <mergeCell ref="AN16:AV16"/>
    <mergeCell ref="H14:M15"/>
    <mergeCell ref="N14:T15"/>
    <mergeCell ref="U14:Z15"/>
    <mergeCell ref="AA14:AB15"/>
    <mergeCell ref="AC14:AJ14"/>
    <mergeCell ref="H16:K16"/>
    <mergeCell ref="L16:M16"/>
    <mergeCell ref="N16:Q16"/>
    <mergeCell ref="R16:S16"/>
    <mergeCell ref="T16:AC16"/>
    <mergeCell ref="AW4:BF4"/>
    <mergeCell ref="AW19:BY20"/>
    <mergeCell ref="A10:G10"/>
    <mergeCell ref="H10:AV10"/>
    <mergeCell ref="H13:L13"/>
    <mergeCell ref="N13:Z13"/>
    <mergeCell ref="A16:G16"/>
    <mergeCell ref="AD16:AF16"/>
    <mergeCell ref="A17:G17"/>
    <mergeCell ref="H17:V17"/>
    <mergeCell ref="W17:AC17"/>
    <mergeCell ref="A7:G7"/>
    <mergeCell ref="H7:V7"/>
    <mergeCell ref="W7:AB7"/>
    <mergeCell ref="AC7:AV7"/>
    <mergeCell ref="A8:G8"/>
    <mergeCell ref="A1:AV1"/>
    <mergeCell ref="A2:AT2"/>
    <mergeCell ref="A4:AV4"/>
    <mergeCell ref="A6:G6"/>
    <mergeCell ref="H6:V6"/>
    <mergeCell ref="W6:AB6"/>
    <mergeCell ref="AC6:AI6"/>
    <mergeCell ref="AJ6:AN6"/>
    <mergeCell ref="AP6:AV6"/>
    <mergeCell ref="A13:G13"/>
    <mergeCell ref="AA13:AJ13"/>
    <mergeCell ref="AK13:AV13"/>
    <mergeCell ref="A14:G15"/>
    <mergeCell ref="H8:AV8"/>
    <mergeCell ref="A12:G12"/>
    <mergeCell ref="H12:AV12"/>
    <mergeCell ref="H11:AV11"/>
    <mergeCell ref="A11:G11"/>
    <mergeCell ref="AK14:AV14"/>
    <mergeCell ref="AC15:AJ15"/>
    <mergeCell ref="AK15:AV15"/>
  </mergeCells>
  <phoneticPr fontId="5" type="noConversion"/>
  <dataValidations count="4">
    <dataValidation type="list" allowBlank="1" showInputMessage="1" showErrorMessage="1" sqref="I13:L13 H13">
      <formula1>"내자, 외자"</formula1>
    </dataValidation>
    <dataValidation type="list" allowBlank="1" showInputMessage="1" showErrorMessage="1" sqref="N13:Z13">
      <formula1>"단가 300만원 미만, 구매총액 2000만원 미만(민간과제)"</formula1>
    </dataValidation>
    <dataValidation type="list" allowBlank="1" showInputMessage="1" showErrorMessage="1" sqref="AK13">
      <formula1>"소모품(단가 300만원 미만), 비소모품"</formula1>
    </dataValidation>
    <dataValidation type="list" allowBlank="1" showInputMessage="1" showErrorMessage="1" sqref="AG17:AI17">
      <formula1>" EA(개), SET, PACKAGE, BOX, M(미터), L(리터), KG(킬로그램), G(그램), ML(밀리리터), FT(피트), INCH(인치), USER, COPY, LISENCE, 질, 권, 대, 조, 마리, 식, 장, 팩, 캔, 포, PET, 병, 모, 판, 봉지, 갑, 다스"</formula1>
    </dataValidation>
  </dataValidations>
  <hyperlinks>
    <hyperlink ref="AW4" location="목차!A1" display="▶목차바로가기"/>
    <hyperlink ref="AW18:BF18" r:id="rId1" display="목록정보시스템 사이트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O67"/>
  <sheetViews>
    <sheetView zoomScale="80" zoomScaleNormal="80" workbookViewId="0">
      <selection activeCell="H17" sqref="H17:X17"/>
    </sheetView>
  </sheetViews>
  <sheetFormatPr defaultColWidth="1.77734375" defaultRowHeight="16.5"/>
  <cols>
    <col min="1" max="31" width="1.77734375" style="12"/>
    <col min="32" max="32" width="1.77734375" style="12" customWidth="1"/>
    <col min="33" max="48" width="1.77734375" style="12"/>
    <col min="49" max="49" width="1.77734375" style="411"/>
    <col min="50" max="50" width="15.77734375" style="314" customWidth="1"/>
    <col min="51" max="52" width="12.77734375" style="314" customWidth="1"/>
    <col min="53" max="53" width="2.77734375" style="314" customWidth="1"/>
    <col min="54" max="54" width="15.77734375" style="314" customWidth="1"/>
    <col min="55" max="55" width="2.77734375" style="314" customWidth="1"/>
    <col min="56" max="56" width="19.77734375" style="314" customWidth="1"/>
    <col min="57" max="57" width="5.77734375" style="314" customWidth="1"/>
    <col min="58" max="58" width="1.77734375" style="411"/>
    <col min="59" max="59" width="12.44140625" style="314" customWidth="1"/>
    <col min="60" max="61" width="5.77734375" style="314" customWidth="1"/>
    <col min="62" max="62" width="19.21875" style="314" customWidth="1"/>
    <col min="63" max="63" width="31.88671875" style="314" customWidth="1"/>
    <col min="64" max="64" width="5.77734375" style="314" customWidth="1"/>
    <col min="65" max="65" width="6.5546875" style="314" customWidth="1"/>
    <col min="66" max="66" width="18" style="12" customWidth="1"/>
    <col min="67" max="16384" width="1.77734375" style="12"/>
  </cols>
  <sheetData>
    <row r="1" spans="1:66" ht="31.5">
      <c r="A1" s="977" t="s">
        <v>898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X1" s="2530" t="s">
        <v>1292</v>
      </c>
      <c r="AY1" s="2530"/>
      <c r="AZ1" s="2530"/>
      <c r="BA1" s="2530"/>
      <c r="BB1" s="2530"/>
      <c r="BC1" s="2530"/>
      <c r="BD1" s="2530"/>
      <c r="BE1" s="2530"/>
      <c r="BG1" s="2530" t="s">
        <v>1305</v>
      </c>
      <c r="BH1" s="2530"/>
      <c r="BI1" s="2530"/>
      <c r="BJ1" s="2530"/>
      <c r="BK1" s="2530"/>
      <c r="BL1" s="2530"/>
      <c r="BM1" s="2530"/>
    </row>
    <row r="2" spans="1:66" ht="18" customHeight="1">
      <c r="A2" s="2413" t="s">
        <v>899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  <c r="N2" s="2414"/>
      <c r="O2" s="2414"/>
      <c r="P2" s="2414"/>
      <c r="Q2" s="2414"/>
      <c r="R2" s="2414"/>
      <c r="S2" s="2414"/>
      <c r="T2" s="2414"/>
      <c r="U2" s="2414"/>
      <c r="V2" s="2414"/>
      <c r="W2" s="2414"/>
      <c r="X2" s="2414"/>
      <c r="Y2" s="2414"/>
      <c r="Z2" s="2414"/>
      <c r="AA2" s="2414"/>
      <c r="AB2" s="2414"/>
      <c r="AC2" s="2414"/>
      <c r="AD2" s="2414"/>
      <c r="AE2" s="2414"/>
      <c r="AF2" s="2414"/>
      <c r="AG2" s="2414"/>
      <c r="AH2" s="2414"/>
      <c r="AI2" s="2414"/>
      <c r="AJ2" s="2414"/>
      <c r="AK2" s="2414"/>
      <c r="AL2" s="2414"/>
      <c r="AM2" s="2414"/>
      <c r="AN2" s="2414"/>
      <c r="AO2" s="2414"/>
      <c r="AP2" s="2414"/>
      <c r="AQ2" s="2414"/>
      <c r="AR2" s="2414"/>
      <c r="AS2" s="2414"/>
      <c r="AT2" s="2414"/>
      <c r="BG2" s="2414" t="s">
        <v>1306</v>
      </c>
      <c r="BH2" s="2414"/>
      <c r="BI2" s="2414"/>
      <c r="BJ2" s="2414"/>
      <c r="BK2" s="2414"/>
      <c r="BL2" s="2414"/>
      <c r="BM2" s="2414"/>
    </row>
    <row r="3" spans="1:66" ht="18" customHeight="1">
      <c r="AX3" s="2550" t="s">
        <v>1293</v>
      </c>
      <c r="AY3" s="2550"/>
      <c r="AZ3" s="2550"/>
      <c r="BA3" s="2550"/>
      <c r="BB3" s="2550"/>
      <c r="BC3" s="2550"/>
      <c r="BD3" s="2550"/>
      <c r="BE3" s="2550"/>
    </row>
    <row r="4" spans="1:66" s="9" customFormat="1" ht="18" customHeight="1">
      <c r="A4" s="992" t="s">
        <v>196</v>
      </c>
      <c r="B4" s="992"/>
      <c r="C4" s="992"/>
      <c r="D4" s="992"/>
      <c r="E4" s="992"/>
      <c r="F4" s="992"/>
      <c r="G4" s="993"/>
      <c r="H4" s="992">
        <f>'1'!$H$3:$V$3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1424</v>
      </c>
      <c r="X4" s="992"/>
      <c r="Y4" s="992"/>
      <c r="Z4" s="992"/>
      <c r="AA4" s="992"/>
      <c r="AB4" s="992"/>
      <c r="AC4" s="992">
        <f>'1'!$AC$3:$AI$3</f>
        <v>0</v>
      </c>
      <c r="AD4" s="992"/>
      <c r="AE4" s="992"/>
      <c r="AF4" s="992"/>
      <c r="AG4" s="992"/>
      <c r="AH4" s="992"/>
      <c r="AI4" s="992"/>
      <c r="AJ4" s="992" t="s">
        <v>44</v>
      </c>
      <c r="AK4" s="993"/>
      <c r="AL4" s="993"/>
      <c r="AM4" s="993"/>
      <c r="AN4" s="993"/>
      <c r="AO4" s="559" t="s">
        <v>195</v>
      </c>
      <c r="AP4" s="994">
        <f>'1'!$AP$3:$AV$3</f>
        <v>0</v>
      </c>
      <c r="AQ4" s="993"/>
      <c r="AR4" s="993"/>
      <c r="AS4" s="993"/>
      <c r="AT4" s="993"/>
      <c r="AU4" s="993"/>
      <c r="AV4" s="993"/>
      <c r="AX4" s="2550"/>
      <c r="AY4" s="2550"/>
      <c r="AZ4" s="2550"/>
      <c r="BA4" s="2550"/>
      <c r="BB4" s="2550"/>
      <c r="BC4" s="2550"/>
      <c r="BD4" s="2550"/>
      <c r="BE4" s="2550"/>
      <c r="BG4" s="2563" t="s">
        <v>1307</v>
      </c>
      <c r="BH4" s="2563" t="s">
        <v>1308</v>
      </c>
      <c r="BI4" s="2563"/>
      <c r="BJ4" s="2563" t="s">
        <v>1309</v>
      </c>
      <c r="BK4" s="2563" t="s">
        <v>1310</v>
      </c>
      <c r="BL4" s="2563" t="s">
        <v>1311</v>
      </c>
      <c r="BM4" s="2563" t="s">
        <v>1312</v>
      </c>
      <c r="BN4" s="460" t="s">
        <v>1369</v>
      </c>
    </row>
    <row r="5" spans="1:66" s="257" customFormat="1" ht="18" customHeight="1">
      <c r="A5" s="992" t="s">
        <v>197</v>
      </c>
      <c r="B5" s="992"/>
      <c r="C5" s="992"/>
      <c r="D5" s="992"/>
      <c r="E5" s="992"/>
      <c r="F5" s="992"/>
      <c r="G5" s="993"/>
      <c r="H5" s="992">
        <f>'1'!$H$4:$Y$4</f>
        <v>0</v>
      </c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 t="s">
        <v>198</v>
      </c>
      <c r="X5" s="992"/>
      <c r="Y5" s="992"/>
      <c r="Z5" s="992"/>
      <c r="AA5" s="992"/>
      <c r="AB5" s="992"/>
      <c r="AC5" s="992">
        <f>'1'!$AC$4:$AV$4</f>
        <v>0</v>
      </c>
      <c r="AD5" s="992"/>
      <c r="AE5" s="992"/>
      <c r="AF5" s="992"/>
      <c r="AG5" s="992"/>
      <c r="AH5" s="992"/>
      <c r="AI5" s="992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405"/>
      <c r="AX5" s="2550"/>
      <c r="AY5" s="2550"/>
      <c r="AZ5" s="2550"/>
      <c r="BA5" s="2550"/>
      <c r="BB5" s="2550"/>
      <c r="BC5" s="2550"/>
      <c r="BD5" s="2550"/>
      <c r="BE5" s="2550"/>
      <c r="BF5" s="405"/>
      <c r="BG5" s="2563"/>
      <c r="BH5" s="2563"/>
      <c r="BI5" s="2563"/>
      <c r="BJ5" s="2563"/>
      <c r="BK5" s="2563"/>
      <c r="BL5" s="2563"/>
      <c r="BM5" s="2563"/>
    </row>
    <row r="6" spans="1:66" s="257" customFormat="1" ht="18" customHeight="1">
      <c r="A6" s="992" t="s">
        <v>194</v>
      </c>
      <c r="B6" s="992"/>
      <c r="C6" s="992"/>
      <c r="D6" s="992"/>
      <c r="E6" s="992"/>
      <c r="F6" s="992"/>
      <c r="G6" s="993"/>
      <c r="H6" s="992">
        <f>'1'!$H$5:$AV$5</f>
        <v>0</v>
      </c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405"/>
      <c r="AX6" s="2550"/>
      <c r="AY6" s="2550"/>
      <c r="AZ6" s="2550"/>
      <c r="BA6" s="2550"/>
      <c r="BB6" s="2550"/>
      <c r="BC6" s="2550"/>
      <c r="BD6" s="2550"/>
      <c r="BE6" s="2550"/>
      <c r="BF6" s="405"/>
      <c r="BG6" s="2564"/>
      <c r="BH6" s="2564"/>
      <c r="BI6" s="2564"/>
      <c r="BJ6" s="2564"/>
      <c r="BK6" s="2570"/>
      <c r="BL6" s="2564"/>
      <c r="BM6" s="2569"/>
    </row>
    <row r="7" spans="1:66" s="258" customFormat="1" ht="12.95" customHeight="1">
      <c r="AW7" s="409"/>
      <c r="BF7" s="409"/>
      <c r="BG7" s="2564"/>
      <c r="BH7" s="2564"/>
      <c r="BI7" s="2564"/>
      <c r="BJ7" s="2564"/>
      <c r="BK7" s="2570"/>
      <c r="BL7" s="2564"/>
      <c r="BM7" s="2569"/>
    </row>
    <row r="8" spans="1:66" s="27" customFormat="1" ht="18" customHeight="1">
      <c r="A8" s="2472" t="s">
        <v>900</v>
      </c>
      <c r="B8" s="2472"/>
      <c r="C8" s="2472"/>
      <c r="D8" s="2472"/>
      <c r="E8" s="2472"/>
      <c r="F8" s="2472"/>
      <c r="G8" s="2472"/>
      <c r="H8" s="2472"/>
      <c r="I8" s="2472"/>
      <c r="J8" s="2472"/>
      <c r="K8" s="2472"/>
      <c r="L8" s="2472"/>
      <c r="M8" s="2472"/>
      <c r="N8" s="2472"/>
      <c r="O8" s="2472"/>
      <c r="P8" s="2472"/>
      <c r="Q8" s="2472"/>
      <c r="R8" s="2472"/>
      <c r="S8" s="2472"/>
      <c r="T8" s="2472"/>
      <c r="U8" s="2472"/>
      <c r="V8" s="2472"/>
      <c r="W8" s="2472"/>
      <c r="X8" s="2472"/>
      <c r="Y8" s="2472"/>
      <c r="Z8" s="2472"/>
      <c r="AA8" s="2472"/>
      <c r="AB8" s="2472"/>
      <c r="AC8" s="2472"/>
      <c r="AD8" s="2472"/>
      <c r="AE8" s="2472"/>
      <c r="AF8" s="2472"/>
      <c r="AG8" s="2472"/>
      <c r="AH8" s="2472"/>
      <c r="AI8" s="2472"/>
      <c r="AJ8" s="2472"/>
      <c r="AK8" s="2472"/>
      <c r="AL8" s="2472"/>
      <c r="AM8" s="2472"/>
      <c r="AN8" s="2472"/>
      <c r="AO8" s="2472"/>
      <c r="AP8" s="2472"/>
      <c r="AQ8" s="2472"/>
      <c r="AR8" s="2472"/>
      <c r="AS8" s="2472"/>
      <c r="AT8" s="2472"/>
      <c r="AU8" s="2472"/>
      <c r="AV8" s="2472"/>
    </row>
    <row r="9" spans="1:66" s="27" customFormat="1" ht="30" customHeight="1">
      <c r="A9" s="2473" t="s">
        <v>1324</v>
      </c>
      <c r="B9" s="2474"/>
      <c r="C9" s="2474"/>
      <c r="D9" s="2474"/>
      <c r="E9" s="2474"/>
      <c r="F9" s="2579"/>
      <c r="G9" s="2580"/>
      <c r="H9" s="2581"/>
      <c r="I9" s="2581"/>
      <c r="J9" s="2581"/>
      <c r="K9" s="2581"/>
      <c r="L9" s="2581"/>
      <c r="M9" s="2581"/>
      <c r="N9" s="2581"/>
      <c r="O9" s="2581"/>
      <c r="P9" s="2581"/>
      <c r="Q9" s="2581"/>
      <c r="R9" s="2581"/>
      <c r="S9" s="2581"/>
      <c r="T9" s="2581"/>
      <c r="U9" s="2581"/>
      <c r="V9" s="2581"/>
      <c r="W9" s="2581"/>
      <c r="X9" s="2581"/>
      <c r="Y9" s="2581"/>
      <c r="Z9" s="2581"/>
      <c r="AA9" s="2581"/>
      <c r="AB9" s="2581"/>
      <c r="AC9" s="2581"/>
      <c r="AD9" s="2581"/>
      <c r="AE9" s="2581"/>
      <c r="AF9" s="2581"/>
      <c r="AG9" s="2581"/>
      <c r="AH9" s="2581"/>
      <c r="AI9" s="2581"/>
      <c r="AJ9" s="2581"/>
      <c r="AK9" s="2581"/>
      <c r="AL9" s="2581"/>
      <c r="AM9" s="2581"/>
      <c r="AN9" s="2581"/>
      <c r="AO9" s="2581"/>
      <c r="AP9" s="2581"/>
      <c r="AQ9" s="2581"/>
      <c r="AR9" s="2581"/>
      <c r="AS9" s="2581"/>
      <c r="AT9" s="2581"/>
      <c r="AU9" s="2581"/>
      <c r="AV9" s="2582"/>
      <c r="AX9" s="2545" t="s">
        <v>1294</v>
      </c>
      <c r="AY9" s="448" t="s">
        <v>1295</v>
      </c>
      <c r="AZ9" s="2546"/>
      <c r="BA9" s="2546"/>
      <c r="BB9" s="2546"/>
      <c r="BC9" s="2546"/>
      <c r="BD9" s="2546"/>
      <c r="BE9" s="2547"/>
      <c r="BG9" s="416" t="s">
        <v>1313</v>
      </c>
      <c r="BH9" s="417"/>
      <c r="BI9" s="414"/>
      <c r="BJ9" s="414"/>
      <c r="BK9" s="414"/>
      <c r="BL9" s="414"/>
      <c r="BM9" s="415"/>
    </row>
    <row r="10" spans="1:66" s="27" customFormat="1" ht="30" customHeight="1">
      <c r="A10" s="2583" t="s">
        <v>901</v>
      </c>
      <c r="B10" s="2584"/>
      <c r="C10" s="2584"/>
      <c r="D10" s="2584"/>
      <c r="E10" s="2584"/>
      <c r="F10" s="2584"/>
      <c r="G10" s="2584"/>
      <c r="H10" s="2584"/>
      <c r="I10" s="2584"/>
      <c r="J10" s="2584"/>
      <c r="K10" s="2584"/>
      <c r="L10" s="2584"/>
      <c r="M10" s="2584"/>
      <c r="N10" s="2584"/>
      <c r="O10" s="2585"/>
      <c r="P10" s="2586" t="s">
        <v>902</v>
      </c>
      <c r="Q10" s="2584"/>
      <c r="R10" s="2584"/>
      <c r="S10" s="2584"/>
      <c r="T10" s="2584"/>
      <c r="U10" s="2584"/>
      <c r="V10" s="2585"/>
      <c r="W10" s="2586" t="s">
        <v>870</v>
      </c>
      <c r="X10" s="2584"/>
      <c r="Y10" s="2584"/>
      <c r="Z10" s="2585"/>
      <c r="AA10" s="2586" t="s">
        <v>871</v>
      </c>
      <c r="AB10" s="2584"/>
      <c r="AC10" s="2585"/>
      <c r="AD10" s="2586" t="s">
        <v>903</v>
      </c>
      <c r="AE10" s="2584"/>
      <c r="AF10" s="2585"/>
      <c r="AG10" s="2587" t="s">
        <v>904</v>
      </c>
      <c r="AH10" s="2588"/>
      <c r="AI10" s="2588"/>
      <c r="AJ10" s="2588"/>
      <c r="AK10" s="2588"/>
      <c r="AL10" s="2589"/>
      <c r="AM10" s="2587" t="s">
        <v>905</v>
      </c>
      <c r="AN10" s="2588"/>
      <c r="AO10" s="2588"/>
      <c r="AP10" s="2588"/>
      <c r="AQ10" s="2588"/>
      <c r="AR10" s="2589"/>
      <c r="AS10" s="2590" t="s">
        <v>23</v>
      </c>
      <c r="AT10" s="2474"/>
      <c r="AU10" s="2474"/>
      <c r="AV10" s="2475"/>
      <c r="AX10" s="2545"/>
      <c r="AY10" s="449" t="s">
        <v>1296</v>
      </c>
      <c r="AZ10" s="2548"/>
      <c r="BA10" s="2548"/>
      <c r="BB10" s="2548"/>
      <c r="BC10" s="2548"/>
      <c r="BD10" s="2548"/>
      <c r="BE10" s="2549"/>
      <c r="BG10" s="2551" t="s">
        <v>1314</v>
      </c>
      <c r="BH10" s="2552"/>
      <c r="BI10" s="2552"/>
      <c r="BJ10" s="2552"/>
      <c r="BK10" s="2552"/>
      <c r="BL10" s="2552"/>
      <c r="BM10" s="2553"/>
    </row>
    <row r="11" spans="1:66" s="258" customFormat="1" ht="30" customHeight="1">
      <c r="A11" s="2591" t="s">
        <v>906</v>
      </c>
      <c r="B11" s="2592"/>
      <c r="C11" s="2592"/>
      <c r="D11" s="2593"/>
      <c r="E11" s="2593"/>
      <c r="F11" s="2593"/>
      <c r="G11" s="2593"/>
      <c r="H11" s="2593"/>
      <c r="I11" s="2593"/>
      <c r="J11" s="2593"/>
      <c r="K11" s="2593"/>
      <c r="L11" s="2593"/>
      <c r="M11" s="2593"/>
      <c r="N11" s="2593"/>
      <c r="O11" s="2594"/>
      <c r="P11" s="2483"/>
      <c r="Q11" s="2484"/>
      <c r="R11" s="2484"/>
      <c r="S11" s="2484"/>
      <c r="T11" s="2484"/>
      <c r="U11" s="2484"/>
      <c r="V11" s="2485"/>
      <c r="W11" s="2595"/>
      <c r="X11" s="2596"/>
      <c r="Y11" s="2596"/>
      <c r="Z11" s="2597"/>
      <c r="AA11" s="2483"/>
      <c r="AB11" s="2484"/>
      <c r="AC11" s="2485"/>
      <c r="AD11" s="2483"/>
      <c r="AE11" s="2484"/>
      <c r="AF11" s="2485"/>
      <c r="AG11" s="2489"/>
      <c r="AH11" s="2490"/>
      <c r="AI11" s="2490"/>
      <c r="AJ11" s="2490"/>
      <c r="AK11" s="2490"/>
      <c r="AL11" s="2491"/>
      <c r="AM11" s="2489"/>
      <c r="AN11" s="2490"/>
      <c r="AO11" s="2490"/>
      <c r="AP11" s="2490"/>
      <c r="AQ11" s="2490"/>
      <c r="AR11" s="2491"/>
      <c r="AS11" s="1343"/>
      <c r="AT11" s="2495"/>
      <c r="AU11" s="2495"/>
      <c r="AV11" s="2496"/>
      <c r="AW11" s="409"/>
      <c r="AX11" s="445" t="s">
        <v>1297</v>
      </c>
      <c r="AY11" s="2542"/>
      <c r="AZ11" s="2543"/>
      <c r="BA11" s="2543"/>
      <c r="BB11" s="2543"/>
      <c r="BC11" s="2543"/>
      <c r="BD11" s="2543"/>
      <c r="BE11" s="2544"/>
      <c r="BF11" s="409"/>
      <c r="BG11" s="2554"/>
      <c r="BH11" s="2555"/>
      <c r="BI11" s="2555"/>
      <c r="BJ11" s="2555"/>
      <c r="BK11" s="2555"/>
      <c r="BL11" s="2555"/>
      <c r="BM11" s="2556"/>
    </row>
    <row r="12" spans="1:66" s="258" customFormat="1" ht="30" customHeight="1">
      <c r="A12" s="2479" t="s">
        <v>907</v>
      </c>
      <c r="B12" s="2480"/>
      <c r="C12" s="2480"/>
      <c r="D12" s="2481"/>
      <c r="E12" s="2481"/>
      <c r="F12" s="2481"/>
      <c r="G12" s="2481"/>
      <c r="H12" s="2481"/>
      <c r="I12" s="2481"/>
      <c r="J12" s="2481"/>
      <c r="K12" s="2481"/>
      <c r="L12" s="2481"/>
      <c r="M12" s="2481"/>
      <c r="N12" s="2481"/>
      <c r="O12" s="2482"/>
      <c r="P12" s="2486"/>
      <c r="Q12" s="2487"/>
      <c r="R12" s="2487"/>
      <c r="S12" s="2487"/>
      <c r="T12" s="2487"/>
      <c r="U12" s="2487"/>
      <c r="V12" s="2488"/>
      <c r="W12" s="2598"/>
      <c r="X12" s="2599"/>
      <c r="Y12" s="2599"/>
      <c r="Z12" s="2600"/>
      <c r="AA12" s="2486"/>
      <c r="AB12" s="2487"/>
      <c r="AC12" s="2488"/>
      <c r="AD12" s="2486"/>
      <c r="AE12" s="2487"/>
      <c r="AF12" s="2488"/>
      <c r="AG12" s="2492"/>
      <c r="AH12" s="2493"/>
      <c r="AI12" s="2493"/>
      <c r="AJ12" s="2493"/>
      <c r="AK12" s="2493"/>
      <c r="AL12" s="2494"/>
      <c r="AM12" s="2492"/>
      <c r="AN12" s="2493"/>
      <c r="AO12" s="2493"/>
      <c r="AP12" s="2493"/>
      <c r="AQ12" s="2493"/>
      <c r="AR12" s="2494"/>
      <c r="AS12" s="2497"/>
      <c r="AT12" s="2498"/>
      <c r="AU12" s="2498"/>
      <c r="AV12" s="2499"/>
      <c r="AW12" s="409"/>
      <c r="AX12" s="445" t="s">
        <v>1298</v>
      </c>
      <c r="AY12" s="2532"/>
      <c r="AZ12" s="2533"/>
      <c r="BA12" s="2534"/>
      <c r="BB12" s="445" t="s">
        <v>1299</v>
      </c>
      <c r="BC12" s="2532"/>
      <c r="BD12" s="2533"/>
      <c r="BE12" s="2534"/>
      <c r="BF12" s="409"/>
      <c r="BG12" s="2557" t="s">
        <v>1315</v>
      </c>
      <c r="BH12" s="2558"/>
      <c r="BI12" s="2558"/>
      <c r="BJ12" s="2558"/>
      <c r="BK12" s="2558"/>
      <c r="BL12" s="2558"/>
      <c r="BM12" s="2559"/>
    </row>
    <row r="13" spans="1:66" s="258" customFormat="1" ht="24.95" customHeight="1">
      <c r="A13" s="2449" t="s">
        <v>2127</v>
      </c>
      <c r="B13" s="2450"/>
      <c r="C13" s="2450"/>
      <c r="D13" s="2450"/>
      <c r="E13" s="2450"/>
      <c r="F13" s="2450"/>
      <c r="G13" s="2450"/>
      <c r="H13" s="2450"/>
      <c r="I13" s="2450"/>
      <c r="J13" s="2450"/>
      <c r="K13" s="2450"/>
      <c r="L13" s="2450"/>
      <c r="M13" s="2450"/>
      <c r="N13" s="2450"/>
      <c r="O13" s="2451"/>
      <c r="P13" s="2455" t="s">
        <v>2128</v>
      </c>
      <c r="Q13" s="2456"/>
      <c r="R13" s="2456"/>
      <c r="S13" s="2456"/>
      <c r="T13" s="2456"/>
      <c r="U13" s="2456"/>
      <c r="V13" s="2456"/>
      <c r="W13" s="2456"/>
      <c r="X13" s="2457"/>
      <c r="Y13" s="2458" t="s">
        <v>2129</v>
      </c>
      <c r="Z13" s="2459"/>
      <c r="AA13" s="2459"/>
      <c r="AB13" s="2459"/>
      <c r="AC13" s="2459"/>
      <c r="AD13" s="2459"/>
      <c r="AE13" s="2459"/>
      <c r="AF13" s="2459"/>
      <c r="AG13" s="2459"/>
      <c r="AH13" s="2459"/>
      <c r="AI13" s="2459"/>
      <c r="AJ13" s="2459"/>
      <c r="AK13" s="2459"/>
      <c r="AL13" s="2459"/>
      <c r="AM13" s="2459"/>
      <c r="AN13" s="2459"/>
      <c r="AO13" s="2459"/>
      <c r="AP13" s="2459"/>
      <c r="AQ13" s="2459"/>
      <c r="AR13" s="2459"/>
      <c r="AS13" s="2459"/>
      <c r="AT13" s="2459"/>
      <c r="AU13" s="2459"/>
      <c r="AV13" s="2460"/>
      <c r="AW13" s="409"/>
      <c r="AX13" s="2539" t="s">
        <v>1300</v>
      </c>
      <c r="AY13" s="2540"/>
      <c r="AZ13" s="2540"/>
      <c r="BA13" s="2540"/>
      <c r="BB13" s="2540"/>
      <c r="BC13" s="2540"/>
      <c r="BD13" s="2540"/>
      <c r="BE13" s="2541"/>
      <c r="BF13" s="409"/>
      <c r="BG13" s="2565" t="s">
        <v>1316</v>
      </c>
      <c r="BH13" s="2566"/>
      <c r="BI13" s="2567"/>
      <c r="BJ13" s="2567"/>
      <c r="BK13" s="2567"/>
      <c r="BL13" s="2567"/>
      <c r="BM13" s="2568"/>
    </row>
    <row r="14" spans="1:66" s="258" customFormat="1" ht="30" customHeight="1">
      <c r="A14" s="2452"/>
      <c r="B14" s="2453"/>
      <c r="C14" s="2453"/>
      <c r="D14" s="2453"/>
      <c r="E14" s="2453"/>
      <c r="F14" s="2453"/>
      <c r="G14" s="2453"/>
      <c r="H14" s="2453"/>
      <c r="I14" s="2453"/>
      <c r="J14" s="2453"/>
      <c r="K14" s="2453"/>
      <c r="L14" s="2453"/>
      <c r="M14" s="2453"/>
      <c r="N14" s="2453"/>
      <c r="O14" s="2454"/>
      <c r="P14" s="2462"/>
      <c r="Q14" s="2463"/>
      <c r="R14" s="2463"/>
      <c r="S14" s="2463"/>
      <c r="T14" s="2463"/>
      <c r="U14" s="2463"/>
      <c r="V14" s="2463"/>
      <c r="W14" s="2463"/>
      <c r="X14" s="2464"/>
      <c r="Y14" s="2465"/>
      <c r="Z14" s="2466"/>
      <c r="AA14" s="2466"/>
      <c r="AB14" s="2466"/>
      <c r="AC14" s="2466"/>
      <c r="AD14" s="2466"/>
      <c r="AE14" s="2466"/>
      <c r="AF14" s="2466"/>
      <c r="AG14" s="2466"/>
      <c r="AH14" s="2466"/>
      <c r="AI14" s="2466"/>
      <c r="AJ14" s="2466"/>
      <c r="AK14" s="2466"/>
      <c r="AL14" s="2466"/>
      <c r="AM14" s="2466"/>
      <c r="AN14" s="2466"/>
      <c r="AO14" s="2466"/>
      <c r="AP14" s="2466"/>
      <c r="AQ14" s="2466"/>
      <c r="AR14" s="2466"/>
      <c r="AS14" s="2466"/>
      <c r="AT14" s="2466"/>
      <c r="AU14" s="2466"/>
      <c r="AV14" s="2467"/>
      <c r="AW14" s="409"/>
      <c r="AX14" s="450" t="s">
        <v>1301</v>
      </c>
      <c r="AY14" s="2535"/>
      <c r="AZ14" s="2535"/>
      <c r="BA14" s="2535"/>
      <c r="BB14" s="2535"/>
      <c r="BC14" s="2535"/>
      <c r="BD14" s="2535"/>
      <c r="BE14" s="2536"/>
      <c r="BF14" s="409"/>
      <c r="BG14" s="2565" t="s">
        <v>1317</v>
      </c>
      <c r="BH14" s="2566"/>
      <c r="BI14" s="2567"/>
      <c r="BJ14" s="2567"/>
      <c r="BK14" s="2567"/>
      <c r="BL14" s="2567"/>
      <c r="BM14" s="2568"/>
    </row>
    <row r="15" spans="1:66" s="258" customFormat="1" ht="30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581"/>
      <c r="AD15" s="608"/>
      <c r="AE15" s="608"/>
      <c r="AF15" s="608"/>
      <c r="AG15" s="608"/>
      <c r="AH15" s="608"/>
      <c r="AI15" s="608"/>
      <c r="AJ15" s="608"/>
      <c r="AK15" s="608"/>
      <c r="AL15" s="608"/>
      <c r="AM15" s="2461" t="s">
        <v>2106</v>
      </c>
      <c r="AN15" s="2461"/>
      <c r="AO15" s="2461"/>
      <c r="AP15" s="2461"/>
      <c r="AQ15" s="2461"/>
      <c r="AR15" s="2461"/>
      <c r="AS15" s="2461"/>
      <c r="AT15" s="2461"/>
      <c r="AU15" s="2461"/>
      <c r="AV15" s="2461"/>
      <c r="AW15" s="409"/>
      <c r="AX15" s="451" t="s">
        <v>1302</v>
      </c>
      <c r="AY15" s="2537"/>
      <c r="AZ15" s="2537"/>
      <c r="BA15" s="2537"/>
      <c r="BB15" s="2537"/>
      <c r="BC15" s="2537"/>
      <c r="BD15" s="2537"/>
      <c r="BE15" s="2538"/>
      <c r="BF15" s="409"/>
      <c r="BG15" s="2616" t="s">
        <v>1318</v>
      </c>
      <c r="BH15" s="2617"/>
      <c r="BI15" s="2617"/>
      <c r="BJ15" s="2617"/>
      <c r="BK15" s="2617"/>
      <c r="BL15" s="2617"/>
      <c r="BM15" s="2618"/>
    </row>
    <row r="16" spans="1:66" s="18" customFormat="1" ht="20.100000000000001" customHeight="1">
      <c r="A16" s="2503" t="s">
        <v>908</v>
      </c>
      <c r="B16" s="2503"/>
      <c r="C16" s="2503"/>
      <c r="D16" s="2503"/>
      <c r="E16" s="2503"/>
      <c r="F16" s="2503"/>
      <c r="G16" s="2503"/>
      <c r="H16" s="2503"/>
      <c r="I16" s="2503"/>
      <c r="J16" s="2503"/>
      <c r="K16" s="2503"/>
      <c r="L16" s="2503"/>
      <c r="M16" s="2503"/>
      <c r="N16" s="2503"/>
      <c r="O16" s="2503"/>
      <c r="P16" s="2503"/>
      <c r="Q16" s="2503"/>
      <c r="R16" s="2503"/>
      <c r="S16" s="2503"/>
      <c r="T16" s="2503"/>
      <c r="U16" s="2503"/>
      <c r="V16" s="2503"/>
      <c r="W16" s="2503"/>
      <c r="X16" s="2503"/>
      <c r="Y16" s="2503"/>
      <c r="Z16" s="2503"/>
      <c r="AA16" s="2503"/>
      <c r="AB16" s="2503"/>
      <c r="AC16" s="2503"/>
      <c r="AD16" s="2503"/>
      <c r="AE16" s="2503"/>
      <c r="AF16" s="2503"/>
      <c r="AG16" s="2503"/>
      <c r="AH16" s="2503"/>
      <c r="AI16" s="2503"/>
      <c r="AJ16" s="2503"/>
      <c r="AK16" s="2503"/>
      <c r="AL16" s="2503"/>
      <c r="AM16" s="2503"/>
      <c r="AN16" s="2503"/>
      <c r="AO16" s="2503"/>
      <c r="AP16" s="2503"/>
      <c r="AQ16" s="2503"/>
      <c r="AR16" s="2503"/>
      <c r="AS16" s="2503"/>
      <c r="AT16" s="2503"/>
      <c r="AU16" s="2503"/>
      <c r="AV16" s="2503"/>
      <c r="AX16" s="2539" t="s">
        <v>1303</v>
      </c>
      <c r="AY16" s="2540"/>
      <c r="AZ16" s="2540"/>
      <c r="BA16" s="2540"/>
      <c r="BB16" s="2540"/>
      <c r="BC16" s="2540"/>
      <c r="BD16" s="2540"/>
      <c r="BE16" s="2541"/>
      <c r="BG16" s="2616"/>
      <c r="BH16" s="2617"/>
      <c r="BI16" s="2617"/>
      <c r="BJ16" s="2617"/>
      <c r="BK16" s="2617"/>
      <c r="BL16" s="2617"/>
      <c r="BM16" s="2618"/>
    </row>
    <row r="17" spans="1:65" s="27" customFormat="1" ht="30" customHeight="1">
      <c r="A17" s="2476" t="s">
        <v>909</v>
      </c>
      <c r="B17" s="2477"/>
      <c r="C17" s="2477"/>
      <c r="D17" s="2477"/>
      <c r="E17" s="2477"/>
      <c r="F17" s="2477"/>
      <c r="G17" s="2478"/>
      <c r="H17" s="2571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2572"/>
      <c r="Y17" s="2573" t="s">
        <v>910</v>
      </c>
      <c r="Z17" s="2574"/>
      <c r="AA17" s="2574"/>
      <c r="AB17" s="2574"/>
      <c r="AC17" s="2574"/>
      <c r="AD17" s="2574"/>
      <c r="AE17" s="2574"/>
      <c r="AF17" s="2575"/>
      <c r="AG17" s="2576" t="e">
        <f>INDEX(핸드폰,MATCH(H17,성명,0))</f>
        <v>#N/A</v>
      </c>
      <c r="AH17" s="2577"/>
      <c r="AI17" s="2577"/>
      <c r="AJ17" s="2577"/>
      <c r="AK17" s="2577"/>
      <c r="AL17" s="2577"/>
      <c r="AM17" s="2577"/>
      <c r="AN17" s="2577"/>
      <c r="AO17" s="2577"/>
      <c r="AP17" s="2577"/>
      <c r="AQ17" s="2577"/>
      <c r="AR17" s="2577"/>
      <c r="AS17" s="2577"/>
      <c r="AT17" s="2577"/>
      <c r="AU17" s="2577"/>
      <c r="AV17" s="2578"/>
      <c r="AX17" s="2607"/>
      <c r="AY17" s="2608"/>
      <c r="AZ17" s="2608"/>
      <c r="BA17" s="2608"/>
      <c r="BB17" s="2608"/>
      <c r="BC17" s="2608"/>
      <c r="BD17" s="2608"/>
      <c r="BE17" s="2609"/>
      <c r="BG17" s="2616"/>
      <c r="BH17" s="2617"/>
      <c r="BI17" s="2617"/>
      <c r="BJ17" s="2617"/>
      <c r="BK17" s="2617"/>
      <c r="BL17" s="2617"/>
      <c r="BM17" s="2618"/>
    </row>
    <row r="18" spans="1:65" s="18" customFormat="1" ht="30" customHeight="1">
      <c r="A18" s="2476" t="s">
        <v>911</v>
      </c>
      <c r="B18" s="2477"/>
      <c r="C18" s="2477"/>
      <c r="D18" s="2477"/>
      <c r="E18" s="2477"/>
      <c r="F18" s="2477"/>
      <c r="G18" s="2478"/>
      <c r="H18" s="2516" t="e">
        <f>INDEX(연구실동,MATCH(H17,성명,0))</f>
        <v>#N/A</v>
      </c>
      <c r="I18" s="2517"/>
      <c r="J18" s="2517"/>
      <c r="K18" s="2517"/>
      <c r="L18" s="2518" t="s">
        <v>858</v>
      </c>
      <c r="M18" s="2518"/>
      <c r="N18" s="2517" t="e">
        <f>INDEX(연구실호,MATCH(H17,성명,0))</f>
        <v>#N/A</v>
      </c>
      <c r="O18" s="2517"/>
      <c r="P18" s="2517"/>
      <c r="Q18" s="2517"/>
      <c r="R18" s="2518" t="s">
        <v>859</v>
      </c>
      <c r="S18" s="2518"/>
      <c r="T18" s="2519" t="e">
        <f>INDEX(연구실명,MATCH(H17,성명,0))</f>
        <v>#N/A</v>
      </c>
      <c r="U18" s="2519"/>
      <c r="V18" s="2519"/>
      <c r="W18" s="2519"/>
      <c r="X18" s="2519"/>
      <c r="Y18" s="2519"/>
      <c r="Z18" s="2519"/>
      <c r="AA18" s="2519"/>
      <c r="AB18" s="2519"/>
      <c r="AC18" s="2519"/>
      <c r="AD18" s="2622" t="s">
        <v>857</v>
      </c>
      <c r="AE18" s="2622"/>
      <c r="AF18" s="2623"/>
      <c r="AG18" s="2583" t="s">
        <v>912</v>
      </c>
      <c r="AH18" s="2584"/>
      <c r="AI18" s="2584"/>
      <c r="AJ18" s="2584"/>
      <c r="AK18" s="2584"/>
      <c r="AL18" s="2624"/>
      <c r="AM18" s="2500"/>
      <c r="AN18" s="2501"/>
      <c r="AO18" s="2501"/>
      <c r="AP18" s="2501"/>
      <c r="AQ18" s="2501"/>
      <c r="AR18" s="2501"/>
      <c r="AS18" s="2501"/>
      <c r="AT18" s="2501"/>
      <c r="AU18" s="2501"/>
      <c r="AV18" s="2502"/>
      <c r="AX18" s="2610"/>
      <c r="AY18" s="2611"/>
      <c r="AZ18" s="2611"/>
      <c r="BA18" s="2611"/>
      <c r="BB18" s="2611"/>
      <c r="BC18" s="2611"/>
      <c r="BD18" s="2611"/>
      <c r="BE18" s="2612"/>
      <c r="BG18" s="2619"/>
      <c r="BH18" s="2620"/>
      <c r="BI18" s="2620"/>
      <c r="BJ18" s="2620"/>
      <c r="BK18" s="2620"/>
      <c r="BL18" s="2620"/>
      <c r="BM18" s="2621"/>
    </row>
    <row r="19" spans="1:65" s="18" customFormat="1" ht="30" customHeight="1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X19" s="2610"/>
      <c r="AY19" s="2611"/>
      <c r="AZ19" s="2611"/>
      <c r="BA19" s="2611"/>
      <c r="BB19" s="2611"/>
      <c r="BC19" s="2611"/>
      <c r="BD19" s="2611"/>
      <c r="BE19" s="2612"/>
      <c r="BG19" s="2557" t="s">
        <v>1319</v>
      </c>
      <c r="BH19" s="2558"/>
      <c r="BI19" s="2558"/>
      <c r="BJ19" s="2558"/>
      <c r="BK19" s="2558"/>
      <c r="BL19" s="2558"/>
      <c r="BM19" s="2559"/>
    </row>
    <row r="20" spans="1:65" s="18" customFormat="1" ht="20.100000000000001" customHeight="1">
      <c r="A20" s="2503" t="s">
        <v>913</v>
      </c>
      <c r="B20" s="2503"/>
      <c r="C20" s="2503"/>
      <c r="D20" s="2503"/>
      <c r="E20" s="2503"/>
      <c r="F20" s="2503"/>
      <c r="G20" s="2503"/>
      <c r="H20" s="2503"/>
      <c r="I20" s="2503"/>
      <c r="J20" s="2503"/>
      <c r="K20" s="2503"/>
      <c r="L20" s="2503"/>
      <c r="M20" s="2503"/>
      <c r="N20" s="2503"/>
      <c r="O20" s="2503"/>
      <c r="P20" s="2503"/>
      <c r="Q20" s="2503"/>
      <c r="R20" s="2503"/>
      <c r="S20" s="2503"/>
      <c r="T20" s="2503"/>
      <c r="U20" s="2503"/>
      <c r="V20" s="2503"/>
      <c r="W20" s="2503"/>
      <c r="X20" s="2503"/>
      <c r="Y20" s="2503"/>
      <c r="Z20" s="2503"/>
      <c r="AA20" s="2503"/>
      <c r="AB20" s="2503"/>
      <c r="AC20" s="2503"/>
      <c r="AD20" s="2503"/>
      <c r="AE20" s="2503"/>
      <c r="AF20" s="2503"/>
      <c r="AG20" s="2503"/>
      <c r="AH20" s="2503"/>
      <c r="AI20" s="2503"/>
      <c r="AJ20" s="2503"/>
      <c r="AK20" s="2503"/>
      <c r="AL20" s="2503"/>
      <c r="AM20" s="2503"/>
      <c r="AN20" s="2503"/>
      <c r="AO20" s="2503"/>
      <c r="AP20" s="2503"/>
      <c r="AQ20" s="2503"/>
      <c r="AR20" s="2503"/>
      <c r="AS20" s="2503"/>
      <c r="AT20" s="2503"/>
      <c r="AU20" s="2503"/>
      <c r="AV20" s="2503"/>
      <c r="AX20" s="2610"/>
      <c r="AY20" s="2611"/>
      <c r="AZ20" s="2611"/>
      <c r="BA20" s="2611"/>
      <c r="BB20" s="2611"/>
      <c r="BC20" s="2611"/>
      <c r="BD20" s="2611"/>
      <c r="BE20" s="2612"/>
      <c r="BG20" s="2560" t="s">
        <v>1320</v>
      </c>
      <c r="BH20" s="2561"/>
      <c r="BI20" s="2561"/>
      <c r="BJ20" s="2561"/>
      <c r="BK20" s="2561"/>
      <c r="BL20" s="2561"/>
      <c r="BM20" s="2562"/>
    </row>
    <row r="21" spans="1:65" s="27" customFormat="1" ht="24.95" customHeight="1">
      <c r="A21" s="2504" t="s">
        <v>1333</v>
      </c>
      <c r="B21" s="2505"/>
      <c r="C21" s="2505"/>
      <c r="D21" s="2505"/>
      <c r="E21" s="2505"/>
      <c r="F21" s="2505"/>
      <c r="G21" s="2506"/>
      <c r="H21" s="2513"/>
      <c r="I21" s="2514"/>
      <c r="J21" s="2514"/>
      <c r="K21" s="2514"/>
      <c r="L21" s="2514"/>
      <c r="M21" s="2514"/>
      <c r="N21" s="2514"/>
      <c r="O21" s="2514"/>
      <c r="P21" s="2514"/>
      <c r="Q21" s="2514"/>
      <c r="R21" s="2514"/>
      <c r="S21" s="2514"/>
      <c r="T21" s="2514"/>
      <c r="U21" s="2514"/>
      <c r="V21" s="2514"/>
      <c r="W21" s="2514"/>
      <c r="X21" s="2514"/>
      <c r="Y21" s="2514"/>
      <c r="Z21" s="2514"/>
      <c r="AA21" s="2514"/>
      <c r="AB21" s="2514"/>
      <c r="AC21" s="2514"/>
      <c r="AD21" s="2514"/>
      <c r="AE21" s="2514"/>
      <c r="AF21" s="2514"/>
      <c r="AG21" s="2514"/>
      <c r="AH21" s="2514"/>
      <c r="AI21" s="2514"/>
      <c r="AJ21" s="2514"/>
      <c r="AK21" s="2514"/>
      <c r="AL21" s="2514"/>
      <c r="AM21" s="2514"/>
      <c r="AN21" s="2514"/>
      <c r="AO21" s="2514"/>
      <c r="AP21" s="2514"/>
      <c r="AQ21" s="2514"/>
      <c r="AR21" s="2514"/>
      <c r="AS21" s="2514"/>
      <c r="AT21" s="2514"/>
      <c r="AU21" s="2514"/>
      <c r="AV21" s="2515"/>
      <c r="AX21" s="2610"/>
      <c r="AY21" s="2611"/>
      <c r="AZ21" s="2611"/>
      <c r="BA21" s="2611"/>
      <c r="BB21" s="2611"/>
      <c r="BC21" s="2611"/>
      <c r="BD21" s="2611"/>
      <c r="BE21" s="2612"/>
      <c r="BG21" s="2560"/>
      <c r="BH21" s="2561"/>
      <c r="BI21" s="2561"/>
      <c r="BJ21" s="2561"/>
      <c r="BK21" s="2561"/>
      <c r="BL21" s="2561"/>
      <c r="BM21" s="2562"/>
    </row>
    <row r="22" spans="1:65" s="18" customFormat="1" ht="24.95" customHeight="1">
      <c r="A22" s="2507"/>
      <c r="B22" s="2508"/>
      <c r="C22" s="2508"/>
      <c r="D22" s="2508"/>
      <c r="E22" s="2508"/>
      <c r="F22" s="2508"/>
      <c r="G22" s="2509"/>
      <c r="H22" s="2520"/>
      <c r="I22" s="2521"/>
      <c r="J22" s="2521"/>
      <c r="K22" s="2521"/>
      <c r="L22" s="2521"/>
      <c r="M22" s="2521"/>
      <c r="N22" s="2521"/>
      <c r="O22" s="2521"/>
      <c r="P22" s="2521"/>
      <c r="Q22" s="2521"/>
      <c r="R22" s="2521"/>
      <c r="S22" s="2521"/>
      <c r="T22" s="2521"/>
      <c r="U22" s="2521"/>
      <c r="V22" s="2521"/>
      <c r="W22" s="2521"/>
      <c r="X22" s="2521"/>
      <c r="Y22" s="2521"/>
      <c r="Z22" s="2521"/>
      <c r="AA22" s="2521"/>
      <c r="AB22" s="2521"/>
      <c r="AC22" s="2521"/>
      <c r="AD22" s="2521"/>
      <c r="AE22" s="2521"/>
      <c r="AF22" s="2521"/>
      <c r="AG22" s="2521"/>
      <c r="AH22" s="2521"/>
      <c r="AI22" s="2521"/>
      <c r="AJ22" s="2521"/>
      <c r="AK22" s="2521"/>
      <c r="AL22" s="2521"/>
      <c r="AM22" s="2521"/>
      <c r="AN22" s="2521"/>
      <c r="AO22" s="2521"/>
      <c r="AP22" s="2521"/>
      <c r="AQ22" s="2521"/>
      <c r="AR22" s="2521"/>
      <c r="AS22" s="2521"/>
      <c r="AT22" s="2521"/>
      <c r="AU22" s="2521"/>
      <c r="AV22" s="2522"/>
      <c r="AX22" s="2610"/>
      <c r="AY22" s="2611"/>
      <c r="AZ22" s="2611"/>
      <c r="BA22" s="2611"/>
      <c r="BB22" s="2611"/>
      <c r="BC22" s="2611"/>
      <c r="BD22" s="2611"/>
      <c r="BE22" s="2612"/>
      <c r="BG22" s="2560"/>
      <c r="BH22" s="2561"/>
      <c r="BI22" s="2561"/>
      <c r="BJ22" s="2561"/>
      <c r="BK22" s="2561"/>
      <c r="BL22" s="2561"/>
      <c r="BM22" s="2562"/>
    </row>
    <row r="23" spans="1:65" s="18" customFormat="1" ht="24.95" customHeight="1">
      <c r="A23" s="2510"/>
      <c r="B23" s="2511"/>
      <c r="C23" s="2511"/>
      <c r="D23" s="2511"/>
      <c r="E23" s="2511"/>
      <c r="F23" s="2511"/>
      <c r="G23" s="2512"/>
      <c r="H23" s="2523"/>
      <c r="I23" s="2524"/>
      <c r="J23" s="2524"/>
      <c r="K23" s="2524"/>
      <c r="L23" s="2524"/>
      <c r="M23" s="2524"/>
      <c r="N23" s="2524"/>
      <c r="O23" s="2524"/>
      <c r="P23" s="2524"/>
      <c r="Q23" s="2524"/>
      <c r="R23" s="2524"/>
      <c r="S23" s="2524"/>
      <c r="T23" s="2524"/>
      <c r="U23" s="2524"/>
      <c r="V23" s="2524"/>
      <c r="W23" s="2524"/>
      <c r="X23" s="2524"/>
      <c r="Y23" s="2524"/>
      <c r="Z23" s="2524"/>
      <c r="AA23" s="2524"/>
      <c r="AB23" s="2524"/>
      <c r="AC23" s="2524"/>
      <c r="AD23" s="2524"/>
      <c r="AE23" s="2524"/>
      <c r="AF23" s="2524"/>
      <c r="AG23" s="2524"/>
      <c r="AH23" s="2524"/>
      <c r="AI23" s="2524"/>
      <c r="AJ23" s="2524"/>
      <c r="AK23" s="2524"/>
      <c r="AL23" s="2524"/>
      <c r="AM23" s="2524"/>
      <c r="AN23" s="2524"/>
      <c r="AO23" s="2524"/>
      <c r="AP23" s="2524"/>
      <c r="AQ23" s="2524"/>
      <c r="AR23" s="2524"/>
      <c r="AS23" s="2524"/>
      <c r="AT23" s="2524"/>
      <c r="AU23" s="2524"/>
      <c r="AV23" s="2525"/>
      <c r="AX23" s="2610"/>
      <c r="AY23" s="2611"/>
      <c r="AZ23" s="2611"/>
      <c r="BA23" s="2611"/>
      <c r="BB23" s="2611"/>
      <c r="BC23" s="2611"/>
      <c r="BD23" s="2611"/>
      <c r="BE23" s="2612"/>
      <c r="BG23" s="2560"/>
      <c r="BH23" s="2561"/>
      <c r="BI23" s="2561"/>
      <c r="BJ23" s="2561"/>
      <c r="BK23" s="2561"/>
      <c r="BL23" s="2561"/>
      <c r="BM23" s="2562"/>
    </row>
    <row r="24" spans="1:65" s="18" customFormat="1" ht="24.95" customHeight="1">
      <c r="A24" s="2473" t="s">
        <v>914</v>
      </c>
      <c r="B24" s="2474"/>
      <c r="C24" s="2474"/>
      <c r="D24" s="2474"/>
      <c r="E24" s="2474"/>
      <c r="F24" s="2474"/>
      <c r="G24" s="2475"/>
      <c r="H24" s="1363"/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364"/>
      <c r="T24" s="1364"/>
      <c r="U24" s="1364"/>
      <c r="V24" s="1364"/>
      <c r="W24" s="1364"/>
      <c r="X24" s="1365"/>
      <c r="Y24" s="2473" t="s">
        <v>915</v>
      </c>
      <c r="Z24" s="2474"/>
      <c r="AA24" s="2474"/>
      <c r="AB24" s="2474"/>
      <c r="AC24" s="2474"/>
      <c r="AD24" s="2474"/>
      <c r="AE24" s="2474"/>
      <c r="AF24" s="2475"/>
      <c r="AG24" s="1363"/>
      <c r="AH24" s="1364"/>
      <c r="AI24" s="1364"/>
      <c r="AJ24" s="1364"/>
      <c r="AK24" s="1364"/>
      <c r="AL24" s="1364"/>
      <c r="AM24" s="1364"/>
      <c r="AN24" s="1364"/>
      <c r="AO24" s="1364"/>
      <c r="AP24" s="1364"/>
      <c r="AQ24" s="1364"/>
      <c r="AR24" s="1364"/>
      <c r="AS24" s="1364"/>
      <c r="AT24" s="1364"/>
      <c r="AU24" s="1364"/>
      <c r="AV24" s="1365"/>
      <c r="AX24" s="2610"/>
      <c r="AY24" s="2611"/>
      <c r="AZ24" s="2611"/>
      <c r="BA24" s="2611"/>
      <c r="BB24" s="2611"/>
      <c r="BC24" s="2611"/>
      <c r="BD24" s="2611"/>
      <c r="BE24" s="2612"/>
      <c r="BG24" s="2560"/>
      <c r="BH24" s="2561"/>
      <c r="BI24" s="2561"/>
      <c r="BJ24" s="2561"/>
      <c r="BK24" s="2561"/>
      <c r="BL24" s="2561"/>
      <c r="BM24" s="2562"/>
    </row>
    <row r="25" spans="1:65" s="18" customFormat="1" ht="24.95" customHeight="1">
      <c r="A25" s="2473" t="s">
        <v>916</v>
      </c>
      <c r="B25" s="2474"/>
      <c r="C25" s="2474"/>
      <c r="D25" s="2474"/>
      <c r="E25" s="2474"/>
      <c r="F25" s="2474"/>
      <c r="G25" s="2475"/>
      <c r="H25" s="1363"/>
      <c r="I25" s="1364"/>
      <c r="J25" s="1364"/>
      <c r="K25" s="1364"/>
      <c r="L25" s="1364"/>
      <c r="M25" s="1364"/>
      <c r="N25" s="1364"/>
      <c r="O25" s="1364"/>
      <c r="P25" s="1364"/>
      <c r="Q25" s="1364"/>
      <c r="R25" s="1364"/>
      <c r="S25" s="1364"/>
      <c r="T25" s="1364"/>
      <c r="U25" s="1364"/>
      <c r="V25" s="1364"/>
      <c r="W25" s="1364"/>
      <c r="X25" s="1364"/>
      <c r="Y25" s="1364"/>
      <c r="Z25" s="1364"/>
      <c r="AA25" s="1364"/>
      <c r="AB25" s="1364"/>
      <c r="AC25" s="1364"/>
      <c r="AD25" s="1364"/>
      <c r="AE25" s="1364"/>
      <c r="AF25" s="1364"/>
      <c r="AG25" s="1364"/>
      <c r="AH25" s="1364"/>
      <c r="AI25" s="1364"/>
      <c r="AJ25" s="1364"/>
      <c r="AK25" s="1364"/>
      <c r="AL25" s="1364"/>
      <c r="AM25" s="1364"/>
      <c r="AN25" s="1364"/>
      <c r="AO25" s="1364"/>
      <c r="AP25" s="1364"/>
      <c r="AQ25" s="1364"/>
      <c r="AR25" s="1364"/>
      <c r="AS25" s="1364"/>
      <c r="AT25" s="1364"/>
      <c r="AU25" s="1364"/>
      <c r="AV25" s="1365"/>
      <c r="AX25" s="2610"/>
      <c r="AY25" s="2611"/>
      <c r="AZ25" s="2611"/>
      <c r="BA25" s="2611"/>
      <c r="BB25" s="2611"/>
      <c r="BC25" s="2611"/>
      <c r="BD25" s="2611"/>
      <c r="BE25" s="2612"/>
      <c r="BG25" s="2560"/>
      <c r="BH25" s="2561"/>
      <c r="BI25" s="2561"/>
      <c r="BJ25" s="2561"/>
      <c r="BK25" s="2561"/>
      <c r="BL25" s="2561"/>
      <c r="BM25" s="2562"/>
    </row>
    <row r="26" spans="1:65" s="18" customFormat="1" ht="24.95" customHeight="1">
      <c r="A26" s="2473" t="s">
        <v>917</v>
      </c>
      <c r="B26" s="2474"/>
      <c r="C26" s="2474"/>
      <c r="D26" s="2474"/>
      <c r="E26" s="2474"/>
      <c r="F26" s="2474"/>
      <c r="G26" s="2475"/>
      <c r="H26" s="1363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5"/>
      <c r="Y26" s="2473" t="s">
        <v>918</v>
      </c>
      <c r="Z26" s="2474"/>
      <c r="AA26" s="2474"/>
      <c r="AB26" s="2474"/>
      <c r="AC26" s="2474"/>
      <c r="AD26" s="2474"/>
      <c r="AE26" s="2474"/>
      <c r="AF26" s="2475"/>
      <c r="AG26" s="1363"/>
      <c r="AH26" s="1364"/>
      <c r="AI26" s="1364"/>
      <c r="AJ26" s="1364"/>
      <c r="AK26" s="1364"/>
      <c r="AL26" s="1364"/>
      <c r="AM26" s="1364"/>
      <c r="AN26" s="1364"/>
      <c r="AO26" s="1364"/>
      <c r="AP26" s="1364"/>
      <c r="AQ26" s="1364"/>
      <c r="AR26" s="1364"/>
      <c r="AS26" s="1364"/>
      <c r="AT26" s="1364"/>
      <c r="AU26" s="1364"/>
      <c r="AV26" s="1365"/>
      <c r="AX26" s="2610"/>
      <c r="AY26" s="2611"/>
      <c r="AZ26" s="2611"/>
      <c r="BA26" s="2611"/>
      <c r="BB26" s="2611"/>
      <c r="BC26" s="2611"/>
      <c r="BD26" s="2611"/>
      <c r="BE26" s="2612"/>
      <c r="BG26" s="2601" t="s">
        <v>1321</v>
      </c>
      <c r="BH26" s="2602"/>
      <c r="BI26" s="2602"/>
      <c r="BJ26" s="2602"/>
      <c r="BK26" s="2602"/>
      <c r="BL26" s="2602"/>
      <c r="BM26" s="2603"/>
    </row>
    <row r="27" spans="1:65" s="18" customFormat="1" ht="20.100000000000001" customHeight="1">
      <c r="A27" s="2526" t="s">
        <v>919</v>
      </c>
      <c r="B27" s="2526"/>
      <c r="C27" s="2526"/>
      <c r="D27" s="2526"/>
      <c r="E27" s="2526"/>
      <c r="F27" s="2526"/>
      <c r="G27" s="2526"/>
      <c r="H27" s="2526"/>
      <c r="I27" s="2526"/>
      <c r="J27" s="2526"/>
      <c r="K27" s="2526"/>
      <c r="L27" s="2526"/>
      <c r="M27" s="2526"/>
      <c r="N27" s="2526"/>
      <c r="O27" s="2526"/>
      <c r="P27" s="2526"/>
      <c r="Q27" s="2526"/>
      <c r="R27" s="2526"/>
      <c r="S27" s="2526"/>
      <c r="T27" s="2526"/>
      <c r="U27" s="2526"/>
      <c r="V27" s="2526"/>
      <c r="W27" s="2526"/>
      <c r="X27" s="2526"/>
      <c r="Y27" s="2526"/>
      <c r="Z27" s="2526"/>
      <c r="AA27" s="2526"/>
      <c r="AB27" s="2526"/>
      <c r="AC27" s="2526"/>
      <c r="AD27" s="2526"/>
      <c r="AE27" s="2526"/>
      <c r="AF27" s="2526"/>
      <c r="AG27" s="2526"/>
      <c r="AH27" s="2526"/>
      <c r="AI27" s="2526"/>
      <c r="AJ27" s="2526"/>
      <c r="AK27" s="2526"/>
      <c r="AL27" s="2526"/>
      <c r="AM27" s="2526"/>
      <c r="AN27" s="2526"/>
      <c r="AO27" s="2526"/>
      <c r="AP27" s="2526"/>
      <c r="AQ27" s="2526"/>
      <c r="AR27" s="2526"/>
      <c r="AS27" s="2526"/>
      <c r="AT27" s="2526"/>
      <c r="AU27" s="2526"/>
      <c r="AV27" s="2526"/>
      <c r="AX27" s="2613"/>
      <c r="AY27" s="2614"/>
      <c r="AZ27" s="2614"/>
      <c r="BA27" s="2614"/>
      <c r="BB27" s="2614"/>
      <c r="BC27" s="2614"/>
      <c r="BD27" s="2614"/>
      <c r="BE27" s="2615"/>
      <c r="BG27" s="2560" t="s">
        <v>1322</v>
      </c>
      <c r="BH27" s="2561"/>
      <c r="BI27" s="2561"/>
      <c r="BJ27" s="2561"/>
      <c r="BK27" s="2561"/>
      <c r="BL27" s="2561"/>
      <c r="BM27" s="2562"/>
    </row>
    <row r="28" spans="1:65" s="18" customFormat="1" ht="18" customHeight="1">
      <c r="A28" s="2529" t="s">
        <v>1508</v>
      </c>
      <c r="B28" s="2529"/>
      <c r="C28" s="2529"/>
      <c r="D28" s="2529"/>
      <c r="E28" s="2529"/>
      <c r="F28" s="2529"/>
      <c r="G28" s="2529"/>
      <c r="H28" s="2529"/>
      <c r="I28" s="2529"/>
      <c r="J28" s="2529"/>
      <c r="K28" s="2529"/>
      <c r="L28" s="2529"/>
      <c r="M28" s="2529"/>
      <c r="N28" s="2529"/>
      <c r="O28" s="2529"/>
      <c r="P28" s="2529"/>
      <c r="Q28" s="2529"/>
      <c r="R28" s="2529"/>
      <c r="S28" s="2529"/>
      <c r="T28" s="2529"/>
      <c r="U28" s="2529"/>
      <c r="V28" s="2529"/>
      <c r="W28" s="2529"/>
      <c r="X28" s="2529"/>
      <c r="Y28" s="2529"/>
      <c r="Z28" s="2529"/>
      <c r="AA28" s="2529"/>
      <c r="AB28" s="2529"/>
      <c r="AC28" s="2529"/>
      <c r="AD28" s="2529"/>
      <c r="AE28" s="2529"/>
      <c r="AF28" s="2529"/>
      <c r="AG28" s="2529"/>
      <c r="AH28" s="2529"/>
      <c r="AI28" s="2529"/>
      <c r="AJ28" s="2529"/>
      <c r="AK28" s="2529"/>
      <c r="AL28" s="2529"/>
      <c r="AM28" s="2529"/>
      <c r="AN28" s="2529"/>
      <c r="AO28" s="2529"/>
      <c r="AP28" s="2529"/>
      <c r="AQ28" s="2529"/>
      <c r="AR28" s="2529"/>
      <c r="AS28" s="2529"/>
      <c r="AT28" s="2529"/>
      <c r="AU28" s="2529"/>
      <c r="AV28" s="2529"/>
      <c r="AX28" s="412"/>
      <c r="AY28" s="315"/>
      <c r="AZ28" s="315"/>
      <c r="BA28" s="315"/>
      <c r="BB28" s="315"/>
      <c r="BC28" s="315"/>
      <c r="BD28" s="315"/>
      <c r="BE28" s="315"/>
      <c r="BG28" s="2560"/>
      <c r="BH28" s="2561"/>
      <c r="BI28" s="2561"/>
      <c r="BJ28" s="2561"/>
      <c r="BK28" s="2561"/>
      <c r="BL28" s="2561"/>
      <c r="BM28" s="2562"/>
    </row>
    <row r="29" spans="1:65" s="18" customFormat="1" ht="30" customHeight="1">
      <c r="A29" s="2529"/>
      <c r="B29" s="2529"/>
      <c r="C29" s="2529"/>
      <c r="D29" s="2529"/>
      <c r="E29" s="2529"/>
      <c r="F29" s="2529"/>
      <c r="G29" s="2529"/>
      <c r="H29" s="2529"/>
      <c r="I29" s="2529"/>
      <c r="J29" s="2529"/>
      <c r="K29" s="2529"/>
      <c r="L29" s="2529"/>
      <c r="M29" s="2529"/>
      <c r="N29" s="2529"/>
      <c r="O29" s="2529"/>
      <c r="P29" s="2529"/>
      <c r="Q29" s="2529"/>
      <c r="R29" s="2529"/>
      <c r="S29" s="2529"/>
      <c r="T29" s="2529"/>
      <c r="U29" s="2529"/>
      <c r="V29" s="2529"/>
      <c r="W29" s="2529"/>
      <c r="X29" s="2529"/>
      <c r="Y29" s="2529"/>
      <c r="Z29" s="2529"/>
      <c r="AA29" s="2529"/>
      <c r="AB29" s="2529"/>
      <c r="AC29" s="2529"/>
      <c r="AD29" s="2529"/>
      <c r="AE29" s="2529"/>
      <c r="AF29" s="2529"/>
      <c r="AG29" s="2529"/>
      <c r="AH29" s="2529"/>
      <c r="AI29" s="2529"/>
      <c r="AJ29" s="2529"/>
      <c r="AK29" s="2529"/>
      <c r="AL29" s="2529"/>
      <c r="AM29" s="2529"/>
      <c r="AN29" s="2529"/>
      <c r="AO29" s="2529"/>
      <c r="AP29" s="2529"/>
      <c r="AQ29" s="2529"/>
      <c r="AR29" s="2529"/>
      <c r="AS29" s="2529"/>
      <c r="AT29" s="2529"/>
      <c r="AU29" s="2529"/>
      <c r="AV29" s="2529"/>
      <c r="AX29" s="2531" t="s">
        <v>1304</v>
      </c>
      <c r="AY29" s="2531"/>
      <c r="AZ29" s="2531"/>
      <c r="BA29" s="2531"/>
      <c r="BB29" s="2531"/>
      <c r="BC29" s="2531"/>
      <c r="BD29" s="2531"/>
      <c r="BE29" s="2531"/>
      <c r="BG29" s="2604"/>
      <c r="BH29" s="2605"/>
      <c r="BI29" s="2605"/>
      <c r="BJ29" s="2605"/>
      <c r="BK29" s="2605"/>
      <c r="BL29" s="2605"/>
      <c r="BM29" s="2606"/>
    </row>
    <row r="30" spans="1:65" s="1" customFormat="1" ht="30" customHeight="1">
      <c r="A30" s="2527">
        <f ca="1">TODAY()</f>
        <v>42951</v>
      </c>
      <c r="B30" s="2527"/>
      <c r="C30" s="2527"/>
      <c r="D30" s="2527"/>
      <c r="E30" s="2527"/>
      <c r="F30" s="2527"/>
      <c r="G30" s="2527"/>
      <c r="H30" s="2527"/>
      <c r="I30" s="2527"/>
      <c r="J30" s="2527"/>
      <c r="K30" s="2527"/>
      <c r="L30" s="2527"/>
      <c r="M30" s="2527"/>
      <c r="N30" s="2527"/>
      <c r="O30" s="2527"/>
      <c r="P30" s="2527"/>
      <c r="Q30" s="2527"/>
      <c r="R30" s="2527"/>
      <c r="S30" s="2527"/>
      <c r="T30" s="2527"/>
      <c r="U30" s="2527"/>
      <c r="V30" s="2527"/>
      <c r="W30" s="2527"/>
      <c r="X30" s="2527"/>
      <c r="Y30" s="2527"/>
      <c r="Z30" s="2527"/>
      <c r="AA30" s="2527"/>
      <c r="AB30" s="2527"/>
      <c r="AC30" s="2527"/>
      <c r="AD30" s="2527"/>
      <c r="AE30" s="2527"/>
      <c r="AF30" s="2527"/>
      <c r="AG30" s="2527"/>
      <c r="AH30" s="2527"/>
      <c r="AI30" s="2527"/>
      <c r="AJ30" s="2527"/>
      <c r="AK30" s="2527"/>
      <c r="AL30" s="2527"/>
      <c r="AM30" s="2527"/>
      <c r="AN30" s="2527"/>
      <c r="AO30" s="2527"/>
      <c r="AP30" s="2527"/>
      <c r="AQ30" s="2527"/>
      <c r="AR30" s="2527"/>
      <c r="AS30" s="2527"/>
      <c r="AT30" s="2527"/>
      <c r="AU30" s="2527"/>
      <c r="AV30" s="2527"/>
      <c r="AX30" s="412"/>
      <c r="AY30" s="315"/>
      <c r="AZ30" s="315"/>
      <c r="BA30" s="315"/>
      <c r="BB30" s="315"/>
      <c r="BC30" s="315"/>
      <c r="BD30" s="315"/>
      <c r="BE30" s="315"/>
      <c r="BG30" s="413"/>
      <c r="BH30" s="413"/>
      <c r="BI30" s="314"/>
      <c r="BJ30" s="314"/>
      <c r="BK30" s="314"/>
      <c r="BL30" s="314"/>
      <c r="BM30" s="314"/>
    </row>
    <row r="31" spans="1:65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4"/>
      <c r="AO31" s="54"/>
      <c r="AP31" s="410"/>
      <c r="AQ31" s="410"/>
      <c r="AR31" s="410"/>
      <c r="AS31" s="410"/>
      <c r="AT31" s="410"/>
      <c r="AU31" s="410"/>
      <c r="AV31" s="2"/>
      <c r="AX31" s="412"/>
      <c r="AY31" s="315"/>
      <c r="AZ31" s="315"/>
      <c r="BA31" s="315"/>
      <c r="BB31" s="315"/>
      <c r="BC31" s="315"/>
      <c r="BD31" s="315"/>
      <c r="BE31" s="315"/>
      <c r="BG31" s="2531" t="s">
        <v>1323</v>
      </c>
      <c r="BH31" s="2531"/>
      <c r="BI31" s="2531"/>
      <c r="BJ31" s="2531"/>
      <c r="BK31" s="2531"/>
      <c r="BL31" s="2531"/>
      <c r="BM31" s="2531"/>
    </row>
    <row r="32" spans="1:65" s="1" customFormat="1" ht="20.100000000000001" customHeight="1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06"/>
      <c r="Z32" s="406"/>
      <c r="AA32" s="406"/>
      <c r="AB32" s="406"/>
      <c r="AC32" s="2528" t="s">
        <v>920</v>
      </c>
      <c r="AD32" s="2528"/>
      <c r="AE32" s="2528"/>
      <c r="AF32" s="2528"/>
      <c r="AG32" s="2528"/>
      <c r="AH32" s="2528"/>
      <c r="AI32" s="2528"/>
      <c r="AJ32" s="944" t="e">
        <f>INDEX(소속,MATCH(AJ33,성명,0))</f>
        <v>#N/A</v>
      </c>
      <c r="AK32" s="944"/>
      <c r="AL32" s="944"/>
      <c r="AM32" s="944"/>
      <c r="AN32" s="944"/>
      <c r="AO32" s="944"/>
      <c r="AP32" s="944"/>
      <c r="AQ32" s="944"/>
      <c r="AR32" s="944"/>
      <c r="AS32" s="944"/>
      <c r="AT32" s="944"/>
      <c r="AU32" s="944"/>
      <c r="AV32" s="944"/>
      <c r="AX32" s="412"/>
      <c r="AY32" s="315"/>
      <c r="AZ32" s="315"/>
      <c r="BA32" s="315"/>
      <c r="BB32" s="315"/>
      <c r="BC32" s="315"/>
      <c r="BD32" s="315"/>
      <c r="BE32" s="315"/>
      <c r="BG32" s="2531"/>
      <c r="BH32" s="2531"/>
      <c r="BI32" s="2531"/>
      <c r="BJ32" s="2531"/>
      <c r="BK32" s="2531"/>
      <c r="BL32" s="2531"/>
      <c r="BM32" s="2531"/>
    </row>
    <row r="33" spans="1:67" s="13" customFormat="1" ht="20.100000000000001" customHeight="1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06"/>
      <c r="X33" s="406"/>
      <c r="Y33" s="406"/>
      <c r="Z33" s="406"/>
      <c r="AA33" s="406"/>
      <c r="AB33" s="406"/>
      <c r="AC33" s="1012" t="s">
        <v>35</v>
      </c>
      <c r="AD33" s="1012"/>
      <c r="AE33" s="1012"/>
      <c r="AF33" s="1012"/>
      <c r="AG33" s="1012"/>
      <c r="AH33" s="1012"/>
      <c r="AI33" s="1012"/>
      <c r="AJ33" s="950">
        <f>'1'!$AJ$26</f>
        <v>0</v>
      </c>
      <c r="AK33" s="950"/>
      <c r="AL33" s="950"/>
      <c r="AM33" s="950"/>
      <c r="AN33" s="950"/>
      <c r="AO33" s="950"/>
      <c r="AP33" s="950"/>
      <c r="AQ33" s="950"/>
      <c r="AR33" s="950"/>
      <c r="AS33" s="1012" t="s">
        <v>26</v>
      </c>
      <c r="AT33" s="1012"/>
      <c r="AU33" s="1012"/>
      <c r="AV33" s="1012"/>
      <c r="AW33" s="410"/>
      <c r="AX33" s="413"/>
      <c r="AY33" s="314"/>
      <c r="AZ33" s="314"/>
      <c r="BA33" s="314"/>
      <c r="BB33" s="314"/>
      <c r="BC33" s="314"/>
      <c r="BD33" s="314"/>
      <c r="BE33" s="314"/>
      <c r="BF33" s="410"/>
      <c r="BG33" s="413"/>
      <c r="BH33" s="413"/>
      <c r="BI33" s="314"/>
      <c r="BJ33" s="314"/>
      <c r="BK33" s="314"/>
      <c r="BL33" s="314"/>
      <c r="BM33" s="314"/>
    </row>
    <row r="34" spans="1:67" s="538" customFormat="1" ht="20.100000000000001" hidden="1" customHeight="1">
      <c r="W34" s="770"/>
      <c r="X34" s="770"/>
      <c r="Y34" s="770"/>
      <c r="Z34" s="770"/>
      <c r="AA34" s="770"/>
      <c r="AB34" s="770"/>
      <c r="AC34" s="1012" t="s">
        <v>2400</v>
      </c>
      <c r="AD34" s="1012"/>
      <c r="AE34" s="1012"/>
      <c r="AF34" s="1012"/>
      <c r="AG34" s="1012"/>
      <c r="AH34" s="1012"/>
      <c r="AI34" s="1012"/>
      <c r="AJ34" s="950">
        <f>'1'!$AJ$27</f>
        <v>0</v>
      </c>
      <c r="AK34" s="950"/>
      <c r="AL34" s="950"/>
      <c r="AM34" s="950"/>
      <c r="AN34" s="950"/>
      <c r="AO34" s="950"/>
      <c r="AP34" s="950"/>
      <c r="AQ34" s="950"/>
      <c r="AR34" s="950"/>
      <c r="AS34" s="1012" t="s">
        <v>26</v>
      </c>
      <c r="AT34" s="1012"/>
      <c r="AU34" s="1012"/>
      <c r="AV34" s="1012"/>
      <c r="AX34" s="413"/>
      <c r="AY34" s="314"/>
      <c r="AZ34" s="314"/>
      <c r="BA34" s="314"/>
      <c r="BB34" s="314"/>
      <c r="BC34" s="314"/>
      <c r="BD34" s="314"/>
      <c r="BE34" s="314"/>
      <c r="BG34" s="413"/>
      <c r="BH34" s="413"/>
      <c r="BI34" s="314"/>
      <c r="BJ34" s="314"/>
      <c r="BK34" s="314"/>
      <c r="BL34" s="314"/>
      <c r="BM34" s="314"/>
    </row>
    <row r="35" spans="1:67" s="13" customFormat="1" ht="20.100000000000001" customHeight="1">
      <c r="A35" s="944" t="s">
        <v>166</v>
      </c>
      <c r="B35" s="944"/>
      <c r="C35" s="944"/>
      <c r="D35" s="944"/>
      <c r="E35" s="944"/>
      <c r="F35" s="944"/>
      <c r="G35" s="944"/>
      <c r="H35" s="944"/>
      <c r="I35" s="944"/>
      <c r="J35" s="944"/>
      <c r="K35" s="944"/>
      <c r="L35" s="1012" t="s">
        <v>34</v>
      </c>
      <c r="M35" s="1012"/>
      <c r="N35" s="1012"/>
      <c r="O35" s="1012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11"/>
      <c r="AQ35" s="411"/>
      <c r="AR35" s="411"/>
      <c r="AS35" s="411"/>
      <c r="AT35" s="411"/>
      <c r="AU35" s="2"/>
      <c r="AV35" s="1"/>
      <c r="AW35" s="410"/>
      <c r="AX35" s="413"/>
      <c r="AY35" s="314"/>
      <c r="AZ35" s="314"/>
      <c r="BA35" s="314"/>
      <c r="BB35" s="314"/>
      <c r="BC35" s="314"/>
      <c r="BD35" s="314"/>
      <c r="BE35" s="314"/>
      <c r="BF35" s="410"/>
      <c r="BG35" s="413"/>
      <c r="BH35" s="413"/>
      <c r="BI35" s="314"/>
      <c r="BJ35" s="314"/>
      <c r="BK35" s="314"/>
      <c r="BL35" s="314"/>
      <c r="BM35" s="314"/>
      <c r="BN35" s="1"/>
      <c r="BO35" s="1"/>
    </row>
    <row r="36" spans="1:67" s="1" customFormat="1" ht="18" customHeight="1">
      <c r="AZ36" s="413"/>
      <c r="BA36" s="314"/>
      <c r="BB36" s="314"/>
      <c r="BC36" s="314"/>
      <c r="BD36" s="314"/>
      <c r="BE36" s="314"/>
    </row>
    <row r="37" spans="1:67">
      <c r="BG37" s="413"/>
      <c r="BH37" s="413"/>
    </row>
    <row r="38" spans="1:67">
      <c r="BG38" s="413"/>
      <c r="BH38" s="413"/>
    </row>
    <row r="39" spans="1:67">
      <c r="BG39" s="413"/>
      <c r="BH39" s="413"/>
    </row>
    <row r="40" spans="1:67">
      <c r="BG40" s="413"/>
      <c r="BH40" s="413"/>
    </row>
    <row r="41" spans="1:67">
      <c r="BG41" s="413"/>
      <c r="BH41" s="413"/>
    </row>
    <row r="42" spans="1:67">
      <c r="BG42" s="413"/>
      <c r="BH42" s="413"/>
    </row>
    <row r="43" spans="1:67">
      <c r="BG43" s="413"/>
      <c r="BH43" s="413"/>
    </row>
    <row r="44" spans="1:67">
      <c r="BG44" s="413"/>
      <c r="BH44" s="413"/>
    </row>
    <row r="45" spans="1:67">
      <c r="BG45" s="413"/>
      <c r="BH45" s="413"/>
    </row>
    <row r="46" spans="1:67">
      <c r="BG46" s="413"/>
      <c r="BH46" s="413"/>
    </row>
    <row r="47" spans="1:67">
      <c r="BG47" s="413"/>
      <c r="BH47" s="413"/>
    </row>
    <row r="48" spans="1:67">
      <c r="BG48" s="413"/>
      <c r="BH48" s="413"/>
    </row>
    <row r="49" spans="50:60">
      <c r="BG49" s="413"/>
      <c r="BH49" s="413"/>
    </row>
    <row r="50" spans="50:60">
      <c r="BG50" s="413"/>
      <c r="BH50" s="413"/>
    </row>
    <row r="51" spans="50:60">
      <c r="BG51" s="413"/>
      <c r="BH51" s="413"/>
    </row>
    <row r="52" spans="50:60">
      <c r="BG52" s="413"/>
      <c r="BH52" s="413"/>
    </row>
    <row r="53" spans="50:60">
      <c r="BG53" s="413"/>
      <c r="BH53" s="413"/>
    </row>
    <row r="54" spans="50:60">
      <c r="BG54" s="413"/>
      <c r="BH54" s="413"/>
    </row>
    <row r="55" spans="50:60">
      <c r="AX55" s="413"/>
      <c r="BG55" s="413"/>
      <c r="BH55" s="413"/>
    </row>
    <row r="56" spans="50:60">
      <c r="AX56" s="413"/>
      <c r="BG56" s="413"/>
      <c r="BH56" s="413"/>
    </row>
    <row r="57" spans="50:60">
      <c r="AX57" s="413"/>
      <c r="BG57" s="413"/>
      <c r="BH57" s="413"/>
    </row>
    <row r="58" spans="50:60">
      <c r="AX58" s="413"/>
      <c r="BG58" s="413"/>
      <c r="BH58" s="413"/>
    </row>
    <row r="59" spans="50:60">
      <c r="AX59" s="413"/>
      <c r="BG59" s="413"/>
      <c r="BH59" s="413"/>
    </row>
    <row r="60" spans="50:60">
      <c r="AX60" s="413"/>
    </row>
    <row r="61" spans="50:60">
      <c r="AX61" s="413"/>
    </row>
    <row r="62" spans="50:60">
      <c r="AX62" s="413"/>
    </row>
    <row r="63" spans="50:60">
      <c r="AX63" s="413"/>
    </row>
    <row r="64" spans="50:60">
      <c r="AX64" s="413"/>
    </row>
    <row r="65" spans="50:50">
      <c r="AX65" s="413"/>
    </row>
    <row r="66" spans="50:50">
      <c r="AX66" s="413"/>
    </row>
    <row r="67" spans="50:50">
      <c r="AX67" s="413"/>
    </row>
  </sheetData>
  <protectedRanges>
    <protectedRange sqref="AW7:AX7" name="범위1_1"/>
    <protectedRange sqref="AD30" name="범위1_1_1_1"/>
    <protectedRange sqref="A11:A12 E11:AV12" name="범위1_1_4_1"/>
    <protectedRange sqref="AQ5:AQ6 N5:O6 Q6" name="범위1_1_1_1_1"/>
    <protectedRange sqref="AH13:AV13 T13:AE13 E13:Q13" name="범위1_1_4_1_1"/>
  </protectedRanges>
  <mergeCells count="124">
    <mergeCell ref="BG31:BM32"/>
    <mergeCell ref="H24:X24"/>
    <mergeCell ref="Y24:AF24"/>
    <mergeCell ref="AG24:AV24"/>
    <mergeCell ref="H25:AV25"/>
    <mergeCell ref="H26:X26"/>
    <mergeCell ref="Y26:AF26"/>
    <mergeCell ref="AG26:AV26"/>
    <mergeCell ref="BG26:BM26"/>
    <mergeCell ref="BG27:BM29"/>
    <mergeCell ref="AX17:BE27"/>
    <mergeCell ref="BG15:BM18"/>
    <mergeCell ref="AD18:AF18"/>
    <mergeCell ref="AG18:AL18"/>
    <mergeCell ref="BG12:BM12"/>
    <mergeCell ref="A16:AV16"/>
    <mergeCell ref="A17:G17"/>
    <mergeCell ref="H17:X17"/>
    <mergeCell ref="Y17:AF17"/>
    <mergeCell ref="AG17:AV17"/>
    <mergeCell ref="A9:F9"/>
    <mergeCell ref="G9:AV9"/>
    <mergeCell ref="A10:O10"/>
    <mergeCell ref="P10:V10"/>
    <mergeCell ref="W10:Z10"/>
    <mergeCell ref="AA10:AC10"/>
    <mergeCell ref="AD10:AF10"/>
    <mergeCell ref="AG10:AL10"/>
    <mergeCell ref="AM10:AR10"/>
    <mergeCell ref="AS10:AV10"/>
    <mergeCell ref="A11:C11"/>
    <mergeCell ref="D11:O11"/>
    <mergeCell ref="P11:V12"/>
    <mergeCell ref="W11:Z12"/>
    <mergeCell ref="P13:X13"/>
    <mergeCell ref="Y13:AV13"/>
    <mergeCell ref="P14:X14"/>
    <mergeCell ref="Y14:AV14"/>
    <mergeCell ref="BM4:BM5"/>
    <mergeCell ref="BL4:BL5"/>
    <mergeCell ref="BK4:BK5"/>
    <mergeCell ref="BJ4:BJ5"/>
    <mergeCell ref="BG4:BG5"/>
    <mergeCell ref="BM6:BM7"/>
    <mergeCell ref="BL6:BL7"/>
    <mergeCell ref="BK6:BK7"/>
    <mergeCell ref="BJ6:BJ7"/>
    <mergeCell ref="BG6:BG7"/>
    <mergeCell ref="BG1:BM1"/>
    <mergeCell ref="BG2:BM2"/>
    <mergeCell ref="AX29:BE29"/>
    <mergeCell ref="AY12:BA12"/>
    <mergeCell ref="BC12:BE12"/>
    <mergeCell ref="AY14:BE14"/>
    <mergeCell ref="AY15:BE15"/>
    <mergeCell ref="AX16:BE16"/>
    <mergeCell ref="AY11:BE11"/>
    <mergeCell ref="AX13:BE13"/>
    <mergeCell ref="AX9:AX10"/>
    <mergeCell ref="AZ9:BE9"/>
    <mergeCell ref="AZ10:BE10"/>
    <mergeCell ref="AX1:BE1"/>
    <mergeCell ref="AX3:BE6"/>
    <mergeCell ref="BG10:BM11"/>
    <mergeCell ref="BG19:BM19"/>
    <mergeCell ref="BG20:BM25"/>
    <mergeCell ref="BH4:BI5"/>
    <mergeCell ref="BH6:BI7"/>
    <mergeCell ref="BG14:BH14"/>
    <mergeCell ref="BG13:BH13"/>
    <mergeCell ref="BI14:BM14"/>
    <mergeCell ref="BI13:BM13"/>
    <mergeCell ref="A35:K35"/>
    <mergeCell ref="L35:O35"/>
    <mergeCell ref="AC33:AI33"/>
    <mergeCell ref="A27:AV27"/>
    <mergeCell ref="A30:AV30"/>
    <mergeCell ref="AC32:AI32"/>
    <mergeCell ref="AJ32:AV32"/>
    <mergeCell ref="A25:G25"/>
    <mergeCell ref="A26:G26"/>
    <mergeCell ref="A28:AV29"/>
    <mergeCell ref="AJ33:AR33"/>
    <mergeCell ref="AS33:AV33"/>
    <mergeCell ref="AC34:AI34"/>
    <mergeCell ref="AJ34:AR34"/>
    <mergeCell ref="AS34:AV34"/>
    <mergeCell ref="A24:G24"/>
    <mergeCell ref="AM15:AV15"/>
    <mergeCell ref="A18:G18"/>
    <mergeCell ref="A13:O14"/>
    <mergeCell ref="A12:C12"/>
    <mergeCell ref="D12:O12"/>
    <mergeCell ref="AA11:AC12"/>
    <mergeCell ref="AD11:AF12"/>
    <mergeCell ref="AG11:AL12"/>
    <mergeCell ref="AM11:AR12"/>
    <mergeCell ref="AS11:AV12"/>
    <mergeCell ref="AM18:AV18"/>
    <mergeCell ref="A20:AV20"/>
    <mergeCell ref="A21:G23"/>
    <mergeCell ref="H21:AV21"/>
    <mergeCell ref="H18:K18"/>
    <mergeCell ref="L18:M18"/>
    <mergeCell ref="N18:Q18"/>
    <mergeCell ref="R18:S18"/>
    <mergeCell ref="T18:AC18"/>
    <mergeCell ref="H22:AV22"/>
    <mergeCell ref="H23:AV23"/>
    <mergeCell ref="A8:AV8"/>
    <mergeCell ref="A5:G5"/>
    <mergeCell ref="H5:V5"/>
    <mergeCell ref="W5:AB5"/>
    <mergeCell ref="AC5:AV5"/>
    <mergeCell ref="A6:G6"/>
    <mergeCell ref="H6:AV6"/>
    <mergeCell ref="A1:AV1"/>
    <mergeCell ref="A2:AT2"/>
    <mergeCell ref="A4:G4"/>
    <mergeCell ref="H4:V4"/>
    <mergeCell ref="W4:AB4"/>
    <mergeCell ref="AC4:AI4"/>
    <mergeCell ref="AJ4:AN4"/>
    <mergeCell ref="AP4:AV4"/>
  </mergeCells>
  <phoneticPr fontId="5" type="noConversion"/>
  <dataValidations disablePrompts="1" count="1">
    <dataValidation type="list" allowBlank="1" showInputMessage="1" showErrorMessage="1" sqref="AD11:AF12">
      <formula1>" EA(개), SET, PACKAGE, BOX, M(미터), L(리터), KG(킬로그램), G(그램), ML(밀리리터), FT(피트), INCH(인치), USER, COPY, LISENCE, 질, 권, 대, 조, 마리, 식, 장, 팩, 캔, 포, PET, 병, 모, 판, 봉지, 갑, 다스"</formula1>
    </dataValidation>
  </dataValidations>
  <hyperlinks>
    <hyperlink ref="BN4" location="목차!A1" display="▶목차바로가기"/>
    <hyperlink ref="AM15:AV15" r:id="rId1" display="목록정보시스템 사이트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2"/>
  <headerFooter alignWithMargins="0">
    <oddFooter>&amp;C&amp;"맑은 고딕,보통"&amp;9&amp;P /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6" r:id="rId5" name="Check Box 2">
              <controlPr locked="0" defaultSize="0" autoFill="0" autoLine="0" autoPict="0" altText="2,000만원 이상 수의계약(증빙-객관적 증빙&lt;독점계약서, 특허증 등&gt; 및 수의계약 사유서)">
                <anchor moveWithCells="1" sizeWithCells="1">
                  <from>
                    <xdr:col>8</xdr:col>
                    <xdr:colOff>19050</xdr:colOff>
                    <xdr:row>22</xdr:row>
                    <xdr:rowOff>123825</xdr:rowOff>
                  </from>
                  <to>
                    <xdr:col>41</xdr:col>
                    <xdr:colOff>47625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7" r:id="rId6" name="Check Box 3">
              <controlPr locked="0" defaultSize="0" autoFill="0" autoLine="0" autoPict="0" altText="2,000만원 이상 공개입찰산단구매">
                <anchor moveWithCells="1" sizeWithCells="1">
                  <from>
                    <xdr:col>8</xdr:col>
                    <xdr:colOff>19050</xdr:colOff>
                    <xdr:row>21</xdr:row>
                    <xdr:rowOff>104775</xdr:rowOff>
                  </from>
                  <to>
                    <xdr:col>39</xdr:col>
                    <xdr:colOff>133350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8" r:id="rId7" name="Check Box 4">
              <controlPr locked="0" defaultSize="0" autoFill="0" autoLine="0" autoPict="0" altText="내자">
                <anchor moveWithCells="1" sizeWithCells="1">
                  <from>
                    <xdr:col>8</xdr:col>
                    <xdr:colOff>19050</xdr:colOff>
                    <xdr:row>23</xdr:row>
                    <xdr:rowOff>85725</xdr:rowOff>
                  </from>
                  <to>
                    <xdr:col>13</xdr:col>
                    <xdr:colOff>57150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9" r:id="rId8" name="Check Box 5">
              <controlPr locked="0" defaultSize="0" autoFill="0" autoLine="0" autoPict="0" altText="외자">
                <anchor moveWithCells="1" sizeWithCells="1">
                  <from>
                    <xdr:col>15</xdr:col>
                    <xdr:colOff>57150</xdr:colOff>
                    <xdr:row>23</xdr:row>
                    <xdr:rowOff>85725</xdr:rowOff>
                  </from>
                  <to>
                    <xdr:col>20</xdr:col>
                    <xdr:colOff>95250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0" r:id="rId9" name="Check Box 6">
              <controlPr locked="0" defaultSize="0" autoFill="0" autoLine="0" autoPict="0" altText="소모품">
                <anchor moveWithCells="1" sizeWithCells="1">
                  <from>
                    <xdr:col>32</xdr:col>
                    <xdr:colOff>114300</xdr:colOff>
                    <xdr:row>23</xdr:row>
                    <xdr:rowOff>85725</xdr:rowOff>
                  </from>
                  <to>
                    <xdr:col>38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1" r:id="rId10" name="Check Box 7">
              <controlPr locked="0" defaultSize="0" autoFill="0" autoLine="0" autoPict="0" altText="비소모품">
                <anchor moveWithCells="1" sizeWithCells="1">
                  <from>
                    <xdr:col>40</xdr:col>
                    <xdr:colOff>57150</xdr:colOff>
                    <xdr:row>23</xdr:row>
                    <xdr:rowOff>85725</xdr:rowOff>
                  </from>
                  <to>
                    <xdr:col>45</xdr:col>
                    <xdr:colOff>95250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2" r:id="rId11" name="Check Box 8">
              <controlPr locked="0" defaultSize="0" autoFill="0" autoLine="0" autoPict="0" altText="신규">
                <anchor moveWithCells="1" sizeWithCells="1">
                  <from>
                    <xdr:col>8</xdr:col>
                    <xdr:colOff>19050</xdr:colOff>
                    <xdr:row>24</xdr:row>
                    <xdr:rowOff>76200</xdr:rowOff>
                  </from>
                  <to>
                    <xdr:col>13</xdr:col>
                    <xdr:colOff>57150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3" r:id="rId12" name="Check Box 9">
              <controlPr locked="0" defaultSize="0" autoFill="0" autoLine="0" autoPict="0" altText="업그레이드">
                <anchor moveWithCells="1" sizeWithCells="1">
                  <from>
                    <xdr:col>15</xdr:col>
                    <xdr:colOff>57150</xdr:colOff>
                    <xdr:row>24</xdr:row>
                    <xdr:rowOff>76200</xdr:rowOff>
                  </from>
                  <to>
                    <xdr:col>20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4" r:id="rId13" name="Check Box 10">
              <controlPr locked="0" defaultSize="0" autoFill="0" autoLine="0" autoPict="0" altText="수리">
                <anchor moveWithCells="1" sizeWithCells="1">
                  <from>
                    <xdr:col>24</xdr:col>
                    <xdr:colOff>104775</xdr:colOff>
                    <xdr:row>24</xdr:row>
                    <xdr:rowOff>76200</xdr:rowOff>
                  </from>
                  <to>
                    <xdr:col>29</xdr:col>
                    <xdr:colOff>142875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5" r:id="rId14" name="Check Box 11">
              <controlPr locked="0" defaultSize="0" autoFill="0" autoLine="0" autoPict="0" altText="유지보수">
                <anchor moveWithCells="1" sizeWithCells="1">
                  <from>
                    <xdr:col>32</xdr:col>
                    <xdr:colOff>114300</xdr:colOff>
                    <xdr:row>24</xdr:row>
                    <xdr:rowOff>76200</xdr:rowOff>
                  </from>
                  <to>
                    <xdr:col>38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6" r:id="rId15" name="Check Box 12">
              <controlPr locked="0" defaultSize="0" autoFill="0" autoLine="0" autoPict="0" altText="기타">
                <anchor moveWithCells="1" sizeWithCells="1">
                  <from>
                    <xdr:col>40</xdr:col>
                    <xdr:colOff>57150</xdr:colOff>
                    <xdr:row>24</xdr:row>
                    <xdr:rowOff>76200</xdr:rowOff>
                  </from>
                  <to>
                    <xdr:col>45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7" r:id="rId16" name="Check Box 13">
              <controlPr locked="0" defaultSize="0" autoFill="0" autoLine="0" autoPict="0" altText="등재">
                <anchor moveWithCells="1" sizeWithCells="1">
                  <from>
                    <xdr:col>8</xdr:col>
                    <xdr:colOff>19050</xdr:colOff>
                    <xdr:row>25</xdr:row>
                    <xdr:rowOff>85725</xdr:rowOff>
                  </from>
                  <to>
                    <xdr:col>13</xdr:col>
                    <xdr:colOff>57150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8" r:id="rId17" name="Check Box 14">
              <controlPr locked="0" defaultSize="0" autoFill="0" autoLine="0" autoPict="0" altText="비등재">
                <anchor moveWithCells="1" sizeWithCells="1">
                  <from>
                    <xdr:col>15</xdr:col>
                    <xdr:colOff>57150</xdr:colOff>
                    <xdr:row>25</xdr:row>
                    <xdr:rowOff>85725</xdr:rowOff>
                  </from>
                  <to>
                    <xdr:col>20</xdr:col>
                    <xdr:colOff>95250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9" r:id="rId18" name="Check Box 15">
              <controlPr locked="0" defaultSize="0" autoFill="0" autoLine="0" autoPict="0" altText="등록">
                <anchor moveWithCells="1" sizeWithCells="1">
                  <from>
                    <xdr:col>32</xdr:col>
                    <xdr:colOff>114300</xdr:colOff>
                    <xdr:row>25</xdr:row>
                    <xdr:rowOff>85725</xdr:rowOff>
                  </from>
                  <to>
                    <xdr:col>38</xdr:col>
                    <xdr:colOff>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0" r:id="rId19" name="Check Box 16">
              <controlPr locked="0" defaultSize="0" autoFill="0" autoLine="0" autoPict="0" altText="미등록">
                <anchor moveWithCells="1" sizeWithCells="1">
                  <from>
                    <xdr:col>40</xdr:col>
                    <xdr:colOff>57150</xdr:colOff>
                    <xdr:row>25</xdr:row>
                    <xdr:rowOff>85725</xdr:rowOff>
                  </from>
                  <to>
                    <xdr:col>45</xdr:col>
                    <xdr:colOff>95250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1" r:id="rId20" name="Check Box 17">
              <controlPr locked="0" defaultSize="0" autoFill="0" autoLine="0" autoPict="0" altText="300만원 이상 2,000만원 미만 중앙구매">
                <anchor moveWithCells="1" sizeWithCells="1">
                  <from>
                    <xdr:col>8</xdr:col>
                    <xdr:colOff>19050</xdr:colOff>
                    <xdr:row>20</xdr:row>
                    <xdr:rowOff>85725</xdr:rowOff>
                  </from>
                  <to>
                    <xdr:col>39</xdr:col>
                    <xdr:colOff>133350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J25"/>
  <sheetViews>
    <sheetView zoomScale="90" zoomScaleNormal="90" workbookViewId="0">
      <selection sqref="A1:H1"/>
    </sheetView>
  </sheetViews>
  <sheetFormatPr defaultRowHeight="12"/>
  <cols>
    <col min="1" max="5" width="11.77734375" style="315" customWidth="1"/>
    <col min="6" max="6" width="15.77734375" style="315" customWidth="1"/>
    <col min="7" max="8" width="10.77734375" style="315" customWidth="1"/>
    <col min="9" max="9" width="1.77734375" style="315" customWidth="1"/>
    <col min="10" max="10" width="18.33203125" style="315" customWidth="1"/>
    <col min="11" max="16384" width="8.88671875" style="315"/>
  </cols>
  <sheetData>
    <row r="1" spans="1:10" s="314" customFormat="1" ht="31.5" customHeight="1">
      <c r="A1" s="1467" t="s">
        <v>1049</v>
      </c>
      <c r="B1" s="1467"/>
      <c r="C1" s="1467"/>
      <c r="D1" s="1467"/>
      <c r="E1" s="1467"/>
      <c r="F1" s="1467"/>
      <c r="G1" s="1467"/>
      <c r="H1" s="1467"/>
    </row>
    <row r="2" spans="1:10" s="314" customFormat="1" ht="18" customHeight="1" thickBot="1"/>
    <row r="3" spans="1:10" s="316" customFormat="1" ht="35.1" customHeight="1">
      <c r="A3" s="327" t="s">
        <v>1050</v>
      </c>
      <c r="B3" s="2661">
        <f>'1'!H3</f>
        <v>0</v>
      </c>
      <c r="C3" s="2627"/>
      <c r="D3" s="2662"/>
      <c r="E3" s="328" t="s">
        <v>1051</v>
      </c>
      <c r="F3" s="2626">
        <f>'1'!AJ26</f>
        <v>0</v>
      </c>
      <c r="G3" s="2627"/>
      <c r="H3" s="2628"/>
      <c r="J3" s="460" t="s">
        <v>1369</v>
      </c>
    </row>
    <row r="4" spans="1:10" s="316" customFormat="1" ht="35.1" customHeight="1">
      <c r="A4" s="2632" t="s">
        <v>1121</v>
      </c>
      <c r="B4" s="2633"/>
      <c r="C4" s="2633"/>
      <c r="D4" s="2633"/>
      <c r="E4" s="2633"/>
      <c r="F4" s="2633"/>
      <c r="G4" s="2633"/>
      <c r="H4" s="2634"/>
    </row>
    <row r="5" spans="1:10" s="316" customFormat="1" ht="50.1" customHeight="1">
      <c r="A5" s="329" t="s">
        <v>1062</v>
      </c>
      <c r="B5" s="2635"/>
      <c r="C5" s="2636"/>
      <c r="D5" s="2637"/>
      <c r="E5" s="330" t="s">
        <v>1052</v>
      </c>
      <c r="F5" s="2650"/>
      <c r="G5" s="2650"/>
      <c r="H5" s="2651"/>
    </row>
    <row r="6" spans="1:10" s="316" customFormat="1" ht="30" customHeight="1">
      <c r="A6" s="2629" t="s">
        <v>1122</v>
      </c>
      <c r="B6" s="2630"/>
      <c r="C6" s="2630"/>
      <c r="D6" s="2630"/>
      <c r="E6" s="2630"/>
      <c r="F6" s="2630"/>
      <c r="G6" s="2630" t="s">
        <v>1059</v>
      </c>
      <c r="H6" s="2631"/>
    </row>
    <row r="7" spans="1:10" s="316" customFormat="1" ht="35.1" customHeight="1">
      <c r="A7" s="2659" t="s">
        <v>1053</v>
      </c>
      <c r="B7" s="2655" t="s">
        <v>1054</v>
      </c>
      <c r="C7" s="2655"/>
      <c r="D7" s="2655"/>
      <c r="E7" s="2655"/>
      <c r="F7" s="2655"/>
      <c r="G7" s="332" t="s">
        <v>1067</v>
      </c>
      <c r="H7" s="331" t="s">
        <v>1066</v>
      </c>
    </row>
    <row r="8" spans="1:10" s="316" customFormat="1" ht="35.1" customHeight="1">
      <c r="A8" s="2659"/>
      <c r="B8" s="2655" t="s">
        <v>1249</v>
      </c>
      <c r="C8" s="2655"/>
      <c r="D8" s="2655"/>
      <c r="E8" s="2655"/>
      <c r="F8" s="2655"/>
      <c r="G8" s="332" t="s">
        <v>1067</v>
      </c>
      <c r="H8" s="331" t="s">
        <v>1066</v>
      </c>
    </row>
    <row r="9" spans="1:10" s="316" customFormat="1" ht="35.1" customHeight="1">
      <c r="A9" s="2659"/>
      <c r="B9" s="2655" t="s">
        <v>1055</v>
      </c>
      <c r="C9" s="2655"/>
      <c r="D9" s="2655"/>
      <c r="E9" s="2655"/>
      <c r="F9" s="2655"/>
      <c r="G9" s="332" t="s">
        <v>1067</v>
      </c>
      <c r="H9" s="331" t="s">
        <v>1066</v>
      </c>
    </row>
    <row r="10" spans="1:10" s="316" customFormat="1" ht="35.1" customHeight="1">
      <c r="A10" s="2656" t="s">
        <v>1060</v>
      </c>
      <c r="B10" s="2655" t="s">
        <v>1056</v>
      </c>
      <c r="C10" s="2655"/>
      <c r="D10" s="2655"/>
      <c r="E10" s="2655"/>
      <c r="F10" s="2655"/>
      <c r="G10" s="332" t="s">
        <v>1067</v>
      </c>
      <c r="H10" s="331" t="s">
        <v>1066</v>
      </c>
    </row>
    <row r="11" spans="1:10" s="316" customFormat="1" ht="35.1" customHeight="1">
      <c r="A11" s="2657"/>
      <c r="B11" s="2655" t="s">
        <v>1250</v>
      </c>
      <c r="C11" s="2655"/>
      <c r="D11" s="2655"/>
      <c r="E11" s="2655"/>
      <c r="F11" s="2655"/>
      <c r="G11" s="332" t="s">
        <v>1067</v>
      </c>
      <c r="H11" s="331" t="s">
        <v>1066</v>
      </c>
    </row>
    <row r="12" spans="1:10" s="316" customFormat="1" ht="35.1" customHeight="1">
      <c r="A12" s="2658"/>
      <c r="B12" s="2655" t="s">
        <v>1251</v>
      </c>
      <c r="C12" s="2655"/>
      <c r="D12" s="2655"/>
      <c r="E12" s="2655"/>
      <c r="F12" s="2655"/>
      <c r="G12" s="332" t="s">
        <v>1067</v>
      </c>
      <c r="H12" s="331" t="s">
        <v>1066</v>
      </c>
    </row>
    <row r="13" spans="1:10" s="316" customFormat="1" ht="35.1" customHeight="1">
      <c r="A13" s="2638" t="s">
        <v>1061</v>
      </c>
      <c r="B13" s="2660" t="s">
        <v>1252</v>
      </c>
      <c r="C13" s="2655" t="s">
        <v>1246</v>
      </c>
      <c r="D13" s="2655"/>
      <c r="E13" s="2655"/>
      <c r="F13" s="2655"/>
      <c r="G13" s="332" t="s">
        <v>1067</v>
      </c>
      <c r="H13" s="331" t="s">
        <v>1066</v>
      </c>
    </row>
    <row r="14" spans="1:10" s="316" customFormat="1" ht="35.1" customHeight="1">
      <c r="A14" s="2639"/>
      <c r="B14" s="2660"/>
      <c r="C14" s="2655" t="s">
        <v>1247</v>
      </c>
      <c r="D14" s="2655"/>
      <c r="E14" s="2655"/>
      <c r="F14" s="2655"/>
      <c r="G14" s="332" t="s">
        <v>1067</v>
      </c>
      <c r="H14" s="331" t="s">
        <v>1066</v>
      </c>
    </row>
    <row r="15" spans="1:10" s="316" customFormat="1" ht="35.1" customHeight="1">
      <c r="A15" s="2640"/>
      <c r="B15" s="2660"/>
      <c r="C15" s="2655" t="s">
        <v>1248</v>
      </c>
      <c r="D15" s="2655"/>
      <c r="E15" s="2655"/>
      <c r="F15" s="2655"/>
      <c r="G15" s="332" t="s">
        <v>1067</v>
      </c>
      <c r="H15" s="331" t="s">
        <v>1066</v>
      </c>
    </row>
    <row r="16" spans="1:10" s="316" customFormat="1" ht="20.100000000000001" customHeight="1">
      <c r="A16" s="2638" t="s">
        <v>1057</v>
      </c>
      <c r="B16" s="2641" t="s">
        <v>1058</v>
      </c>
      <c r="C16" s="2642"/>
      <c r="D16" s="2642"/>
      <c r="E16" s="2642"/>
      <c r="F16" s="2642"/>
      <c r="G16" s="2642"/>
      <c r="H16" s="2643"/>
    </row>
    <row r="17" spans="1:8" s="316" customFormat="1" ht="39.950000000000003" customHeight="1">
      <c r="A17" s="2639"/>
      <c r="B17" s="2644"/>
      <c r="C17" s="2645"/>
      <c r="D17" s="2645"/>
      <c r="E17" s="2645"/>
      <c r="F17" s="2645"/>
      <c r="G17" s="2645"/>
      <c r="H17" s="2646"/>
    </row>
    <row r="18" spans="1:8" s="316" customFormat="1" ht="39.950000000000003" customHeight="1">
      <c r="A18" s="2639"/>
      <c r="B18" s="2644"/>
      <c r="C18" s="2645"/>
      <c r="D18" s="2645"/>
      <c r="E18" s="2645"/>
      <c r="F18" s="2645"/>
      <c r="G18" s="2645"/>
      <c r="H18" s="2646"/>
    </row>
    <row r="19" spans="1:8" s="316" customFormat="1" ht="39.950000000000003" customHeight="1">
      <c r="A19" s="2640"/>
      <c r="B19" s="2647"/>
      <c r="C19" s="2648"/>
      <c r="D19" s="2648"/>
      <c r="E19" s="2648"/>
      <c r="F19" s="2648"/>
      <c r="G19" s="2648"/>
      <c r="H19" s="2649"/>
    </row>
    <row r="20" spans="1:8" s="316" customFormat="1" ht="30" customHeight="1">
      <c r="A20" s="2652" t="s">
        <v>1063</v>
      </c>
      <c r="B20" s="2653"/>
      <c r="C20" s="2653"/>
      <c r="D20" s="2653"/>
      <c r="E20" s="2653"/>
      <c r="F20" s="2653"/>
      <c r="G20" s="2653"/>
      <c r="H20" s="2654"/>
    </row>
    <row r="21" spans="1:8" s="316" customFormat="1" ht="30" customHeight="1">
      <c r="A21" s="317"/>
      <c r="B21" s="318"/>
      <c r="C21" s="318"/>
      <c r="D21" s="318"/>
      <c r="E21" s="1488">
        <f ca="1">TODAY()</f>
        <v>42951</v>
      </c>
      <c r="F21" s="1488"/>
      <c r="G21" s="1488"/>
      <c r="H21" s="1489"/>
    </row>
    <row r="22" spans="1:8" s="316" customFormat="1" ht="30" customHeight="1">
      <c r="A22" s="317"/>
      <c r="B22" s="318"/>
      <c r="C22" s="318"/>
      <c r="D22" s="318"/>
      <c r="E22" s="319" t="s">
        <v>1051</v>
      </c>
      <c r="F22" s="2625">
        <f>'1'!AJ26</f>
        <v>0</v>
      </c>
      <c r="G22" s="2625"/>
      <c r="H22" s="320" t="s">
        <v>1064</v>
      </c>
    </row>
    <row r="23" spans="1:8" s="316" customFormat="1" ht="30" hidden="1" customHeight="1">
      <c r="A23" s="317"/>
      <c r="B23" s="318"/>
      <c r="C23" s="318"/>
      <c r="D23" s="318"/>
      <c r="E23" s="319" t="s">
        <v>2405</v>
      </c>
      <c r="F23" s="2625">
        <f>'1'!AJ26</f>
        <v>0</v>
      </c>
      <c r="G23" s="2625"/>
      <c r="H23" s="320" t="s">
        <v>1064</v>
      </c>
    </row>
    <row r="24" spans="1:8" s="316" customFormat="1">
      <c r="A24" s="321"/>
      <c r="B24" s="322"/>
      <c r="C24" s="322"/>
      <c r="D24" s="322"/>
      <c r="E24" s="322"/>
      <c r="F24" s="322"/>
      <c r="G24" s="322"/>
      <c r="H24" s="323"/>
    </row>
    <row r="25" spans="1:8" s="316" customFormat="1" ht="30" customHeight="1" thickBot="1">
      <c r="A25" s="324" t="s">
        <v>1065</v>
      </c>
      <c r="B25" s="325"/>
      <c r="C25" s="325"/>
      <c r="D25" s="325"/>
      <c r="E25" s="325"/>
      <c r="F25" s="325"/>
      <c r="G25" s="325"/>
      <c r="H25" s="326"/>
    </row>
  </sheetData>
  <mergeCells count="28">
    <mergeCell ref="A1:H1"/>
    <mergeCell ref="A20:H20"/>
    <mergeCell ref="B9:F9"/>
    <mergeCell ref="B8:F8"/>
    <mergeCell ref="B7:F7"/>
    <mergeCell ref="A10:A12"/>
    <mergeCell ref="A13:A15"/>
    <mergeCell ref="C15:F15"/>
    <mergeCell ref="C14:F14"/>
    <mergeCell ref="C13:F13"/>
    <mergeCell ref="B12:F12"/>
    <mergeCell ref="B11:F11"/>
    <mergeCell ref="B10:F10"/>
    <mergeCell ref="A7:A9"/>
    <mergeCell ref="B13:B15"/>
    <mergeCell ref="B3:D3"/>
    <mergeCell ref="F23:G23"/>
    <mergeCell ref="F3:H3"/>
    <mergeCell ref="A6:F6"/>
    <mergeCell ref="G6:H6"/>
    <mergeCell ref="E21:H21"/>
    <mergeCell ref="F22:G22"/>
    <mergeCell ref="A4:H4"/>
    <mergeCell ref="B5:D5"/>
    <mergeCell ref="A16:A19"/>
    <mergeCell ref="B16:H16"/>
    <mergeCell ref="B17:H19"/>
    <mergeCell ref="F5:H5"/>
  </mergeCells>
  <phoneticPr fontId="5" type="noConversion"/>
  <hyperlinks>
    <hyperlink ref="J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5173" r:id="rId4" name="Check Box 2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6</xdr:row>
                    <xdr:rowOff>114300</xdr:rowOff>
                  </from>
                  <to>
                    <xdr:col>6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82" r:id="rId5" name="Check Box 3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6</xdr:row>
                    <xdr:rowOff>114300</xdr:rowOff>
                  </from>
                  <to>
                    <xdr:col>7</xdr:col>
                    <xdr:colOff>838200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99" r:id="rId6" name="Check Box 47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7</xdr:row>
                    <xdr:rowOff>114300</xdr:rowOff>
                  </from>
                  <to>
                    <xdr:col>6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0" r:id="rId7" name="Check Box 48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7</xdr:row>
                    <xdr:rowOff>114300</xdr:rowOff>
                  </from>
                  <to>
                    <xdr:col>7</xdr:col>
                    <xdr:colOff>838200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1" r:id="rId8" name="Check Box 49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8</xdr:row>
                    <xdr:rowOff>114300</xdr:rowOff>
                  </from>
                  <to>
                    <xdr:col>6</xdr:col>
                    <xdr:colOff>695325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2" r:id="rId9" name="Check Box 5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8</xdr:row>
                    <xdr:rowOff>114300</xdr:rowOff>
                  </from>
                  <to>
                    <xdr:col>7</xdr:col>
                    <xdr:colOff>838200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3" r:id="rId10" name="Check Box 5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9</xdr:row>
                    <xdr:rowOff>114300</xdr:rowOff>
                  </from>
                  <to>
                    <xdr:col>6</xdr:col>
                    <xdr:colOff>695325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4" r:id="rId11" name="Check Box 52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9</xdr:row>
                    <xdr:rowOff>114300</xdr:rowOff>
                  </from>
                  <to>
                    <xdr:col>7</xdr:col>
                    <xdr:colOff>838200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5" r:id="rId12" name="Check Box 53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10</xdr:row>
                    <xdr:rowOff>114300</xdr:rowOff>
                  </from>
                  <to>
                    <xdr:col>6</xdr:col>
                    <xdr:colOff>695325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6" r:id="rId13" name="Check Box 54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10</xdr:row>
                    <xdr:rowOff>114300</xdr:rowOff>
                  </from>
                  <to>
                    <xdr:col>7</xdr:col>
                    <xdr:colOff>838200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7" r:id="rId14" name="Check Box 55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11</xdr:row>
                    <xdr:rowOff>114300</xdr:rowOff>
                  </from>
                  <to>
                    <xdr:col>6</xdr:col>
                    <xdr:colOff>695325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8" r:id="rId15" name="Check Box 56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11</xdr:row>
                    <xdr:rowOff>114300</xdr:rowOff>
                  </from>
                  <to>
                    <xdr:col>7</xdr:col>
                    <xdr:colOff>838200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09" r:id="rId16" name="Check Box 57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12</xdr:row>
                    <xdr:rowOff>114300</xdr:rowOff>
                  </from>
                  <to>
                    <xdr:col>6</xdr:col>
                    <xdr:colOff>695325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0" r:id="rId17" name="Check Box 58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12</xdr:row>
                    <xdr:rowOff>114300</xdr:rowOff>
                  </from>
                  <to>
                    <xdr:col>7</xdr:col>
                    <xdr:colOff>838200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1" r:id="rId18" name="Check Box 59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13</xdr:row>
                    <xdr:rowOff>114300</xdr:rowOff>
                  </from>
                  <to>
                    <xdr:col>6</xdr:col>
                    <xdr:colOff>695325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2" r:id="rId19" name="Check Box 60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13</xdr:row>
                    <xdr:rowOff>114300</xdr:rowOff>
                  </from>
                  <to>
                    <xdr:col>7</xdr:col>
                    <xdr:colOff>838200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3" r:id="rId20" name="Check Box 61">
              <controlPr defaultSize="0" autoFill="0" autoLine="0" autoPict="0" altText="예">
                <anchor moveWithCells="1">
                  <from>
                    <xdr:col>6</xdr:col>
                    <xdr:colOff>476250</xdr:colOff>
                    <xdr:row>14</xdr:row>
                    <xdr:rowOff>114300</xdr:rowOff>
                  </from>
                  <to>
                    <xdr:col>6</xdr:col>
                    <xdr:colOff>695325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14" r:id="rId21" name="Check Box 62">
              <controlPr defaultSize="0" autoFill="0" autoLine="0" autoPict="0" altText="아니오">
                <anchor moveWithCells="1">
                  <from>
                    <xdr:col>7</xdr:col>
                    <xdr:colOff>619125</xdr:colOff>
                    <xdr:row>14</xdr:row>
                    <xdr:rowOff>114300</xdr:rowOff>
                  </from>
                  <to>
                    <xdr:col>7</xdr:col>
                    <xdr:colOff>838200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pane xSplit="11" ySplit="5" topLeftCell="L6" activePane="bottomRight" state="frozen"/>
      <selection sqref="A1:D1"/>
      <selection pane="topRight" sqref="A1:D1"/>
      <selection pane="bottomLeft" sqref="A1:D1"/>
      <selection pane="bottomRight" activeCell="K11" sqref="K11"/>
    </sheetView>
  </sheetViews>
  <sheetFormatPr defaultRowHeight="19.5" customHeight="1"/>
  <cols>
    <col min="1" max="1" width="5.77734375" style="580" customWidth="1"/>
    <col min="2" max="2" width="9.77734375" style="291" customWidth="1"/>
    <col min="3" max="3" width="15.77734375" style="291" customWidth="1"/>
    <col min="4" max="4" width="2.33203125" style="290" customWidth="1"/>
    <col min="5" max="6" width="14.77734375" style="290" customWidth="1"/>
    <col min="7" max="7" width="7.77734375" style="290" customWidth="1"/>
    <col min="8" max="8" width="23.77734375" style="290" customWidth="1"/>
    <col min="9" max="9" width="13.77734375" style="290" customWidth="1"/>
    <col min="10" max="10" width="2.33203125" style="290" customWidth="1"/>
    <col min="11" max="11" width="41.77734375" style="577" customWidth="1"/>
    <col min="12" max="16384" width="8.88671875" style="290"/>
  </cols>
  <sheetData>
    <row r="1" spans="1:11" ht="26.25" customHeight="1">
      <c r="A1" s="884" t="s">
        <v>1913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15" customHeight="1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50.1" customHeight="1" thickBot="1">
      <c r="A3" s="886" t="s">
        <v>1342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</row>
    <row r="4" spans="1:11" s="580" customFormat="1" ht="24.95" customHeight="1">
      <c r="A4" s="888" t="s">
        <v>1343</v>
      </c>
      <c r="B4" s="890" t="s">
        <v>1914</v>
      </c>
      <c r="C4" s="890" t="s">
        <v>1915</v>
      </c>
      <c r="D4" s="890" t="s">
        <v>1344</v>
      </c>
      <c r="E4" s="890"/>
      <c r="F4" s="890"/>
      <c r="G4" s="890"/>
      <c r="H4" s="890"/>
      <c r="I4" s="890"/>
      <c r="J4" s="890"/>
      <c r="K4" s="892" t="s">
        <v>1916</v>
      </c>
    </row>
    <row r="5" spans="1:11" s="580" customFormat="1" ht="24.95" customHeight="1" thickBot="1">
      <c r="A5" s="889"/>
      <c r="B5" s="891"/>
      <c r="C5" s="891"/>
      <c r="D5" s="894" t="s">
        <v>1917</v>
      </c>
      <c r="E5" s="895"/>
      <c r="F5" s="895"/>
      <c r="G5" s="896"/>
      <c r="H5" s="894" t="s">
        <v>1918</v>
      </c>
      <c r="I5" s="895"/>
      <c r="J5" s="896"/>
      <c r="K5" s="893"/>
    </row>
    <row r="6" spans="1:11" s="580" customFormat="1" ht="39.950000000000003" customHeight="1" thickTop="1">
      <c r="A6" s="874" t="s">
        <v>1919</v>
      </c>
      <c r="B6" s="875"/>
      <c r="C6" s="875"/>
      <c r="D6" s="876" t="s">
        <v>1920</v>
      </c>
      <c r="E6" s="877"/>
      <c r="F6" s="877"/>
      <c r="G6" s="878"/>
      <c r="H6" s="876"/>
      <c r="I6" s="877"/>
      <c r="J6" s="878"/>
      <c r="K6" s="419" t="s">
        <v>1921</v>
      </c>
    </row>
    <row r="7" spans="1:11" s="580" customFormat="1" ht="80.099999999999994" customHeight="1">
      <c r="A7" s="879" t="s">
        <v>1922</v>
      </c>
      <c r="B7" s="880"/>
      <c r="C7" s="880"/>
      <c r="D7" s="881" t="s">
        <v>1923</v>
      </c>
      <c r="E7" s="882"/>
      <c r="F7" s="882"/>
      <c r="G7" s="883"/>
      <c r="H7" s="881"/>
      <c r="I7" s="882"/>
      <c r="J7" s="883"/>
      <c r="K7" s="420" t="s">
        <v>1924</v>
      </c>
    </row>
    <row r="8" spans="1:11" s="580" customFormat="1" ht="30" customHeight="1">
      <c r="A8" s="852" t="s">
        <v>1925</v>
      </c>
      <c r="B8" s="853"/>
      <c r="C8" s="853"/>
      <c r="D8" s="854" t="s">
        <v>1926</v>
      </c>
      <c r="E8" s="855"/>
      <c r="F8" s="855"/>
      <c r="G8" s="856"/>
      <c r="H8" s="854"/>
      <c r="I8" s="855"/>
      <c r="J8" s="856"/>
      <c r="K8" s="421"/>
    </row>
    <row r="9" spans="1:11" s="580" customFormat="1" ht="50.1" customHeight="1">
      <c r="A9" s="857" t="s">
        <v>1927</v>
      </c>
      <c r="B9" s="860" t="s">
        <v>1928</v>
      </c>
      <c r="C9" s="567" t="s">
        <v>1929</v>
      </c>
      <c r="D9" s="861" t="s">
        <v>1930</v>
      </c>
      <c r="E9" s="862"/>
      <c r="F9" s="862"/>
      <c r="G9" s="863"/>
      <c r="H9" s="861" t="s">
        <v>1931</v>
      </c>
      <c r="I9" s="862"/>
      <c r="J9" s="863"/>
      <c r="K9" s="836" t="s">
        <v>1932</v>
      </c>
    </row>
    <row r="10" spans="1:11" s="580" customFormat="1" ht="50.1" customHeight="1">
      <c r="A10" s="858"/>
      <c r="B10" s="834"/>
      <c r="C10" s="636" t="s">
        <v>1933</v>
      </c>
      <c r="D10" s="864"/>
      <c r="E10" s="865"/>
      <c r="F10" s="865"/>
      <c r="G10" s="866"/>
      <c r="H10" s="867"/>
      <c r="I10" s="868"/>
      <c r="J10" s="869"/>
      <c r="K10" s="837"/>
    </row>
    <row r="11" spans="1:11" s="580" customFormat="1" ht="120" customHeight="1">
      <c r="A11" s="858"/>
      <c r="B11" s="637" t="s">
        <v>1934</v>
      </c>
      <c r="C11" s="637" t="s">
        <v>1935</v>
      </c>
      <c r="D11" s="838" t="s">
        <v>1936</v>
      </c>
      <c r="E11" s="839"/>
      <c r="F11" s="839"/>
      <c r="G11" s="840"/>
      <c r="H11" s="870"/>
      <c r="I11" s="871"/>
      <c r="J11" s="872"/>
      <c r="K11" s="638" t="s">
        <v>1937</v>
      </c>
    </row>
    <row r="12" spans="1:11" s="580" customFormat="1" ht="20.100000000000001" customHeight="1">
      <c r="A12" s="858"/>
      <c r="B12" s="833" t="s">
        <v>1938</v>
      </c>
      <c r="C12" s="833" t="s">
        <v>1939</v>
      </c>
      <c r="D12" s="842" t="s">
        <v>1940</v>
      </c>
      <c r="E12" s="843"/>
      <c r="F12" s="843"/>
      <c r="G12" s="843"/>
      <c r="H12" s="843"/>
      <c r="I12" s="843"/>
      <c r="J12" s="844"/>
      <c r="K12" s="845" t="s">
        <v>1941</v>
      </c>
    </row>
    <row r="13" spans="1:11" s="580" customFormat="1" ht="30" customHeight="1">
      <c r="A13" s="858"/>
      <c r="B13" s="841"/>
      <c r="C13" s="841"/>
      <c r="D13" s="422"/>
      <c r="E13" s="846" t="s">
        <v>1942</v>
      </c>
      <c r="F13" s="846"/>
      <c r="G13" s="846" t="s">
        <v>1943</v>
      </c>
      <c r="H13" s="846"/>
      <c r="I13" s="566" t="s">
        <v>1944</v>
      </c>
      <c r="J13" s="423"/>
      <c r="K13" s="845"/>
    </row>
    <row r="14" spans="1:11" s="580" customFormat="1" ht="230.1" customHeight="1">
      <c r="A14" s="858"/>
      <c r="B14" s="841"/>
      <c r="C14" s="841"/>
      <c r="D14" s="422"/>
      <c r="E14" s="847"/>
      <c r="F14" s="847"/>
      <c r="G14" s="848" t="s">
        <v>1945</v>
      </c>
      <c r="H14" s="848"/>
      <c r="I14" s="566" t="s">
        <v>1946</v>
      </c>
      <c r="J14" s="423"/>
      <c r="K14" s="845"/>
    </row>
    <row r="15" spans="1:11" s="580" customFormat="1" ht="20.100000000000001" customHeight="1">
      <c r="A15" s="858"/>
      <c r="B15" s="841"/>
      <c r="C15" s="841"/>
      <c r="D15" s="842" t="s">
        <v>1947</v>
      </c>
      <c r="E15" s="843"/>
      <c r="F15" s="843"/>
      <c r="G15" s="843"/>
      <c r="H15" s="843"/>
      <c r="I15" s="843"/>
      <c r="J15" s="844"/>
      <c r="K15" s="845"/>
    </row>
    <row r="16" spans="1:11" s="580" customFormat="1" ht="30" customHeight="1">
      <c r="A16" s="858"/>
      <c r="B16" s="841"/>
      <c r="C16" s="841"/>
      <c r="D16" s="422"/>
      <c r="E16" s="846" t="s">
        <v>1948</v>
      </c>
      <c r="F16" s="846"/>
      <c r="G16" s="846" t="s">
        <v>1949</v>
      </c>
      <c r="H16" s="846"/>
      <c r="I16" s="566" t="s">
        <v>1950</v>
      </c>
      <c r="J16" s="423"/>
      <c r="K16" s="845"/>
    </row>
    <row r="17" spans="1:11" s="580" customFormat="1" ht="120" customHeight="1">
      <c r="A17" s="858"/>
      <c r="B17" s="841"/>
      <c r="C17" s="841"/>
      <c r="D17" s="422"/>
      <c r="E17" s="848" t="s">
        <v>1951</v>
      </c>
      <c r="F17" s="848"/>
      <c r="G17" s="848" t="s">
        <v>1334</v>
      </c>
      <c r="H17" s="848"/>
      <c r="I17" s="566" t="s">
        <v>1952</v>
      </c>
      <c r="J17" s="423"/>
      <c r="K17" s="845"/>
    </row>
    <row r="18" spans="1:11" s="580" customFormat="1" ht="20.100000000000001" customHeight="1">
      <c r="A18" s="858"/>
      <c r="B18" s="841"/>
      <c r="C18" s="841"/>
      <c r="D18" s="842" t="s">
        <v>1953</v>
      </c>
      <c r="E18" s="843"/>
      <c r="F18" s="843"/>
      <c r="G18" s="843"/>
      <c r="H18" s="843"/>
      <c r="I18" s="843"/>
      <c r="J18" s="844"/>
      <c r="K18" s="845"/>
    </row>
    <row r="19" spans="1:11" s="580" customFormat="1" ht="30" customHeight="1">
      <c r="A19" s="858"/>
      <c r="B19" s="841"/>
      <c r="C19" s="841"/>
      <c r="D19" s="422"/>
      <c r="E19" s="846" t="s">
        <v>1954</v>
      </c>
      <c r="F19" s="846"/>
      <c r="G19" s="846" t="s">
        <v>1943</v>
      </c>
      <c r="H19" s="846"/>
      <c r="I19" s="566" t="s">
        <v>1955</v>
      </c>
      <c r="J19" s="423"/>
      <c r="K19" s="845"/>
    </row>
    <row r="20" spans="1:11" s="580" customFormat="1" ht="210" customHeight="1">
      <c r="A20" s="858"/>
      <c r="B20" s="841"/>
      <c r="C20" s="841"/>
      <c r="D20" s="422"/>
      <c r="E20" s="848" t="s">
        <v>1956</v>
      </c>
      <c r="F20" s="848"/>
      <c r="G20" s="848" t="s">
        <v>1957</v>
      </c>
      <c r="H20" s="848"/>
      <c r="I20" s="566" t="s">
        <v>1958</v>
      </c>
      <c r="J20" s="423"/>
      <c r="K20" s="845"/>
    </row>
    <row r="21" spans="1:11" s="580" customFormat="1" ht="159.94999999999999" customHeight="1">
      <c r="A21" s="858"/>
      <c r="B21" s="841"/>
      <c r="C21" s="841"/>
      <c r="D21" s="849" t="s">
        <v>1959</v>
      </c>
      <c r="E21" s="850"/>
      <c r="F21" s="850"/>
      <c r="G21" s="850"/>
      <c r="H21" s="850"/>
      <c r="I21" s="850"/>
      <c r="J21" s="851"/>
      <c r="K21" s="845"/>
    </row>
    <row r="22" spans="1:11" s="580" customFormat="1" ht="225" customHeight="1">
      <c r="A22" s="858"/>
      <c r="B22" s="860" t="s">
        <v>1960</v>
      </c>
      <c r="C22" s="567" t="s">
        <v>1961</v>
      </c>
      <c r="D22" s="835" t="s">
        <v>1962</v>
      </c>
      <c r="E22" s="835"/>
      <c r="F22" s="835"/>
      <c r="G22" s="835"/>
      <c r="H22" s="835" t="s">
        <v>1963</v>
      </c>
      <c r="I22" s="835"/>
      <c r="J22" s="835"/>
      <c r="K22" s="565" t="s">
        <v>1964</v>
      </c>
    </row>
    <row r="23" spans="1:11" s="580" customFormat="1" ht="80.099999999999994" customHeight="1">
      <c r="A23" s="858"/>
      <c r="B23" s="833"/>
      <c r="C23" s="636" t="s">
        <v>1965</v>
      </c>
      <c r="D23" s="829" t="s">
        <v>1966</v>
      </c>
      <c r="E23" s="829"/>
      <c r="F23" s="829"/>
      <c r="G23" s="829"/>
      <c r="H23" s="829" t="s">
        <v>1335</v>
      </c>
      <c r="I23" s="829"/>
      <c r="J23" s="829"/>
      <c r="K23" s="639" t="s">
        <v>1967</v>
      </c>
    </row>
    <row r="24" spans="1:11" s="580" customFormat="1" ht="60" customHeight="1">
      <c r="A24" s="858"/>
      <c r="B24" s="833"/>
      <c r="C24" s="636" t="s">
        <v>1968</v>
      </c>
      <c r="D24" s="829" t="s">
        <v>1966</v>
      </c>
      <c r="E24" s="829"/>
      <c r="F24" s="829"/>
      <c r="G24" s="829"/>
      <c r="H24" s="829" t="s">
        <v>1336</v>
      </c>
      <c r="I24" s="829"/>
      <c r="J24" s="829"/>
      <c r="K24" s="639"/>
    </row>
    <row r="25" spans="1:11" s="580" customFormat="1" ht="110.1" customHeight="1">
      <c r="A25" s="858"/>
      <c r="B25" s="833"/>
      <c r="C25" s="636" t="s">
        <v>1969</v>
      </c>
      <c r="D25" s="829" t="s">
        <v>1966</v>
      </c>
      <c r="E25" s="829"/>
      <c r="F25" s="829"/>
      <c r="G25" s="829"/>
      <c r="H25" s="829" t="s">
        <v>1970</v>
      </c>
      <c r="I25" s="829"/>
      <c r="J25" s="829"/>
      <c r="K25" s="639" t="s">
        <v>1971</v>
      </c>
    </row>
    <row r="26" spans="1:11" s="580" customFormat="1" ht="80.099999999999994" customHeight="1">
      <c r="A26" s="858"/>
      <c r="B26" s="834"/>
      <c r="C26" s="636" t="s">
        <v>1972</v>
      </c>
      <c r="D26" s="829" t="s">
        <v>1973</v>
      </c>
      <c r="E26" s="829"/>
      <c r="F26" s="829"/>
      <c r="G26" s="829"/>
      <c r="H26" s="829" t="s">
        <v>1974</v>
      </c>
      <c r="I26" s="829"/>
      <c r="J26" s="829"/>
      <c r="K26" s="639"/>
    </row>
    <row r="27" spans="1:11" s="580" customFormat="1" ht="80.099999999999994" customHeight="1">
      <c r="A27" s="858"/>
      <c r="B27" s="834"/>
      <c r="C27" s="636" t="s">
        <v>1975</v>
      </c>
      <c r="D27" s="829" t="s">
        <v>1976</v>
      </c>
      <c r="E27" s="829"/>
      <c r="F27" s="829"/>
      <c r="G27" s="829"/>
      <c r="H27" s="829" t="s">
        <v>1337</v>
      </c>
      <c r="I27" s="829"/>
      <c r="J27" s="829"/>
      <c r="K27" s="639" t="s">
        <v>1977</v>
      </c>
    </row>
    <row r="28" spans="1:11" s="580" customFormat="1" ht="99.95" customHeight="1">
      <c r="A28" s="858"/>
      <c r="B28" s="834"/>
      <c r="C28" s="636" t="s">
        <v>1978</v>
      </c>
      <c r="D28" s="829" t="s">
        <v>1979</v>
      </c>
      <c r="E28" s="829"/>
      <c r="F28" s="829"/>
      <c r="G28" s="829"/>
      <c r="H28" s="829" t="s">
        <v>1338</v>
      </c>
      <c r="I28" s="829"/>
      <c r="J28" s="829"/>
      <c r="K28" s="639" t="s">
        <v>1980</v>
      </c>
    </row>
    <row r="29" spans="1:11" s="580" customFormat="1" ht="140.1" customHeight="1">
      <c r="A29" s="858"/>
      <c r="B29" s="834"/>
      <c r="C29" s="636" t="s">
        <v>1981</v>
      </c>
      <c r="D29" s="829" t="s">
        <v>1982</v>
      </c>
      <c r="E29" s="829"/>
      <c r="F29" s="829"/>
      <c r="G29" s="829"/>
      <c r="H29" s="829" t="s">
        <v>1983</v>
      </c>
      <c r="I29" s="829"/>
      <c r="J29" s="829"/>
      <c r="K29" s="639" t="s">
        <v>1984</v>
      </c>
    </row>
    <row r="30" spans="1:11" s="580" customFormat="1" ht="60" customHeight="1">
      <c r="A30" s="858"/>
      <c r="B30" s="834"/>
      <c r="C30" s="636" t="s">
        <v>1985</v>
      </c>
      <c r="D30" s="829" t="s">
        <v>1986</v>
      </c>
      <c r="E30" s="829"/>
      <c r="F30" s="829"/>
      <c r="G30" s="829"/>
      <c r="H30" s="829" t="s">
        <v>1987</v>
      </c>
      <c r="I30" s="829"/>
      <c r="J30" s="829"/>
      <c r="K30" s="639"/>
    </row>
    <row r="31" spans="1:11" s="580" customFormat="1" ht="60" customHeight="1">
      <c r="A31" s="858"/>
      <c r="B31" s="834"/>
      <c r="C31" s="636" t="s">
        <v>1988</v>
      </c>
      <c r="D31" s="829" t="s">
        <v>1989</v>
      </c>
      <c r="E31" s="829"/>
      <c r="F31" s="829"/>
      <c r="G31" s="829"/>
      <c r="H31" s="829" t="s">
        <v>1339</v>
      </c>
      <c r="I31" s="829"/>
      <c r="J31" s="829"/>
      <c r="K31" s="639"/>
    </row>
    <row r="32" spans="1:11" s="580" customFormat="1" ht="60" customHeight="1">
      <c r="A32" s="858"/>
      <c r="B32" s="834"/>
      <c r="C32" s="636" t="s">
        <v>1990</v>
      </c>
      <c r="D32" s="829" t="s">
        <v>1991</v>
      </c>
      <c r="E32" s="829"/>
      <c r="F32" s="829"/>
      <c r="G32" s="829"/>
      <c r="H32" s="829" t="s">
        <v>1340</v>
      </c>
      <c r="I32" s="829"/>
      <c r="J32" s="829"/>
      <c r="K32" s="639"/>
    </row>
    <row r="33" spans="1:11" s="580" customFormat="1" ht="60" customHeight="1">
      <c r="A33" s="858"/>
      <c r="B33" s="873"/>
      <c r="C33" s="637" t="s">
        <v>1992</v>
      </c>
      <c r="D33" s="830" t="s">
        <v>1991</v>
      </c>
      <c r="E33" s="830"/>
      <c r="F33" s="830"/>
      <c r="G33" s="830"/>
      <c r="H33" s="830" t="s">
        <v>1993</v>
      </c>
      <c r="I33" s="830"/>
      <c r="J33" s="830"/>
      <c r="K33" s="640" t="s">
        <v>1994</v>
      </c>
    </row>
    <row r="34" spans="1:11" s="580" customFormat="1" ht="170.1" customHeight="1">
      <c r="A34" s="858"/>
      <c r="B34" s="833" t="s">
        <v>1995</v>
      </c>
      <c r="C34" s="564" t="s">
        <v>1996</v>
      </c>
      <c r="D34" s="835" t="s">
        <v>1997</v>
      </c>
      <c r="E34" s="835"/>
      <c r="F34" s="835"/>
      <c r="G34" s="835"/>
      <c r="H34" s="835" t="s">
        <v>1998</v>
      </c>
      <c r="I34" s="835"/>
      <c r="J34" s="835"/>
      <c r="K34" s="424" t="s">
        <v>1999</v>
      </c>
    </row>
    <row r="35" spans="1:11" s="580" customFormat="1" ht="99.95" customHeight="1">
      <c r="A35" s="858"/>
      <c r="B35" s="834"/>
      <c r="C35" s="636" t="s">
        <v>2000</v>
      </c>
      <c r="D35" s="829" t="s">
        <v>2001</v>
      </c>
      <c r="E35" s="829"/>
      <c r="F35" s="829"/>
      <c r="G35" s="829"/>
      <c r="H35" s="829" t="s">
        <v>1341</v>
      </c>
      <c r="I35" s="829"/>
      <c r="J35" s="829"/>
      <c r="K35" s="639" t="s">
        <v>2002</v>
      </c>
    </row>
    <row r="36" spans="1:11" s="580" customFormat="1" ht="114.95" customHeight="1">
      <c r="A36" s="858"/>
      <c r="B36" s="834"/>
      <c r="C36" s="636" t="s">
        <v>110</v>
      </c>
      <c r="D36" s="829" t="s">
        <v>2003</v>
      </c>
      <c r="E36" s="829"/>
      <c r="F36" s="829"/>
      <c r="G36" s="829"/>
      <c r="H36" s="828" t="s">
        <v>2004</v>
      </c>
      <c r="I36" s="828"/>
      <c r="J36" s="828"/>
      <c r="K36" s="641" t="s">
        <v>2005</v>
      </c>
    </row>
    <row r="37" spans="1:11" s="580" customFormat="1" ht="60" customHeight="1">
      <c r="A37" s="858"/>
      <c r="B37" s="834"/>
      <c r="C37" s="636" t="s">
        <v>2006</v>
      </c>
      <c r="D37" s="829" t="s">
        <v>1991</v>
      </c>
      <c r="E37" s="829"/>
      <c r="F37" s="829"/>
      <c r="G37" s="829"/>
      <c r="H37" s="828" t="s">
        <v>2007</v>
      </c>
      <c r="I37" s="828"/>
      <c r="J37" s="828"/>
      <c r="K37" s="641" t="s">
        <v>2008</v>
      </c>
    </row>
    <row r="38" spans="1:11" s="580" customFormat="1" ht="140.1" customHeight="1">
      <c r="A38" s="858"/>
      <c r="B38" s="637" t="s">
        <v>2009</v>
      </c>
      <c r="C38" s="637" t="s">
        <v>2009</v>
      </c>
      <c r="D38" s="830" t="s">
        <v>2010</v>
      </c>
      <c r="E38" s="830"/>
      <c r="F38" s="830"/>
      <c r="G38" s="830"/>
      <c r="H38" s="830" t="s">
        <v>2011</v>
      </c>
      <c r="I38" s="830"/>
      <c r="J38" s="830"/>
      <c r="K38" s="640" t="s">
        <v>2012</v>
      </c>
    </row>
    <row r="39" spans="1:11" s="580" customFormat="1" ht="50.1" customHeight="1">
      <c r="A39" s="859"/>
      <c r="B39" s="418" t="s">
        <v>2013</v>
      </c>
      <c r="C39" s="418" t="s">
        <v>2014</v>
      </c>
      <c r="D39" s="831" t="s">
        <v>2015</v>
      </c>
      <c r="E39" s="831"/>
      <c r="F39" s="831"/>
      <c r="G39" s="831"/>
      <c r="H39" s="832" t="s">
        <v>2016</v>
      </c>
      <c r="I39" s="832"/>
      <c r="J39" s="832"/>
      <c r="K39" s="425"/>
    </row>
    <row r="40" spans="1:11" s="427" customFormat="1" ht="39.950000000000003" customHeight="1" thickBot="1">
      <c r="A40" s="821" t="s">
        <v>2017</v>
      </c>
      <c r="B40" s="822"/>
      <c r="C40" s="823"/>
      <c r="D40" s="824" t="s">
        <v>2018</v>
      </c>
      <c r="E40" s="825"/>
      <c r="F40" s="825"/>
      <c r="G40" s="825"/>
      <c r="H40" s="825"/>
      <c r="I40" s="825"/>
      <c r="J40" s="826"/>
      <c r="K40" s="426" t="s">
        <v>2019</v>
      </c>
    </row>
    <row r="41" spans="1:11" ht="19.5" customHeight="1">
      <c r="A41" s="827" t="s">
        <v>2020</v>
      </c>
      <c r="B41" s="827"/>
      <c r="C41" s="827"/>
      <c r="D41" s="827"/>
      <c r="E41" s="827"/>
      <c r="F41" s="827"/>
      <c r="G41" s="827"/>
      <c r="H41" s="827"/>
      <c r="I41" s="827"/>
      <c r="J41" s="827"/>
      <c r="K41" s="827"/>
    </row>
  </sheetData>
  <mergeCells count="84">
    <mergeCell ref="A1:K1"/>
    <mergeCell ref="A3:K3"/>
    <mergeCell ref="A4:A5"/>
    <mergeCell ref="B4:B5"/>
    <mergeCell ref="C4:C5"/>
    <mergeCell ref="D4:J4"/>
    <mergeCell ref="K4:K5"/>
    <mergeCell ref="D5:G5"/>
    <mergeCell ref="H5:J5"/>
    <mergeCell ref="A6:C6"/>
    <mergeCell ref="D6:G6"/>
    <mergeCell ref="H6:J6"/>
    <mergeCell ref="A7:C7"/>
    <mergeCell ref="D7:G7"/>
    <mergeCell ref="H7:J7"/>
    <mergeCell ref="A8:C8"/>
    <mergeCell ref="D8:G8"/>
    <mergeCell ref="H8:J8"/>
    <mergeCell ref="A9:A39"/>
    <mergeCell ref="B9:B10"/>
    <mergeCell ref="D9:G10"/>
    <mergeCell ref="H9:J11"/>
    <mergeCell ref="D15:J15"/>
    <mergeCell ref="E16:F16"/>
    <mergeCell ref="G16:H16"/>
    <mergeCell ref="E20:F20"/>
    <mergeCell ref="G20:H20"/>
    <mergeCell ref="B22:B33"/>
    <mergeCell ref="D22:G22"/>
    <mergeCell ref="H22:J22"/>
    <mergeCell ref="D23:G23"/>
    <mergeCell ref="K9:K10"/>
    <mergeCell ref="D11:G11"/>
    <mergeCell ref="B12:B21"/>
    <mergeCell ref="C12:C21"/>
    <mergeCell ref="D12:J12"/>
    <mergeCell ref="K12:K21"/>
    <mergeCell ref="E13:F13"/>
    <mergeCell ref="G13:H13"/>
    <mergeCell ref="E14:F14"/>
    <mergeCell ref="G14:H14"/>
    <mergeCell ref="E17:F17"/>
    <mergeCell ref="G17:H17"/>
    <mergeCell ref="D18:J18"/>
    <mergeCell ref="E19:F19"/>
    <mergeCell ref="G19:H19"/>
    <mergeCell ref="D21:J21"/>
    <mergeCell ref="H23:J23"/>
    <mergeCell ref="D24:G24"/>
    <mergeCell ref="H24:J24"/>
    <mergeCell ref="D25:G25"/>
    <mergeCell ref="H25:J25"/>
    <mergeCell ref="D26:G26"/>
    <mergeCell ref="H26:J26"/>
    <mergeCell ref="D27:G27"/>
    <mergeCell ref="H27:J27"/>
    <mergeCell ref="D28:G28"/>
    <mergeCell ref="H28:J28"/>
    <mergeCell ref="D29:G29"/>
    <mergeCell ref="H29:J29"/>
    <mergeCell ref="D30:G30"/>
    <mergeCell ref="H30:J30"/>
    <mergeCell ref="D31:G31"/>
    <mergeCell ref="H31:J31"/>
    <mergeCell ref="D32:G32"/>
    <mergeCell ref="H32:J32"/>
    <mergeCell ref="D33:G33"/>
    <mergeCell ref="H33:J33"/>
    <mergeCell ref="B34:B37"/>
    <mergeCell ref="D34:G34"/>
    <mergeCell ref="H34:J34"/>
    <mergeCell ref="D35:G35"/>
    <mergeCell ref="H35:J35"/>
    <mergeCell ref="D36:G36"/>
    <mergeCell ref="A40:C40"/>
    <mergeCell ref="D40:J40"/>
    <mergeCell ref="A41:K41"/>
    <mergeCell ref="H36:J36"/>
    <mergeCell ref="D37:G37"/>
    <mergeCell ref="H37:J37"/>
    <mergeCell ref="D38:G38"/>
    <mergeCell ref="H38:J38"/>
    <mergeCell ref="D39:G39"/>
    <mergeCell ref="H39:J39"/>
  </mergeCells>
  <phoneticPr fontId="5" type="noConversion"/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L30"/>
  <sheetViews>
    <sheetView zoomScale="90" zoomScaleNormal="90" workbookViewId="0">
      <selection sqref="A1:I1"/>
    </sheetView>
  </sheetViews>
  <sheetFormatPr defaultRowHeight="16.5"/>
  <cols>
    <col min="1" max="1" width="14" style="314" customWidth="1"/>
    <col min="2" max="3" width="9.77734375" style="314" customWidth="1"/>
    <col min="4" max="4" width="14.77734375" style="314" customWidth="1"/>
    <col min="5" max="5" width="1.77734375" style="314" customWidth="1"/>
    <col min="6" max="6" width="14.77734375" style="314" customWidth="1"/>
    <col min="7" max="7" width="7.109375" style="314" bestFit="1" customWidth="1"/>
    <col min="8" max="8" width="7.77734375" style="314" customWidth="1"/>
    <col min="9" max="9" width="15.77734375" style="314" customWidth="1"/>
    <col min="10" max="10" width="1.77734375" style="314" customWidth="1"/>
    <col min="11" max="11" width="11.44140625" style="314" customWidth="1"/>
    <col min="12" max="16384" width="8.88671875" style="314"/>
  </cols>
  <sheetData>
    <row r="1" spans="1:12" ht="31.5">
      <c r="A1" s="2712" t="s">
        <v>1071</v>
      </c>
      <c r="B1" s="2712"/>
      <c r="C1" s="2712"/>
      <c r="D1" s="2712"/>
      <c r="E1" s="2712"/>
      <c r="F1" s="2712"/>
      <c r="G1" s="2712"/>
      <c r="H1" s="2712"/>
      <c r="I1" s="2712"/>
      <c r="K1" s="486"/>
      <c r="L1"/>
    </row>
    <row r="2" spans="1:12" ht="18.75">
      <c r="K2" s="472"/>
    </row>
    <row r="3" spans="1:12" ht="27" thickBot="1">
      <c r="A3" s="342" t="s">
        <v>1072</v>
      </c>
      <c r="B3" s="342"/>
      <c r="K3" s="486"/>
    </row>
    <row r="4" spans="1:12" s="315" customFormat="1" ht="27" customHeight="1">
      <c r="A4" s="353" t="s">
        <v>1119</v>
      </c>
      <c r="B4" s="2693">
        <f>'1'!H4</f>
        <v>0</v>
      </c>
      <c r="C4" s="2694"/>
      <c r="D4" s="2694"/>
      <c r="E4" s="2694"/>
      <c r="F4" s="2694"/>
      <c r="G4" s="2694"/>
      <c r="H4" s="2694"/>
      <c r="I4" s="2695"/>
    </row>
    <row r="5" spans="1:12" s="315" customFormat="1" ht="27" customHeight="1">
      <c r="A5" s="344" t="s">
        <v>1073</v>
      </c>
      <c r="B5" s="2690">
        <f>'1'!AC4</f>
        <v>0</v>
      </c>
      <c r="C5" s="2691"/>
      <c r="D5" s="2691"/>
      <c r="E5" s="2691"/>
      <c r="F5" s="2691"/>
      <c r="G5" s="2691"/>
      <c r="H5" s="2691"/>
      <c r="I5" s="2692"/>
      <c r="K5" s="2716" t="s">
        <v>1370</v>
      </c>
    </row>
    <row r="6" spans="1:12" s="315" customFormat="1" ht="27" customHeight="1">
      <c r="A6" s="2717" t="s">
        <v>1074</v>
      </c>
      <c r="B6" s="2564" t="s">
        <v>1075</v>
      </c>
      <c r="C6" s="2564"/>
      <c r="D6" s="345"/>
      <c r="E6" s="346" t="s">
        <v>1100</v>
      </c>
      <c r="F6" s="347"/>
      <c r="G6" s="348" t="e">
        <f>DATEDIF(EOMONTH(D6,-1)+1,F6,"M")+1</f>
        <v>#NUM!</v>
      </c>
      <c r="H6" s="2543"/>
      <c r="I6" s="2719"/>
      <c r="K6" s="2716"/>
    </row>
    <row r="7" spans="1:12" s="315" customFormat="1" ht="27" customHeight="1">
      <c r="A7" s="2717"/>
      <c r="B7" s="2570" t="s">
        <v>1101</v>
      </c>
      <c r="C7" s="2570"/>
      <c r="D7" s="345"/>
      <c r="E7" s="346" t="s">
        <v>1100</v>
      </c>
      <c r="F7" s="347"/>
      <c r="G7" s="348" t="e">
        <f>DATEDIF(EOMONTH(D7,-1)+1,F7,"M")+1</f>
        <v>#NUM!</v>
      </c>
      <c r="H7" s="2543"/>
      <c r="I7" s="2719"/>
    </row>
    <row r="8" spans="1:12" s="315" customFormat="1" ht="27" customHeight="1">
      <c r="A8" s="2663" t="s">
        <v>1076</v>
      </c>
      <c r="B8" s="2702" t="s">
        <v>1111</v>
      </c>
      <c r="C8" s="2713"/>
      <c r="D8" s="2714" t="s">
        <v>1112</v>
      </c>
      <c r="E8" s="2679"/>
      <c r="F8" s="2714" t="s">
        <v>1113</v>
      </c>
      <c r="G8" s="2679"/>
      <c r="H8" s="2714" t="s">
        <v>1114</v>
      </c>
      <c r="I8" s="2715"/>
    </row>
    <row r="9" spans="1:12" s="315" customFormat="1" ht="27" customHeight="1">
      <c r="A9" s="2663"/>
      <c r="B9" s="2675"/>
      <c r="C9" s="2677"/>
      <c r="D9" s="2675"/>
      <c r="E9" s="2677"/>
      <c r="F9" s="2675"/>
      <c r="G9" s="2677"/>
      <c r="H9" s="2675">
        <f>B9+D9+F9</f>
        <v>0</v>
      </c>
      <c r="I9" s="2676"/>
    </row>
    <row r="10" spans="1:12" s="315" customFormat="1" ht="27" customHeight="1">
      <c r="A10" s="2717" t="s">
        <v>1077</v>
      </c>
      <c r="B10" s="2564" t="s">
        <v>1078</v>
      </c>
      <c r="C10" s="2564"/>
      <c r="D10" s="2698">
        <f>'1'!AJ26</f>
        <v>0</v>
      </c>
      <c r="E10" s="2699"/>
      <c r="F10" s="2702" t="s">
        <v>1115</v>
      </c>
      <c r="G10" s="2679"/>
      <c r="H10" s="2673"/>
      <c r="I10" s="2674"/>
    </row>
    <row r="11" spans="1:12" s="315" customFormat="1" ht="27" customHeight="1" thickBot="1">
      <c r="A11" s="2718"/>
      <c r="B11" s="2664" t="s">
        <v>1079</v>
      </c>
      <c r="C11" s="2664"/>
      <c r="D11" s="2696"/>
      <c r="E11" s="2697"/>
      <c r="F11" s="2700" t="s">
        <v>1116</v>
      </c>
      <c r="G11" s="2701"/>
      <c r="H11" s="2710"/>
      <c r="I11" s="2711"/>
    </row>
    <row r="12" spans="1:12" s="333" customFormat="1" ht="17.25"/>
    <row r="13" spans="1:12" s="333" customFormat="1" ht="27" thickBot="1">
      <c r="A13" s="342" t="s">
        <v>1080</v>
      </c>
      <c r="B13" s="342"/>
    </row>
    <row r="14" spans="1:12" s="315" customFormat="1" ht="24.95" customHeight="1">
      <c r="A14" s="2680" t="s">
        <v>1097</v>
      </c>
      <c r="B14" s="2681"/>
      <c r="C14" s="2670" t="s">
        <v>1098</v>
      </c>
      <c r="D14" s="2671"/>
      <c r="E14" s="2671"/>
      <c r="F14" s="2671"/>
      <c r="G14" s="2671"/>
      <c r="H14" s="2671"/>
      <c r="I14" s="2672"/>
    </row>
    <row r="15" spans="1:12" s="315" customFormat="1" ht="24.95" customHeight="1">
      <c r="A15" s="2663" t="s">
        <v>1081</v>
      </c>
      <c r="B15" s="350" t="s">
        <v>1082</v>
      </c>
      <c r="C15" s="2665" t="s">
        <v>1118</v>
      </c>
      <c r="D15" s="2665"/>
      <c r="E15" s="2665"/>
      <c r="F15" s="2665"/>
      <c r="G15" s="2665"/>
      <c r="H15" s="2665"/>
      <c r="I15" s="2666"/>
    </row>
    <row r="16" spans="1:12" s="315" customFormat="1" ht="24.95" customHeight="1">
      <c r="A16" s="2663"/>
      <c r="B16" s="350" t="s">
        <v>1083</v>
      </c>
      <c r="C16" s="2665" t="s">
        <v>1117</v>
      </c>
      <c r="D16" s="2665"/>
      <c r="E16" s="2665"/>
      <c r="F16" s="2665"/>
      <c r="G16" s="2665"/>
      <c r="H16" s="2665"/>
      <c r="I16" s="2666"/>
    </row>
    <row r="17" spans="1:12" s="315" customFormat="1" ht="24.95" customHeight="1">
      <c r="A17" s="2678" t="s">
        <v>1084</v>
      </c>
      <c r="B17" s="2679"/>
      <c r="C17" s="2667"/>
      <c r="D17" s="2668"/>
      <c r="E17" s="2668"/>
      <c r="F17" s="2668"/>
      <c r="G17" s="2668"/>
      <c r="H17" s="2668"/>
      <c r="I17" s="2669"/>
    </row>
    <row r="18" spans="1:12" s="315" customFormat="1" ht="50.1" customHeight="1">
      <c r="A18" s="2663" t="s">
        <v>1110</v>
      </c>
      <c r="B18" s="2570"/>
      <c r="C18" s="351" t="s">
        <v>1099</v>
      </c>
      <c r="D18" s="345"/>
      <c r="E18" s="346" t="s">
        <v>1100</v>
      </c>
      <c r="F18" s="347"/>
      <c r="G18" s="352" t="e">
        <f>DATEDIF(EOMONTH(D18,-1)+1,F18,"M")+1</f>
        <v>#NUM!</v>
      </c>
      <c r="H18" s="351" t="s">
        <v>1102</v>
      </c>
      <c r="I18" s="349"/>
    </row>
    <row r="19" spans="1:12" s="315" customFormat="1" ht="24.95" customHeight="1">
      <c r="A19" s="2678" t="s">
        <v>1085</v>
      </c>
      <c r="B19" s="2679"/>
      <c r="C19" s="2682">
        <f>'1'!H3</f>
        <v>0</v>
      </c>
      <c r="D19" s="2691"/>
      <c r="E19" s="2691"/>
      <c r="F19" s="2708"/>
      <c r="G19" s="2570" t="s">
        <v>1103</v>
      </c>
      <c r="H19" s="2564"/>
      <c r="I19" s="354"/>
    </row>
    <row r="20" spans="1:12" s="315" customFormat="1" ht="24.95" customHeight="1">
      <c r="A20" s="2678" t="s">
        <v>1086</v>
      </c>
      <c r="B20" s="2679"/>
      <c r="C20" s="2682"/>
      <c r="D20" s="2683"/>
      <c r="E20" s="2683"/>
      <c r="F20" s="2683"/>
      <c r="G20" s="2683"/>
      <c r="H20" s="2683"/>
      <c r="I20" s="2684"/>
    </row>
    <row r="21" spans="1:12" s="315" customFormat="1" ht="24.95" customHeight="1">
      <c r="A21" s="2678" t="s">
        <v>1087</v>
      </c>
      <c r="B21" s="2679"/>
      <c r="C21" s="2682"/>
      <c r="D21" s="2683"/>
      <c r="E21" s="2683"/>
      <c r="F21" s="2683"/>
      <c r="G21" s="2683"/>
      <c r="H21" s="2683"/>
      <c r="I21" s="2684"/>
      <c r="L21"/>
    </row>
    <row r="22" spans="1:12" s="315" customFormat="1" ht="24.95" customHeight="1">
      <c r="A22" s="2678" t="s">
        <v>1088</v>
      </c>
      <c r="B22" s="2679"/>
      <c r="C22" s="2682"/>
      <c r="D22" s="2683"/>
      <c r="E22" s="2683"/>
      <c r="F22" s="2683"/>
      <c r="G22" s="2683"/>
      <c r="H22" s="2683"/>
      <c r="I22" s="2684"/>
    </row>
    <row r="23" spans="1:12" s="315" customFormat="1" ht="24.95" customHeight="1">
      <c r="A23" s="2663" t="s">
        <v>1089</v>
      </c>
      <c r="B23" s="350" t="s">
        <v>1090</v>
      </c>
      <c r="C23" s="2685"/>
      <c r="D23" s="2686"/>
      <c r="E23" s="2686"/>
      <c r="F23" s="2686"/>
      <c r="G23" s="2687"/>
      <c r="H23" s="2706" t="s">
        <v>1104</v>
      </c>
      <c r="I23" s="2688" t="s">
        <v>1105</v>
      </c>
    </row>
    <row r="24" spans="1:12" s="315" customFormat="1" ht="24.95" customHeight="1">
      <c r="A24" s="2663"/>
      <c r="B24" s="350" t="s">
        <v>1091</v>
      </c>
      <c r="C24" s="2685"/>
      <c r="D24" s="2686"/>
      <c r="E24" s="2686"/>
      <c r="F24" s="2686"/>
      <c r="G24" s="2687"/>
      <c r="H24" s="2707"/>
      <c r="I24" s="2688"/>
    </row>
    <row r="25" spans="1:12" s="315" customFormat="1" ht="24.95" customHeight="1">
      <c r="A25" s="2678" t="s">
        <v>1092</v>
      </c>
      <c r="B25" s="2679"/>
      <c r="C25" s="350" t="s">
        <v>1106</v>
      </c>
      <c r="D25" s="2665"/>
      <c r="E25" s="2665"/>
      <c r="F25" s="2665"/>
      <c r="G25" s="2665"/>
      <c r="H25" s="350" t="s">
        <v>1107</v>
      </c>
      <c r="I25" s="355"/>
    </row>
    <row r="26" spans="1:12" s="315" customFormat="1" ht="24.95" customHeight="1">
      <c r="A26" s="2678" t="s">
        <v>1093</v>
      </c>
      <c r="B26" s="2679"/>
      <c r="C26" s="350" t="s">
        <v>1108</v>
      </c>
      <c r="D26" s="2665"/>
      <c r="E26" s="2665"/>
      <c r="F26" s="2665"/>
      <c r="G26" s="2665"/>
      <c r="H26" s="351" t="s">
        <v>1120</v>
      </c>
      <c r="I26" s="355"/>
    </row>
    <row r="27" spans="1:12" s="315" customFormat="1" ht="24.95" customHeight="1">
      <c r="A27" s="2678" t="s">
        <v>1094</v>
      </c>
      <c r="B27" s="2679"/>
      <c r="C27" s="2682"/>
      <c r="D27" s="2683"/>
      <c r="E27" s="2683"/>
      <c r="F27" s="2683"/>
      <c r="G27" s="2683"/>
      <c r="H27" s="2683"/>
      <c r="I27" s="2684"/>
    </row>
    <row r="28" spans="1:12" s="315" customFormat="1" ht="24.95" customHeight="1">
      <c r="A28" s="2678" t="s">
        <v>1095</v>
      </c>
      <c r="B28" s="2679"/>
      <c r="C28" s="2682"/>
      <c r="D28" s="2683"/>
      <c r="E28" s="2683"/>
      <c r="F28" s="2683"/>
      <c r="G28" s="2683"/>
      <c r="H28" s="2683"/>
      <c r="I28" s="2684"/>
    </row>
    <row r="29" spans="1:12" s="315" customFormat="1" ht="24.95" customHeight="1" thickBot="1">
      <c r="A29" s="2709" t="s">
        <v>1096</v>
      </c>
      <c r="B29" s="2701"/>
      <c r="C29" s="2703"/>
      <c r="D29" s="2704"/>
      <c r="E29" s="2704"/>
      <c r="F29" s="2704"/>
      <c r="G29" s="2704"/>
      <c r="H29" s="2704"/>
      <c r="I29" s="2705"/>
    </row>
    <row r="30" spans="1:12" s="343" customFormat="1" ht="13.5">
      <c r="A30" s="2689" t="s">
        <v>1109</v>
      </c>
      <c r="B30" s="2689"/>
      <c r="C30" s="2689"/>
      <c r="D30" s="2689"/>
      <c r="E30" s="2689"/>
      <c r="F30" s="2689"/>
      <c r="G30" s="2689"/>
      <c r="H30" s="2689"/>
      <c r="I30" s="2689"/>
    </row>
  </sheetData>
  <mergeCells count="60">
    <mergeCell ref="K5:K6"/>
    <mergeCell ref="B9:C9"/>
    <mergeCell ref="A6:A7"/>
    <mergeCell ref="A8:A9"/>
    <mergeCell ref="A10:A11"/>
    <mergeCell ref="H7:I7"/>
    <mergeCell ref="H6:I6"/>
    <mergeCell ref="A1:I1"/>
    <mergeCell ref="B8:C8"/>
    <mergeCell ref="D8:E8"/>
    <mergeCell ref="F8:G8"/>
    <mergeCell ref="H8:I8"/>
    <mergeCell ref="A30:I30"/>
    <mergeCell ref="B5:I5"/>
    <mergeCell ref="B4:I4"/>
    <mergeCell ref="D11:E11"/>
    <mergeCell ref="D10:E10"/>
    <mergeCell ref="F11:G11"/>
    <mergeCell ref="F10:G10"/>
    <mergeCell ref="C29:I29"/>
    <mergeCell ref="C28:I28"/>
    <mergeCell ref="C27:I27"/>
    <mergeCell ref="H23:H24"/>
    <mergeCell ref="C19:F19"/>
    <mergeCell ref="A29:B29"/>
    <mergeCell ref="A28:B28"/>
    <mergeCell ref="A27:B27"/>
    <mergeCell ref="H11:I11"/>
    <mergeCell ref="A26:B26"/>
    <mergeCell ref="A25:B25"/>
    <mergeCell ref="D26:G26"/>
    <mergeCell ref="D25:G25"/>
    <mergeCell ref="A14:B14"/>
    <mergeCell ref="A22:B22"/>
    <mergeCell ref="A21:B21"/>
    <mergeCell ref="A20:B20"/>
    <mergeCell ref="A19:B19"/>
    <mergeCell ref="C22:I22"/>
    <mergeCell ref="C21:I21"/>
    <mergeCell ref="C20:I20"/>
    <mergeCell ref="C24:G24"/>
    <mergeCell ref="C23:G23"/>
    <mergeCell ref="I23:I24"/>
    <mergeCell ref="A17:B17"/>
    <mergeCell ref="A23:A24"/>
    <mergeCell ref="A15:A16"/>
    <mergeCell ref="B7:C7"/>
    <mergeCell ref="B6:C6"/>
    <mergeCell ref="B11:C11"/>
    <mergeCell ref="B10:C10"/>
    <mergeCell ref="A18:B18"/>
    <mergeCell ref="C16:I16"/>
    <mergeCell ref="C17:I17"/>
    <mergeCell ref="C15:I15"/>
    <mergeCell ref="G19:H19"/>
    <mergeCell ref="C14:I14"/>
    <mergeCell ref="H10:I10"/>
    <mergeCell ref="H9:I9"/>
    <mergeCell ref="F9:G9"/>
    <mergeCell ref="D9:E9"/>
  </mergeCells>
  <phoneticPr fontId="5" type="noConversion"/>
  <dataValidations count="12">
    <dataValidation allowBlank="1" showInputMessage="1" showErrorMessage="1" prompt="yy-mm-dd로 입력" sqref="D6 D7 F6 F7 D18 F18"/>
    <dataValidation allowBlank="1" showInputMessage="1" showErrorMessage="1" prompt="장비명칭 기재" sqref="C15:I15"/>
    <dataValidation allowBlank="1" showInputMessage="1" showErrorMessage="1" prompt="장비명칭 및 모델정식명칭을 기재" sqref="C16:I16"/>
    <dataValidation allowBlank="1" showInputMessage="1" showErrorMessage="1" prompt="외자일 경우에도 장비의 가격은 원화(₩)로 산정" sqref="C17:I17"/>
    <dataValidation allowBlank="1" showInputMessage="1" showErrorMessage="1" prompt="붙임자료 참조(단독활용만 가능일 경우 사유는 필수입력사항)" sqref="C20:I20"/>
    <dataValidation allowBlank="1" showInputMessage="1" showErrorMessage="1" prompt="붙임자료 참조" sqref="C21:I21 C22:I22"/>
    <dataValidation allowBlank="1" showInputMessage="1" showErrorMessage="1" prompt="외자일 경우 국내 대리점이 아닌 물품이 제작되는 외국본사 기재" sqref="C24:G24"/>
    <dataValidation allowBlank="1" showInputMessage="1" showErrorMessage="1" prompt="분류명 또는 분류번호 기재" sqref="D25:G25 D26:G26 I25"/>
    <dataValidation allowBlank="1" showInputMessage="1" showErrorMessage="1" prompt="분야명 기재" sqref="I26"/>
    <dataValidation allowBlank="1" showInputMessage="1" showErrorMessage="1" prompt="100자 이상 입력" sqref="C27:I27 C28:I29"/>
    <dataValidation allowBlank="1" showInputMessage="1" showErrorMessage="1" prompt="OSOS 자산등재 후 번호입력(예:R000000000)" sqref="I19"/>
    <dataValidation allowBlank="1" showInputMessage="1" showErrorMessage="1" prompt="[별지1] 입력 시 자동 입력" sqref="C19:F19"/>
  </dataValidations>
  <hyperlinks>
    <hyperlink ref="K5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CI39"/>
  <sheetViews>
    <sheetView zoomScaleNormal="100" workbookViewId="0">
      <selection activeCell="AY8" sqref="AY8"/>
    </sheetView>
  </sheetViews>
  <sheetFormatPr defaultColWidth="1.77734375" defaultRowHeight="18" customHeight="1"/>
  <cols>
    <col min="1" max="20" width="1.77734375" style="12" customWidth="1"/>
    <col min="21" max="25" width="1.77734375" style="48" customWidth="1"/>
    <col min="26" max="44" width="1.77734375" style="12" customWidth="1"/>
    <col min="45" max="45" width="2.33203125" style="12" customWidth="1"/>
    <col min="46" max="47" width="1.77734375" style="365" customWidth="1"/>
    <col min="48" max="50" width="1.77734375" style="12" customWidth="1"/>
    <col min="51" max="51" width="16.77734375" style="12" customWidth="1"/>
    <col min="52" max="16384" width="1.77734375" style="12"/>
  </cols>
  <sheetData>
    <row r="1" spans="1:54" ht="31.5">
      <c r="A1" s="977" t="s">
        <v>846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</row>
    <row r="3" spans="1:54" s="32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W3" s="993"/>
      <c r="AX3" s="993"/>
      <c r="AY3" s="460" t="s">
        <v>1369</v>
      </c>
    </row>
    <row r="4" spans="1:54" s="32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</row>
    <row r="5" spans="1:54" s="32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995"/>
      <c r="AX5" s="995"/>
    </row>
    <row r="6" spans="1:54" s="15" customFormat="1" ht="12.95" customHeight="1">
      <c r="U6" s="50"/>
      <c r="V6" s="50"/>
      <c r="W6" s="50"/>
      <c r="X6" s="50"/>
      <c r="Y6" s="50"/>
      <c r="AT6" s="364"/>
      <c r="AU6" s="364"/>
    </row>
    <row r="7" spans="1:54" s="15" customFormat="1" ht="30" customHeight="1" thickBot="1">
      <c r="A7" s="2751" t="s">
        <v>847</v>
      </c>
      <c r="B7" s="1108"/>
      <c r="C7" s="1108"/>
      <c r="D7" s="1108" t="s">
        <v>848</v>
      </c>
      <c r="E7" s="1108"/>
      <c r="F7" s="1108"/>
      <c r="G7" s="1108"/>
      <c r="H7" s="1108"/>
      <c r="I7" s="1108"/>
      <c r="J7" s="1108"/>
      <c r="K7" s="1108"/>
      <c r="L7" s="1108"/>
      <c r="M7" s="1108"/>
      <c r="N7" s="1109" t="s">
        <v>849</v>
      </c>
      <c r="O7" s="1108"/>
      <c r="P7" s="1108"/>
      <c r="Q7" s="1108"/>
      <c r="R7" s="1108"/>
      <c r="S7" s="1108"/>
      <c r="T7" s="1108"/>
      <c r="U7" s="2752" t="s">
        <v>850</v>
      </c>
      <c r="V7" s="2752"/>
      <c r="W7" s="2752"/>
      <c r="X7" s="2752"/>
      <c r="Y7" s="2752"/>
      <c r="Z7" s="1108" t="s">
        <v>851</v>
      </c>
      <c r="AA7" s="1108"/>
      <c r="AB7" s="1108"/>
      <c r="AC7" s="1108"/>
      <c r="AD7" s="1108"/>
      <c r="AE7" s="1108" t="s">
        <v>852</v>
      </c>
      <c r="AF7" s="1108"/>
      <c r="AG7" s="1108"/>
      <c r="AH7" s="1108"/>
      <c r="AI7" s="1108" t="s">
        <v>853</v>
      </c>
      <c r="AJ7" s="1108"/>
      <c r="AK7" s="1108"/>
      <c r="AL7" s="1108"/>
      <c r="AM7" s="1108"/>
      <c r="AN7" s="1157" t="s">
        <v>854</v>
      </c>
      <c r="AO7" s="1158"/>
      <c r="AP7" s="2749"/>
      <c r="AQ7" s="2750" t="s">
        <v>855</v>
      </c>
      <c r="AR7" s="1158"/>
      <c r="AS7" s="1158"/>
      <c r="AT7" s="1158"/>
      <c r="AU7" s="1158"/>
      <c r="AV7" s="1158"/>
      <c r="AW7" s="1158"/>
      <c r="AX7" s="1159"/>
      <c r="AY7" s="2753" t="s">
        <v>2394</v>
      </c>
      <c r="AZ7" s="2754"/>
      <c r="BA7" s="2754"/>
      <c r="BB7" s="2754"/>
    </row>
    <row r="8" spans="1:54" s="15" customFormat="1" ht="20.100000000000001" customHeight="1" thickTop="1" thickBot="1">
      <c r="A8" s="2739">
        <v>1</v>
      </c>
      <c r="B8" s="2740"/>
      <c r="C8" s="2740"/>
      <c r="D8" s="2743"/>
      <c r="E8" s="2743"/>
      <c r="F8" s="2743"/>
      <c r="G8" s="2743"/>
      <c r="H8" s="2743"/>
      <c r="I8" s="2743"/>
      <c r="J8" s="2743"/>
      <c r="K8" s="2743"/>
      <c r="L8" s="2743"/>
      <c r="M8" s="2743"/>
      <c r="N8" s="2744"/>
      <c r="O8" s="2744"/>
      <c r="P8" s="2744"/>
      <c r="Q8" s="2744"/>
      <c r="R8" s="2744"/>
      <c r="S8" s="2744"/>
      <c r="T8" s="2744"/>
      <c r="U8" s="2745"/>
      <c r="V8" s="2745"/>
      <c r="W8" s="2745"/>
      <c r="X8" s="2745"/>
      <c r="Y8" s="2745"/>
      <c r="Z8" s="2736"/>
      <c r="AA8" s="2736"/>
      <c r="AB8" s="2736"/>
      <c r="AC8" s="2736"/>
      <c r="AD8" s="2736"/>
      <c r="AE8" s="2736"/>
      <c r="AF8" s="2736"/>
      <c r="AG8" s="2736"/>
      <c r="AH8" s="2736"/>
      <c r="AI8" s="2736">
        <f>Z8+AE8</f>
        <v>0</v>
      </c>
      <c r="AJ8" s="2736"/>
      <c r="AK8" s="2736"/>
      <c r="AL8" s="2736"/>
      <c r="AM8" s="2736"/>
      <c r="AN8" s="1586" t="s">
        <v>856</v>
      </c>
      <c r="AO8" s="1587"/>
      <c r="AP8" s="1588"/>
      <c r="AQ8" s="2747" t="str">
        <f>INDEX(연구실명,MATCH($AY$8,성명,0))</f>
        <v>공학연구원</v>
      </c>
      <c r="AR8" s="2748"/>
      <c r="AS8" s="2748"/>
      <c r="AT8" s="2748"/>
      <c r="AU8" s="2748"/>
      <c r="AV8" s="1591" t="s">
        <v>1208</v>
      </c>
      <c r="AW8" s="1591"/>
      <c r="AX8" s="1592"/>
      <c r="AY8" s="763" t="s">
        <v>2420</v>
      </c>
    </row>
    <row r="9" spans="1:54" s="15" customFormat="1" ht="20.100000000000001" customHeight="1" thickTop="1">
      <c r="A9" s="2741"/>
      <c r="B9" s="2742"/>
      <c r="C9" s="2742"/>
      <c r="D9" s="2422"/>
      <c r="E9" s="2422"/>
      <c r="F9" s="2422"/>
      <c r="G9" s="2422"/>
      <c r="H9" s="2422"/>
      <c r="I9" s="2422"/>
      <c r="J9" s="2422"/>
      <c r="K9" s="2422"/>
      <c r="L9" s="2422"/>
      <c r="M9" s="2422"/>
      <c r="N9" s="2738"/>
      <c r="O9" s="2738"/>
      <c r="P9" s="2738"/>
      <c r="Q9" s="2738"/>
      <c r="R9" s="2738"/>
      <c r="S9" s="2738"/>
      <c r="T9" s="2738"/>
      <c r="U9" s="2746"/>
      <c r="V9" s="2746"/>
      <c r="W9" s="2746"/>
      <c r="X9" s="2746"/>
      <c r="Y9" s="2746"/>
      <c r="Z9" s="2737"/>
      <c r="AA9" s="2737"/>
      <c r="AB9" s="2737"/>
      <c r="AC9" s="2737"/>
      <c r="AD9" s="2737"/>
      <c r="AE9" s="2737"/>
      <c r="AF9" s="2737"/>
      <c r="AG9" s="2737"/>
      <c r="AH9" s="2737"/>
      <c r="AI9" s="2737"/>
      <c r="AJ9" s="2737"/>
      <c r="AK9" s="2737"/>
      <c r="AL9" s="2737"/>
      <c r="AM9" s="2737"/>
      <c r="AN9" s="1796"/>
      <c r="AO9" s="1569"/>
      <c r="AP9" s="1573"/>
      <c r="AQ9" s="2734">
        <f>INDEX(연구실동,MATCH($AY$8,성명,0))</f>
        <v>39</v>
      </c>
      <c r="AR9" s="2735"/>
      <c r="AS9" s="2735"/>
      <c r="AT9" s="761" t="s">
        <v>1209</v>
      </c>
      <c r="AU9" s="2735">
        <f>INDEX(연구실호,MATCH($AY$8,성명,0))</f>
        <v>236</v>
      </c>
      <c r="AV9" s="2735"/>
      <c r="AW9" s="2735"/>
      <c r="AX9" s="762" t="s">
        <v>859</v>
      </c>
      <c r="AY9" s="785"/>
    </row>
    <row r="10" spans="1:54" s="15" customFormat="1" ht="20.100000000000001" customHeight="1">
      <c r="A10" s="2739">
        <v>2</v>
      </c>
      <c r="B10" s="2740"/>
      <c r="C10" s="2740"/>
      <c r="D10" s="2743"/>
      <c r="E10" s="2743"/>
      <c r="F10" s="2743"/>
      <c r="G10" s="2743"/>
      <c r="H10" s="2743"/>
      <c r="I10" s="2743"/>
      <c r="J10" s="2743"/>
      <c r="K10" s="2743"/>
      <c r="L10" s="2743"/>
      <c r="M10" s="2743"/>
      <c r="N10" s="2744"/>
      <c r="O10" s="2744"/>
      <c r="P10" s="2744"/>
      <c r="Q10" s="2744"/>
      <c r="R10" s="2744"/>
      <c r="S10" s="2744"/>
      <c r="T10" s="2744"/>
      <c r="U10" s="2745"/>
      <c r="V10" s="2745"/>
      <c r="W10" s="2745"/>
      <c r="X10" s="2745"/>
      <c r="Y10" s="2745"/>
      <c r="Z10" s="2736"/>
      <c r="AA10" s="2736"/>
      <c r="AB10" s="2736"/>
      <c r="AC10" s="2736"/>
      <c r="AD10" s="2736"/>
      <c r="AE10" s="2736"/>
      <c r="AF10" s="2736"/>
      <c r="AG10" s="2736"/>
      <c r="AH10" s="2736"/>
      <c r="AI10" s="2736">
        <f>Z10+AE10</f>
        <v>0</v>
      </c>
      <c r="AJ10" s="2736"/>
      <c r="AK10" s="2736"/>
      <c r="AL10" s="2736"/>
      <c r="AM10" s="2736"/>
      <c r="AN10" s="1570" t="s">
        <v>860</v>
      </c>
      <c r="AO10" s="1571"/>
      <c r="AP10" s="1319"/>
      <c r="AQ10" s="2730" t="str">
        <f>INDEX(연구실명,MATCH($AY$8,성명,0))</f>
        <v>공학연구원</v>
      </c>
      <c r="AR10" s="2731"/>
      <c r="AS10" s="2731"/>
      <c r="AT10" s="2731"/>
      <c r="AU10" s="2731"/>
      <c r="AV10" s="2732" t="s">
        <v>1208</v>
      </c>
      <c r="AW10" s="2732"/>
      <c r="AX10" s="2733"/>
    </row>
    <row r="11" spans="1:54" s="15" customFormat="1" ht="20.100000000000001" customHeight="1">
      <c r="A11" s="2741"/>
      <c r="B11" s="2742"/>
      <c r="C11" s="2742"/>
      <c r="D11" s="2422"/>
      <c r="E11" s="2422"/>
      <c r="F11" s="2422"/>
      <c r="G11" s="2422"/>
      <c r="H11" s="2422"/>
      <c r="I11" s="2422"/>
      <c r="J11" s="2422"/>
      <c r="K11" s="2422"/>
      <c r="L11" s="2422"/>
      <c r="M11" s="2422"/>
      <c r="N11" s="2738"/>
      <c r="O11" s="2738"/>
      <c r="P11" s="2738"/>
      <c r="Q11" s="2738"/>
      <c r="R11" s="2738"/>
      <c r="S11" s="2738"/>
      <c r="T11" s="2738"/>
      <c r="U11" s="2746"/>
      <c r="V11" s="2746"/>
      <c r="W11" s="2746"/>
      <c r="X11" s="2746"/>
      <c r="Y11" s="2746"/>
      <c r="Z11" s="2737"/>
      <c r="AA11" s="2737"/>
      <c r="AB11" s="2737"/>
      <c r="AC11" s="2737"/>
      <c r="AD11" s="2737"/>
      <c r="AE11" s="2737"/>
      <c r="AF11" s="2737"/>
      <c r="AG11" s="2737"/>
      <c r="AH11" s="2737"/>
      <c r="AI11" s="2737"/>
      <c r="AJ11" s="2737"/>
      <c r="AK11" s="2737"/>
      <c r="AL11" s="2737"/>
      <c r="AM11" s="2737"/>
      <c r="AN11" s="1796"/>
      <c r="AO11" s="1569"/>
      <c r="AP11" s="1573"/>
      <c r="AQ11" s="2734">
        <f>INDEX(연구실동,MATCH($AY$8,성명,0))</f>
        <v>39</v>
      </c>
      <c r="AR11" s="2735"/>
      <c r="AS11" s="2735"/>
      <c r="AT11" s="761" t="s">
        <v>1209</v>
      </c>
      <c r="AU11" s="2735">
        <f>INDEX(연구실호,MATCH($AY$8,성명,0))</f>
        <v>236</v>
      </c>
      <c r="AV11" s="2735"/>
      <c r="AW11" s="2735"/>
      <c r="AX11" s="762" t="s">
        <v>859</v>
      </c>
    </row>
    <row r="12" spans="1:54" s="15" customFormat="1" ht="20.100000000000001" customHeight="1">
      <c r="A12" s="2739">
        <v>3</v>
      </c>
      <c r="B12" s="2740"/>
      <c r="C12" s="2740"/>
      <c r="D12" s="2743"/>
      <c r="E12" s="2743"/>
      <c r="F12" s="2743"/>
      <c r="G12" s="2743"/>
      <c r="H12" s="2743"/>
      <c r="I12" s="2743"/>
      <c r="J12" s="2743"/>
      <c r="K12" s="2743"/>
      <c r="L12" s="2743"/>
      <c r="M12" s="2743"/>
      <c r="N12" s="2744"/>
      <c r="O12" s="2744"/>
      <c r="P12" s="2744"/>
      <c r="Q12" s="2744"/>
      <c r="R12" s="2744"/>
      <c r="S12" s="2744"/>
      <c r="T12" s="2744"/>
      <c r="U12" s="2745"/>
      <c r="V12" s="2745"/>
      <c r="W12" s="2745"/>
      <c r="X12" s="2745"/>
      <c r="Y12" s="2745"/>
      <c r="Z12" s="2736"/>
      <c r="AA12" s="2736"/>
      <c r="AB12" s="2736"/>
      <c r="AC12" s="2736"/>
      <c r="AD12" s="2736"/>
      <c r="AE12" s="2736"/>
      <c r="AF12" s="2736"/>
      <c r="AG12" s="2736"/>
      <c r="AH12" s="2736"/>
      <c r="AI12" s="2736">
        <f>Z12+AE12</f>
        <v>0</v>
      </c>
      <c r="AJ12" s="2736"/>
      <c r="AK12" s="2736"/>
      <c r="AL12" s="2736"/>
      <c r="AM12" s="2736"/>
      <c r="AN12" s="1570" t="s">
        <v>860</v>
      </c>
      <c r="AO12" s="1571"/>
      <c r="AP12" s="1319"/>
      <c r="AQ12" s="2730" t="str">
        <f>INDEX(연구실명,MATCH($AY$8,성명,0))</f>
        <v>공학연구원</v>
      </c>
      <c r="AR12" s="2731"/>
      <c r="AS12" s="2731"/>
      <c r="AT12" s="2731"/>
      <c r="AU12" s="2731"/>
      <c r="AV12" s="2732" t="s">
        <v>1208</v>
      </c>
      <c r="AW12" s="2732"/>
      <c r="AX12" s="2733"/>
    </row>
    <row r="13" spans="1:54" s="15" customFormat="1" ht="20.100000000000001" customHeight="1">
      <c r="A13" s="2741"/>
      <c r="B13" s="2742"/>
      <c r="C13" s="2742"/>
      <c r="D13" s="2422"/>
      <c r="E13" s="2422"/>
      <c r="F13" s="2422"/>
      <c r="G13" s="2422"/>
      <c r="H13" s="2422"/>
      <c r="I13" s="2422"/>
      <c r="J13" s="2422"/>
      <c r="K13" s="2422"/>
      <c r="L13" s="2422"/>
      <c r="M13" s="2422"/>
      <c r="N13" s="2738"/>
      <c r="O13" s="2738"/>
      <c r="P13" s="2738"/>
      <c r="Q13" s="2738"/>
      <c r="R13" s="2738"/>
      <c r="S13" s="2738"/>
      <c r="T13" s="2738"/>
      <c r="U13" s="2746"/>
      <c r="V13" s="2746"/>
      <c r="W13" s="2746"/>
      <c r="X13" s="2746"/>
      <c r="Y13" s="2746"/>
      <c r="Z13" s="2737"/>
      <c r="AA13" s="2737"/>
      <c r="AB13" s="2737"/>
      <c r="AC13" s="2737"/>
      <c r="AD13" s="2737"/>
      <c r="AE13" s="2737"/>
      <c r="AF13" s="2737"/>
      <c r="AG13" s="2737"/>
      <c r="AH13" s="2737"/>
      <c r="AI13" s="2737"/>
      <c r="AJ13" s="2737"/>
      <c r="AK13" s="2737"/>
      <c r="AL13" s="2737"/>
      <c r="AM13" s="2737"/>
      <c r="AN13" s="1796"/>
      <c r="AO13" s="1569"/>
      <c r="AP13" s="1573"/>
      <c r="AQ13" s="2734">
        <f>INDEX(연구실동,MATCH($AY$8,성명,0))</f>
        <v>39</v>
      </c>
      <c r="AR13" s="2735"/>
      <c r="AS13" s="2735"/>
      <c r="AT13" s="761" t="s">
        <v>1209</v>
      </c>
      <c r="AU13" s="2735">
        <f>INDEX(연구실호,MATCH($AY$8,성명,0))</f>
        <v>236</v>
      </c>
      <c r="AV13" s="2735"/>
      <c r="AW13" s="2735"/>
      <c r="AX13" s="762" t="s">
        <v>859</v>
      </c>
    </row>
    <row r="14" spans="1:54" s="15" customFormat="1" ht="20.100000000000001" customHeight="1">
      <c r="A14" s="2739">
        <v>4</v>
      </c>
      <c r="B14" s="2740"/>
      <c r="C14" s="2740"/>
      <c r="D14" s="2743"/>
      <c r="E14" s="2743"/>
      <c r="F14" s="2743"/>
      <c r="G14" s="2743"/>
      <c r="H14" s="2743"/>
      <c r="I14" s="2743"/>
      <c r="J14" s="2743"/>
      <c r="K14" s="2743"/>
      <c r="L14" s="2743"/>
      <c r="M14" s="2743"/>
      <c r="N14" s="2744"/>
      <c r="O14" s="2744"/>
      <c r="P14" s="2744"/>
      <c r="Q14" s="2744"/>
      <c r="R14" s="2744"/>
      <c r="S14" s="2744"/>
      <c r="T14" s="2744"/>
      <c r="U14" s="2745"/>
      <c r="V14" s="2745"/>
      <c r="W14" s="2745"/>
      <c r="X14" s="2745"/>
      <c r="Y14" s="2745"/>
      <c r="Z14" s="2736"/>
      <c r="AA14" s="2736"/>
      <c r="AB14" s="2736"/>
      <c r="AC14" s="2736"/>
      <c r="AD14" s="2736"/>
      <c r="AE14" s="2736"/>
      <c r="AF14" s="2736"/>
      <c r="AG14" s="2736"/>
      <c r="AH14" s="2736"/>
      <c r="AI14" s="2736">
        <f>Z14+AE14</f>
        <v>0</v>
      </c>
      <c r="AJ14" s="2736"/>
      <c r="AK14" s="2736"/>
      <c r="AL14" s="2736"/>
      <c r="AM14" s="2736"/>
      <c r="AN14" s="1570" t="s">
        <v>860</v>
      </c>
      <c r="AO14" s="1571"/>
      <c r="AP14" s="1319"/>
      <c r="AQ14" s="2730" t="str">
        <f>INDEX(연구실명,MATCH($AY$8,성명,0))</f>
        <v>공학연구원</v>
      </c>
      <c r="AR14" s="2731"/>
      <c r="AS14" s="2731"/>
      <c r="AT14" s="2731"/>
      <c r="AU14" s="2731"/>
      <c r="AV14" s="2732" t="s">
        <v>1208</v>
      </c>
      <c r="AW14" s="2732"/>
      <c r="AX14" s="2733"/>
    </row>
    <row r="15" spans="1:54" s="15" customFormat="1" ht="20.100000000000001" customHeight="1">
      <c r="A15" s="2741"/>
      <c r="B15" s="2742"/>
      <c r="C15" s="2742"/>
      <c r="D15" s="2422"/>
      <c r="E15" s="2422"/>
      <c r="F15" s="2422"/>
      <c r="G15" s="2422"/>
      <c r="H15" s="2422"/>
      <c r="I15" s="2422"/>
      <c r="J15" s="2422"/>
      <c r="K15" s="2422"/>
      <c r="L15" s="2422"/>
      <c r="M15" s="2422"/>
      <c r="N15" s="2738"/>
      <c r="O15" s="2738"/>
      <c r="P15" s="2738"/>
      <c r="Q15" s="2738"/>
      <c r="R15" s="2738"/>
      <c r="S15" s="2738"/>
      <c r="T15" s="2738"/>
      <c r="U15" s="2746"/>
      <c r="V15" s="2746"/>
      <c r="W15" s="2746"/>
      <c r="X15" s="2746"/>
      <c r="Y15" s="2746"/>
      <c r="Z15" s="2737"/>
      <c r="AA15" s="2737"/>
      <c r="AB15" s="2737"/>
      <c r="AC15" s="2737"/>
      <c r="AD15" s="2737"/>
      <c r="AE15" s="2737"/>
      <c r="AF15" s="2737"/>
      <c r="AG15" s="2737"/>
      <c r="AH15" s="2737"/>
      <c r="AI15" s="2737"/>
      <c r="AJ15" s="2737"/>
      <c r="AK15" s="2737"/>
      <c r="AL15" s="2737"/>
      <c r="AM15" s="2737"/>
      <c r="AN15" s="1796"/>
      <c r="AO15" s="1569"/>
      <c r="AP15" s="1573"/>
      <c r="AQ15" s="2734">
        <f>INDEX(연구실동,MATCH($AY$8,성명,0))</f>
        <v>39</v>
      </c>
      <c r="AR15" s="2735"/>
      <c r="AS15" s="2735"/>
      <c r="AT15" s="761" t="s">
        <v>1209</v>
      </c>
      <c r="AU15" s="2735">
        <f>INDEX(연구실호,MATCH($AY$8,성명,0))</f>
        <v>236</v>
      </c>
      <c r="AV15" s="2735"/>
      <c r="AW15" s="2735"/>
      <c r="AX15" s="762" t="s">
        <v>859</v>
      </c>
    </row>
    <row r="16" spans="1:54" s="15" customFormat="1" ht="20.100000000000001" customHeight="1">
      <c r="A16" s="2739">
        <v>5</v>
      </c>
      <c r="B16" s="2740"/>
      <c r="C16" s="2740"/>
      <c r="D16" s="2743"/>
      <c r="E16" s="2743"/>
      <c r="F16" s="2743"/>
      <c r="G16" s="2743"/>
      <c r="H16" s="2743"/>
      <c r="I16" s="2743"/>
      <c r="J16" s="2743"/>
      <c r="K16" s="2743"/>
      <c r="L16" s="2743"/>
      <c r="M16" s="2743"/>
      <c r="N16" s="2744"/>
      <c r="O16" s="2744"/>
      <c r="P16" s="2744"/>
      <c r="Q16" s="2744"/>
      <c r="R16" s="2744"/>
      <c r="S16" s="2744"/>
      <c r="T16" s="2744"/>
      <c r="U16" s="2745"/>
      <c r="V16" s="2745"/>
      <c r="W16" s="2745"/>
      <c r="X16" s="2745"/>
      <c r="Y16" s="2745"/>
      <c r="Z16" s="2736"/>
      <c r="AA16" s="2736"/>
      <c r="AB16" s="2736"/>
      <c r="AC16" s="2736"/>
      <c r="AD16" s="2736"/>
      <c r="AE16" s="2736"/>
      <c r="AF16" s="2736"/>
      <c r="AG16" s="2736"/>
      <c r="AH16" s="2736"/>
      <c r="AI16" s="2736">
        <f>Z16+AE16</f>
        <v>0</v>
      </c>
      <c r="AJ16" s="2736"/>
      <c r="AK16" s="2736"/>
      <c r="AL16" s="2736"/>
      <c r="AM16" s="2736"/>
      <c r="AN16" s="1570" t="s">
        <v>860</v>
      </c>
      <c r="AO16" s="1571"/>
      <c r="AP16" s="1319"/>
      <c r="AQ16" s="2730" t="str">
        <f>INDEX(연구실명,MATCH($AY$8,성명,0))</f>
        <v>공학연구원</v>
      </c>
      <c r="AR16" s="2731"/>
      <c r="AS16" s="2731"/>
      <c r="AT16" s="2731"/>
      <c r="AU16" s="2731"/>
      <c r="AV16" s="2732" t="s">
        <v>1208</v>
      </c>
      <c r="AW16" s="2732"/>
      <c r="AX16" s="2733"/>
    </row>
    <row r="17" spans="1:50" s="15" customFormat="1" ht="20.100000000000001" customHeight="1">
      <c r="A17" s="2741"/>
      <c r="B17" s="2742"/>
      <c r="C17" s="2742"/>
      <c r="D17" s="2422"/>
      <c r="E17" s="2422"/>
      <c r="F17" s="2422"/>
      <c r="G17" s="2422"/>
      <c r="H17" s="2422"/>
      <c r="I17" s="2422"/>
      <c r="J17" s="2422"/>
      <c r="K17" s="2422"/>
      <c r="L17" s="2422"/>
      <c r="M17" s="2422"/>
      <c r="N17" s="2738"/>
      <c r="O17" s="2738"/>
      <c r="P17" s="2738"/>
      <c r="Q17" s="2738"/>
      <c r="R17" s="2738"/>
      <c r="S17" s="2738"/>
      <c r="T17" s="2738"/>
      <c r="U17" s="2746"/>
      <c r="V17" s="2746"/>
      <c r="W17" s="2746"/>
      <c r="X17" s="2746"/>
      <c r="Y17" s="2746"/>
      <c r="Z17" s="2737"/>
      <c r="AA17" s="2737"/>
      <c r="AB17" s="2737"/>
      <c r="AC17" s="2737"/>
      <c r="AD17" s="2737"/>
      <c r="AE17" s="2737"/>
      <c r="AF17" s="2737"/>
      <c r="AG17" s="2737"/>
      <c r="AH17" s="2737"/>
      <c r="AI17" s="2737"/>
      <c r="AJ17" s="2737"/>
      <c r="AK17" s="2737"/>
      <c r="AL17" s="2737"/>
      <c r="AM17" s="2737"/>
      <c r="AN17" s="1796"/>
      <c r="AO17" s="1569"/>
      <c r="AP17" s="1573"/>
      <c r="AQ17" s="2734">
        <f>INDEX(연구실동,MATCH($AY$8,성명,0))</f>
        <v>39</v>
      </c>
      <c r="AR17" s="2735"/>
      <c r="AS17" s="2735"/>
      <c r="AT17" s="761" t="s">
        <v>1209</v>
      </c>
      <c r="AU17" s="2735">
        <f>INDEX(연구실호,MATCH($AY$8,성명,0))</f>
        <v>236</v>
      </c>
      <c r="AV17" s="2735"/>
      <c r="AW17" s="2735"/>
      <c r="AX17" s="762" t="s">
        <v>859</v>
      </c>
    </row>
    <row r="18" spans="1:50" s="15" customFormat="1" ht="20.100000000000001" customHeight="1">
      <c r="A18" s="2739">
        <v>6</v>
      </c>
      <c r="B18" s="2740"/>
      <c r="C18" s="2740"/>
      <c r="D18" s="2743"/>
      <c r="E18" s="2743"/>
      <c r="F18" s="2743"/>
      <c r="G18" s="2743"/>
      <c r="H18" s="2743"/>
      <c r="I18" s="2743"/>
      <c r="J18" s="2743"/>
      <c r="K18" s="2743"/>
      <c r="L18" s="2743"/>
      <c r="M18" s="2743"/>
      <c r="N18" s="2744"/>
      <c r="O18" s="2744"/>
      <c r="P18" s="2744"/>
      <c r="Q18" s="2744"/>
      <c r="R18" s="2744"/>
      <c r="S18" s="2744"/>
      <c r="T18" s="2744"/>
      <c r="U18" s="2745"/>
      <c r="V18" s="2745"/>
      <c r="W18" s="2745"/>
      <c r="X18" s="2745"/>
      <c r="Y18" s="2745"/>
      <c r="Z18" s="2736"/>
      <c r="AA18" s="2736"/>
      <c r="AB18" s="2736"/>
      <c r="AC18" s="2736"/>
      <c r="AD18" s="2736"/>
      <c r="AE18" s="2736"/>
      <c r="AF18" s="2736"/>
      <c r="AG18" s="2736"/>
      <c r="AH18" s="2736"/>
      <c r="AI18" s="2736">
        <f>Z18+AE18</f>
        <v>0</v>
      </c>
      <c r="AJ18" s="2736"/>
      <c r="AK18" s="2736"/>
      <c r="AL18" s="2736"/>
      <c r="AM18" s="2736"/>
      <c r="AN18" s="1570" t="s">
        <v>860</v>
      </c>
      <c r="AO18" s="1571"/>
      <c r="AP18" s="1319"/>
      <c r="AQ18" s="2730" t="str">
        <f>INDEX(연구실명,MATCH($AY$8,성명,0))</f>
        <v>공학연구원</v>
      </c>
      <c r="AR18" s="2731"/>
      <c r="AS18" s="2731"/>
      <c r="AT18" s="2731"/>
      <c r="AU18" s="2731"/>
      <c r="AV18" s="2732" t="s">
        <v>1208</v>
      </c>
      <c r="AW18" s="2732"/>
      <c r="AX18" s="2733"/>
    </row>
    <row r="19" spans="1:50" s="15" customFormat="1" ht="20.100000000000001" customHeight="1">
      <c r="A19" s="2741"/>
      <c r="B19" s="2742"/>
      <c r="C19" s="2742"/>
      <c r="D19" s="2422"/>
      <c r="E19" s="2422"/>
      <c r="F19" s="2422"/>
      <c r="G19" s="2422"/>
      <c r="H19" s="2422"/>
      <c r="I19" s="2422"/>
      <c r="J19" s="2422"/>
      <c r="K19" s="2422"/>
      <c r="L19" s="2422"/>
      <c r="M19" s="2422"/>
      <c r="N19" s="2738"/>
      <c r="O19" s="2738"/>
      <c r="P19" s="2738"/>
      <c r="Q19" s="2738"/>
      <c r="R19" s="2738"/>
      <c r="S19" s="2738"/>
      <c r="T19" s="2738"/>
      <c r="U19" s="2746"/>
      <c r="V19" s="2746"/>
      <c r="W19" s="2746"/>
      <c r="X19" s="2746"/>
      <c r="Y19" s="2746"/>
      <c r="Z19" s="2737"/>
      <c r="AA19" s="2737"/>
      <c r="AB19" s="2737"/>
      <c r="AC19" s="2737"/>
      <c r="AD19" s="2737"/>
      <c r="AE19" s="2737"/>
      <c r="AF19" s="2737"/>
      <c r="AG19" s="2737"/>
      <c r="AH19" s="2737"/>
      <c r="AI19" s="2737"/>
      <c r="AJ19" s="2737"/>
      <c r="AK19" s="2737"/>
      <c r="AL19" s="2737"/>
      <c r="AM19" s="2737"/>
      <c r="AN19" s="1796"/>
      <c r="AO19" s="1569"/>
      <c r="AP19" s="1573"/>
      <c r="AQ19" s="2734">
        <f>INDEX(연구실동,MATCH($AY$8,성명,0))</f>
        <v>39</v>
      </c>
      <c r="AR19" s="2735"/>
      <c r="AS19" s="2735"/>
      <c r="AT19" s="761" t="s">
        <v>1209</v>
      </c>
      <c r="AU19" s="2735">
        <f>INDEX(연구실호,MATCH($AY$8,성명,0))</f>
        <v>236</v>
      </c>
      <c r="AV19" s="2735"/>
      <c r="AW19" s="2735"/>
      <c r="AX19" s="762" t="s">
        <v>859</v>
      </c>
    </row>
    <row r="20" spans="1:50" s="15" customFormat="1" ht="20.100000000000001" customHeight="1">
      <c r="A20" s="2739">
        <v>7</v>
      </c>
      <c r="B20" s="2740"/>
      <c r="C20" s="2740"/>
      <c r="D20" s="2743"/>
      <c r="E20" s="2743"/>
      <c r="F20" s="2743"/>
      <c r="G20" s="2743"/>
      <c r="H20" s="2743"/>
      <c r="I20" s="2743"/>
      <c r="J20" s="2743"/>
      <c r="K20" s="2743"/>
      <c r="L20" s="2743"/>
      <c r="M20" s="2743"/>
      <c r="N20" s="2744"/>
      <c r="O20" s="2744"/>
      <c r="P20" s="2744"/>
      <c r="Q20" s="2744"/>
      <c r="R20" s="2744"/>
      <c r="S20" s="2744"/>
      <c r="T20" s="2744"/>
      <c r="U20" s="2745"/>
      <c r="V20" s="2745"/>
      <c r="W20" s="2745"/>
      <c r="X20" s="2745"/>
      <c r="Y20" s="2745"/>
      <c r="Z20" s="2736"/>
      <c r="AA20" s="2736"/>
      <c r="AB20" s="2736"/>
      <c r="AC20" s="2736"/>
      <c r="AD20" s="2736"/>
      <c r="AE20" s="2736"/>
      <c r="AF20" s="2736"/>
      <c r="AG20" s="2736"/>
      <c r="AH20" s="2736"/>
      <c r="AI20" s="2736">
        <f>Z20+AE20</f>
        <v>0</v>
      </c>
      <c r="AJ20" s="2736"/>
      <c r="AK20" s="2736"/>
      <c r="AL20" s="2736"/>
      <c r="AM20" s="2736"/>
      <c r="AN20" s="1570" t="s">
        <v>860</v>
      </c>
      <c r="AO20" s="1571"/>
      <c r="AP20" s="1319"/>
      <c r="AQ20" s="2730" t="str">
        <f>INDEX(연구실명,MATCH($AY$8,성명,0))</f>
        <v>공학연구원</v>
      </c>
      <c r="AR20" s="2731"/>
      <c r="AS20" s="2731"/>
      <c r="AT20" s="2731"/>
      <c r="AU20" s="2731"/>
      <c r="AV20" s="2732" t="s">
        <v>1208</v>
      </c>
      <c r="AW20" s="2732"/>
      <c r="AX20" s="2733"/>
    </row>
    <row r="21" spans="1:50" s="15" customFormat="1" ht="20.100000000000001" customHeight="1">
      <c r="A21" s="2741"/>
      <c r="B21" s="2742"/>
      <c r="C21" s="2742"/>
      <c r="D21" s="2422"/>
      <c r="E21" s="2422"/>
      <c r="F21" s="2422"/>
      <c r="G21" s="2422"/>
      <c r="H21" s="2422"/>
      <c r="I21" s="2422"/>
      <c r="J21" s="2422"/>
      <c r="K21" s="2422"/>
      <c r="L21" s="2422"/>
      <c r="M21" s="2422"/>
      <c r="N21" s="2738"/>
      <c r="O21" s="2738"/>
      <c r="P21" s="2738"/>
      <c r="Q21" s="2738"/>
      <c r="R21" s="2738"/>
      <c r="S21" s="2738"/>
      <c r="T21" s="2738"/>
      <c r="U21" s="2746"/>
      <c r="V21" s="2746"/>
      <c r="W21" s="2746"/>
      <c r="X21" s="2746"/>
      <c r="Y21" s="2746"/>
      <c r="Z21" s="2737"/>
      <c r="AA21" s="2737"/>
      <c r="AB21" s="2737"/>
      <c r="AC21" s="2737"/>
      <c r="AD21" s="2737"/>
      <c r="AE21" s="2737"/>
      <c r="AF21" s="2737"/>
      <c r="AG21" s="2737"/>
      <c r="AH21" s="2737"/>
      <c r="AI21" s="2737"/>
      <c r="AJ21" s="2737"/>
      <c r="AK21" s="2737"/>
      <c r="AL21" s="2737"/>
      <c r="AM21" s="2737"/>
      <c r="AN21" s="1796"/>
      <c r="AO21" s="1569"/>
      <c r="AP21" s="1573"/>
      <c r="AQ21" s="2734">
        <f>INDEX(연구실동,MATCH($AY$8,성명,0))</f>
        <v>39</v>
      </c>
      <c r="AR21" s="2735"/>
      <c r="AS21" s="2735"/>
      <c r="AT21" s="761" t="s">
        <v>1209</v>
      </c>
      <c r="AU21" s="2735">
        <f>INDEX(연구실호,MATCH($AY$8,성명,0))</f>
        <v>236</v>
      </c>
      <c r="AV21" s="2735"/>
      <c r="AW21" s="2735"/>
      <c r="AX21" s="762" t="s">
        <v>859</v>
      </c>
    </row>
    <row r="22" spans="1:50" s="15" customFormat="1" ht="20.100000000000001" customHeight="1">
      <c r="A22" s="2739">
        <v>8</v>
      </c>
      <c r="B22" s="2740"/>
      <c r="C22" s="2740"/>
      <c r="D22" s="2743"/>
      <c r="E22" s="2743"/>
      <c r="F22" s="2743"/>
      <c r="G22" s="2743"/>
      <c r="H22" s="2743"/>
      <c r="I22" s="2743"/>
      <c r="J22" s="2743"/>
      <c r="K22" s="2743"/>
      <c r="L22" s="2743"/>
      <c r="M22" s="2743"/>
      <c r="N22" s="2744"/>
      <c r="O22" s="2744"/>
      <c r="P22" s="2744"/>
      <c r="Q22" s="2744"/>
      <c r="R22" s="2744"/>
      <c r="S22" s="2744"/>
      <c r="T22" s="2744"/>
      <c r="U22" s="2745"/>
      <c r="V22" s="2745"/>
      <c r="W22" s="2745"/>
      <c r="X22" s="2745"/>
      <c r="Y22" s="2745"/>
      <c r="Z22" s="2736"/>
      <c r="AA22" s="2736"/>
      <c r="AB22" s="2736"/>
      <c r="AC22" s="2736"/>
      <c r="AD22" s="2736"/>
      <c r="AE22" s="2736"/>
      <c r="AF22" s="2736"/>
      <c r="AG22" s="2736"/>
      <c r="AH22" s="2736"/>
      <c r="AI22" s="2736">
        <f>Z22+AE22</f>
        <v>0</v>
      </c>
      <c r="AJ22" s="2736"/>
      <c r="AK22" s="2736"/>
      <c r="AL22" s="2736"/>
      <c r="AM22" s="2736"/>
      <c r="AN22" s="1570" t="s">
        <v>860</v>
      </c>
      <c r="AO22" s="1571"/>
      <c r="AP22" s="1319"/>
      <c r="AQ22" s="2730" t="str">
        <f>INDEX(연구실명,MATCH($AY$8,성명,0))</f>
        <v>공학연구원</v>
      </c>
      <c r="AR22" s="2731"/>
      <c r="AS22" s="2731"/>
      <c r="AT22" s="2731"/>
      <c r="AU22" s="2731"/>
      <c r="AV22" s="2732" t="s">
        <v>1208</v>
      </c>
      <c r="AW22" s="2732"/>
      <c r="AX22" s="2733"/>
    </row>
    <row r="23" spans="1:50" s="15" customFormat="1" ht="20.100000000000001" customHeight="1">
      <c r="A23" s="2741"/>
      <c r="B23" s="2742"/>
      <c r="C23" s="2742"/>
      <c r="D23" s="2422"/>
      <c r="E23" s="2422"/>
      <c r="F23" s="2422"/>
      <c r="G23" s="2422"/>
      <c r="H23" s="2422"/>
      <c r="I23" s="2422"/>
      <c r="J23" s="2422"/>
      <c r="K23" s="2422"/>
      <c r="L23" s="2422"/>
      <c r="M23" s="2422"/>
      <c r="N23" s="2738"/>
      <c r="O23" s="2738"/>
      <c r="P23" s="2738"/>
      <c r="Q23" s="2738"/>
      <c r="R23" s="2738"/>
      <c r="S23" s="2738"/>
      <c r="T23" s="2738"/>
      <c r="U23" s="2746"/>
      <c r="V23" s="2746"/>
      <c r="W23" s="2746"/>
      <c r="X23" s="2746"/>
      <c r="Y23" s="2746"/>
      <c r="Z23" s="2737"/>
      <c r="AA23" s="2737"/>
      <c r="AB23" s="2737"/>
      <c r="AC23" s="2737"/>
      <c r="AD23" s="2737"/>
      <c r="AE23" s="2737"/>
      <c r="AF23" s="2737"/>
      <c r="AG23" s="2737"/>
      <c r="AH23" s="2737"/>
      <c r="AI23" s="2737"/>
      <c r="AJ23" s="2737"/>
      <c r="AK23" s="2737"/>
      <c r="AL23" s="2737"/>
      <c r="AM23" s="2737"/>
      <c r="AN23" s="1796"/>
      <c r="AO23" s="1569"/>
      <c r="AP23" s="1573"/>
      <c r="AQ23" s="2734">
        <f>INDEX(연구실동,MATCH($AY$8,성명,0))</f>
        <v>39</v>
      </c>
      <c r="AR23" s="2735"/>
      <c r="AS23" s="2735"/>
      <c r="AT23" s="761" t="s">
        <v>1209</v>
      </c>
      <c r="AU23" s="2735">
        <f>INDEX(연구실호,MATCH($AY$8,성명,0))</f>
        <v>236</v>
      </c>
      <c r="AV23" s="2735"/>
      <c r="AW23" s="2735"/>
      <c r="AX23" s="762" t="s">
        <v>859</v>
      </c>
    </row>
    <row r="24" spans="1:50" s="15" customFormat="1" ht="20.100000000000001" customHeight="1">
      <c r="A24" s="2739">
        <v>9</v>
      </c>
      <c r="B24" s="2740"/>
      <c r="C24" s="2740"/>
      <c r="D24" s="2743"/>
      <c r="E24" s="2743"/>
      <c r="F24" s="2743"/>
      <c r="G24" s="2743"/>
      <c r="H24" s="2743"/>
      <c r="I24" s="2743"/>
      <c r="J24" s="2743"/>
      <c r="K24" s="2743"/>
      <c r="L24" s="2743"/>
      <c r="M24" s="2743"/>
      <c r="N24" s="2744"/>
      <c r="O24" s="2744"/>
      <c r="P24" s="2744"/>
      <c r="Q24" s="2744"/>
      <c r="R24" s="2744"/>
      <c r="S24" s="2744"/>
      <c r="T24" s="2744"/>
      <c r="U24" s="2745"/>
      <c r="V24" s="2745"/>
      <c r="W24" s="2745"/>
      <c r="X24" s="2745"/>
      <c r="Y24" s="2745"/>
      <c r="Z24" s="2736"/>
      <c r="AA24" s="2736"/>
      <c r="AB24" s="2736"/>
      <c r="AC24" s="2736"/>
      <c r="AD24" s="2736"/>
      <c r="AE24" s="2736"/>
      <c r="AF24" s="2736"/>
      <c r="AG24" s="2736"/>
      <c r="AH24" s="2736"/>
      <c r="AI24" s="2736">
        <f>Z24+AE24</f>
        <v>0</v>
      </c>
      <c r="AJ24" s="2736"/>
      <c r="AK24" s="2736"/>
      <c r="AL24" s="2736"/>
      <c r="AM24" s="2736"/>
      <c r="AN24" s="1570" t="s">
        <v>860</v>
      </c>
      <c r="AO24" s="1571"/>
      <c r="AP24" s="1319"/>
      <c r="AQ24" s="2730" t="str">
        <f>INDEX(연구실명,MATCH($AY$8,성명,0))</f>
        <v>공학연구원</v>
      </c>
      <c r="AR24" s="2731"/>
      <c r="AS24" s="2731"/>
      <c r="AT24" s="2731"/>
      <c r="AU24" s="2731"/>
      <c r="AV24" s="2732" t="s">
        <v>1208</v>
      </c>
      <c r="AW24" s="2732"/>
      <c r="AX24" s="2733"/>
    </row>
    <row r="25" spans="1:50" s="15" customFormat="1" ht="20.100000000000001" customHeight="1">
      <c r="A25" s="2741"/>
      <c r="B25" s="2742"/>
      <c r="C25" s="2742"/>
      <c r="D25" s="2422"/>
      <c r="E25" s="2422"/>
      <c r="F25" s="2422"/>
      <c r="G25" s="2422"/>
      <c r="H25" s="2422"/>
      <c r="I25" s="2422"/>
      <c r="J25" s="2422"/>
      <c r="K25" s="2422"/>
      <c r="L25" s="2422"/>
      <c r="M25" s="2422"/>
      <c r="N25" s="2738"/>
      <c r="O25" s="2738"/>
      <c r="P25" s="2738"/>
      <c r="Q25" s="2738"/>
      <c r="R25" s="2738"/>
      <c r="S25" s="2738"/>
      <c r="T25" s="2738"/>
      <c r="U25" s="2746"/>
      <c r="V25" s="2746"/>
      <c r="W25" s="2746"/>
      <c r="X25" s="2746"/>
      <c r="Y25" s="2746"/>
      <c r="Z25" s="2737"/>
      <c r="AA25" s="2737"/>
      <c r="AB25" s="2737"/>
      <c r="AC25" s="2737"/>
      <c r="AD25" s="2737"/>
      <c r="AE25" s="2737"/>
      <c r="AF25" s="2737"/>
      <c r="AG25" s="2737"/>
      <c r="AH25" s="2737"/>
      <c r="AI25" s="2737"/>
      <c r="AJ25" s="2737"/>
      <c r="AK25" s="2737"/>
      <c r="AL25" s="2737"/>
      <c r="AM25" s="2737"/>
      <c r="AN25" s="1796"/>
      <c r="AO25" s="1569"/>
      <c r="AP25" s="1573"/>
      <c r="AQ25" s="2734">
        <f>INDEX(연구실동,MATCH($AY$8,성명,0))</f>
        <v>39</v>
      </c>
      <c r="AR25" s="2735"/>
      <c r="AS25" s="2735"/>
      <c r="AT25" s="761" t="s">
        <v>1209</v>
      </c>
      <c r="AU25" s="2735">
        <f>INDEX(연구실호,MATCH($AY$8,성명,0))</f>
        <v>236</v>
      </c>
      <c r="AV25" s="2735"/>
      <c r="AW25" s="2735"/>
      <c r="AX25" s="762" t="s">
        <v>859</v>
      </c>
    </row>
    <row r="26" spans="1:50" s="15" customFormat="1" ht="20.100000000000001" customHeight="1">
      <c r="A26" s="2739">
        <v>10</v>
      </c>
      <c r="B26" s="2740"/>
      <c r="C26" s="2740"/>
      <c r="D26" s="2743"/>
      <c r="E26" s="2743"/>
      <c r="F26" s="2743"/>
      <c r="G26" s="2743"/>
      <c r="H26" s="2743"/>
      <c r="I26" s="2743"/>
      <c r="J26" s="2743"/>
      <c r="K26" s="2743"/>
      <c r="L26" s="2743"/>
      <c r="M26" s="2743"/>
      <c r="N26" s="2744"/>
      <c r="O26" s="2744"/>
      <c r="P26" s="2744"/>
      <c r="Q26" s="2744"/>
      <c r="R26" s="2744"/>
      <c r="S26" s="2744"/>
      <c r="T26" s="2744"/>
      <c r="U26" s="2745"/>
      <c r="V26" s="2745"/>
      <c r="W26" s="2745"/>
      <c r="X26" s="2745"/>
      <c r="Y26" s="2745"/>
      <c r="Z26" s="2736"/>
      <c r="AA26" s="2736"/>
      <c r="AB26" s="2736"/>
      <c r="AC26" s="2736"/>
      <c r="AD26" s="2736"/>
      <c r="AE26" s="2736"/>
      <c r="AF26" s="2736"/>
      <c r="AG26" s="2736"/>
      <c r="AH26" s="2736"/>
      <c r="AI26" s="2736">
        <f>Z26+AE26</f>
        <v>0</v>
      </c>
      <c r="AJ26" s="2736"/>
      <c r="AK26" s="2736"/>
      <c r="AL26" s="2736"/>
      <c r="AM26" s="2736"/>
      <c r="AN26" s="1570" t="s">
        <v>860</v>
      </c>
      <c r="AO26" s="1571"/>
      <c r="AP26" s="1319"/>
      <c r="AQ26" s="2730" t="str">
        <f>INDEX(연구실명,MATCH($AY$8,성명,0))</f>
        <v>공학연구원</v>
      </c>
      <c r="AR26" s="2731"/>
      <c r="AS26" s="2731"/>
      <c r="AT26" s="2731"/>
      <c r="AU26" s="2731"/>
      <c r="AV26" s="2732" t="s">
        <v>1208</v>
      </c>
      <c r="AW26" s="2732"/>
      <c r="AX26" s="2733"/>
    </row>
    <row r="27" spans="1:50" s="15" customFormat="1" ht="20.100000000000001" customHeight="1">
      <c r="A27" s="2741"/>
      <c r="B27" s="2742"/>
      <c r="C27" s="2742"/>
      <c r="D27" s="2422"/>
      <c r="E27" s="2422"/>
      <c r="F27" s="2422"/>
      <c r="G27" s="2422"/>
      <c r="H27" s="2422"/>
      <c r="I27" s="2422"/>
      <c r="J27" s="2422"/>
      <c r="K27" s="2422"/>
      <c r="L27" s="2422"/>
      <c r="M27" s="2422"/>
      <c r="N27" s="2738"/>
      <c r="O27" s="2738"/>
      <c r="P27" s="2738"/>
      <c r="Q27" s="2738"/>
      <c r="R27" s="2738"/>
      <c r="S27" s="2738"/>
      <c r="T27" s="2738"/>
      <c r="U27" s="2746"/>
      <c r="V27" s="2746"/>
      <c r="W27" s="2746"/>
      <c r="X27" s="2746"/>
      <c r="Y27" s="2746"/>
      <c r="Z27" s="2737"/>
      <c r="AA27" s="2737"/>
      <c r="AB27" s="2737"/>
      <c r="AC27" s="2737"/>
      <c r="AD27" s="2737"/>
      <c r="AE27" s="2737"/>
      <c r="AF27" s="2737"/>
      <c r="AG27" s="2737"/>
      <c r="AH27" s="2737"/>
      <c r="AI27" s="2737"/>
      <c r="AJ27" s="2737"/>
      <c r="AK27" s="2737"/>
      <c r="AL27" s="2737"/>
      <c r="AM27" s="2737"/>
      <c r="AN27" s="1796"/>
      <c r="AO27" s="1569"/>
      <c r="AP27" s="1573"/>
      <c r="AQ27" s="2734">
        <f>INDEX(연구실동,MATCH($AY$8,성명,0))</f>
        <v>39</v>
      </c>
      <c r="AR27" s="2735"/>
      <c r="AS27" s="2735"/>
      <c r="AT27" s="761" t="s">
        <v>1209</v>
      </c>
      <c r="AU27" s="2735">
        <f>INDEX(연구실호,MATCH($AY$8,성명,0))</f>
        <v>236</v>
      </c>
      <c r="AV27" s="2735"/>
      <c r="AW27" s="2735"/>
      <c r="AX27" s="762" t="s">
        <v>859</v>
      </c>
    </row>
    <row r="28" spans="1:50" s="15" customFormat="1" ht="20.100000000000001" customHeight="1">
      <c r="A28" s="2721" t="s">
        <v>861</v>
      </c>
      <c r="B28" s="2722"/>
      <c r="C28" s="2722"/>
      <c r="D28" s="2722"/>
      <c r="E28" s="2722"/>
      <c r="F28" s="2722"/>
      <c r="G28" s="2722"/>
      <c r="H28" s="2722"/>
      <c r="I28" s="2722"/>
      <c r="J28" s="2722"/>
      <c r="K28" s="2722"/>
      <c r="L28" s="2722"/>
      <c r="M28" s="2722"/>
      <c r="N28" s="2722"/>
      <c r="O28" s="2722"/>
      <c r="P28" s="2722"/>
      <c r="Q28" s="2722"/>
      <c r="R28" s="2722"/>
      <c r="S28" s="2722"/>
      <c r="T28" s="2723"/>
      <c r="U28" s="2724"/>
      <c r="V28" s="2725"/>
      <c r="W28" s="2725"/>
      <c r="X28" s="2725"/>
      <c r="Y28" s="2726"/>
      <c r="Z28" s="2727">
        <f>SUM(Z8:AD27)</f>
        <v>0</v>
      </c>
      <c r="AA28" s="2728"/>
      <c r="AB28" s="2728"/>
      <c r="AC28" s="2728"/>
      <c r="AD28" s="2729"/>
      <c r="AE28" s="2727">
        <f>SUM(AE8:AH27)</f>
        <v>0</v>
      </c>
      <c r="AF28" s="2728"/>
      <c r="AG28" s="2728"/>
      <c r="AH28" s="2729"/>
      <c r="AI28" s="2727">
        <f>SUM(AI8:AM27)</f>
        <v>0</v>
      </c>
      <c r="AJ28" s="2728"/>
      <c r="AK28" s="2728"/>
      <c r="AL28" s="2728"/>
      <c r="AM28" s="2729"/>
      <c r="AN28" s="967"/>
      <c r="AO28" s="1085"/>
      <c r="AP28" s="1655"/>
      <c r="AQ28" s="967"/>
      <c r="AR28" s="1085"/>
      <c r="AS28" s="1085"/>
      <c r="AT28" s="1085"/>
      <c r="AU28" s="1085"/>
      <c r="AV28" s="1085"/>
      <c r="AW28" s="1085"/>
      <c r="AX28" s="1086"/>
    </row>
    <row r="29" spans="1:50" s="15" customFormat="1" ht="9.9499999999999993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1"/>
      <c r="V29" s="241"/>
      <c r="W29" s="241"/>
      <c r="X29" s="241"/>
      <c r="Y29" s="24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7"/>
      <c r="AT29" s="363"/>
      <c r="AU29" s="363"/>
      <c r="AV29" s="23"/>
      <c r="AW29" s="23"/>
      <c r="AX29" s="17"/>
    </row>
    <row r="30" spans="1:50" s="15" customFormat="1" ht="17.100000000000001" customHeight="1">
      <c r="A30" s="906" t="s">
        <v>2393</v>
      </c>
      <c r="B30" s="906"/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6"/>
      <c r="Z30" s="906"/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906"/>
      <c r="AT30" s="906"/>
      <c r="AU30" s="906"/>
      <c r="AV30" s="906"/>
      <c r="AW30" s="906"/>
      <c r="AX30" s="906"/>
    </row>
    <row r="31" spans="1:50" s="15" customFormat="1" ht="12.95" customHeight="1">
      <c r="U31" s="50"/>
      <c r="V31" s="50"/>
      <c r="W31" s="50"/>
      <c r="X31" s="50"/>
      <c r="Y31" s="50"/>
      <c r="AT31" s="364"/>
      <c r="AU31" s="364"/>
    </row>
    <row r="32" spans="1:50" s="15" customFormat="1" ht="17.100000000000001" customHeight="1">
      <c r="A32" s="944" t="s">
        <v>862</v>
      </c>
      <c r="B32" s="944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944"/>
      <c r="X32" s="944"/>
      <c r="Y32" s="944"/>
      <c r="Z32" s="944"/>
      <c r="AA32" s="944"/>
      <c r="AB32" s="944"/>
      <c r="AC32" s="944"/>
      <c r="AD32" s="944"/>
      <c r="AE32" s="944"/>
      <c r="AF32" s="944"/>
      <c r="AG32" s="944"/>
      <c r="AH32" s="944"/>
      <c r="AI32" s="944"/>
      <c r="AJ32" s="944"/>
      <c r="AK32" s="944"/>
      <c r="AL32" s="944"/>
      <c r="AM32" s="944"/>
      <c r="AN32" s="944"/>
      <c r="AO32" s="944"/>
      <c r="AP32" s="944"/>
      <c r="AQ32" s="944"/>
      <c r="AR32" s="944"/>
      <c r="AS32" s="944"/>
      <c r="AT32" s="944"/>
      <c r="AU32" s="944"/>
      <c r="AV32" s="944"/>
      <c r="AW32" s="944"/>
      <c r="AX32" s="944"/>
    </row>
    <row r="33" spans="1:87" s="15" customFormat="1" ht="12.95" customHeight="1">
      <c r="U33" s="50"/>
      <c r="V33" s="50"/>
      <c r="W33" s="50"/>
      <c r="X33" s="50"/>
      <c r="Y33" s="50"/>
      <c r="AT33" s="364"/>
      <c r="AU33" s="364"/>
    </row>
    <row r="34" spans="1:87" ht="18" customHeight="1">
      <c r="A34" s="2527">
        <f ca="1">TODAY()</f>
        <v>42951</v>
      </c>
      <c r="B34" s="2527"/>
      <c r="C34" s="2527"/>
      <c r="D34" s="2527"/>
      <c r="E34" s="2527"/>
      <c r="F34" s="2527"/>
      <c r="G34" s="2527"/>
      <c r="H34" s="2527"/>
      <c r="I34" s="2527"/>
      <c r="J34" s="2527"/>
      <c r="K34" s="2527"/>
      <c r="L34" s="2527"/>
      <c r="M34" s="2527"/>
      <c r="N34" s="2527"/>
      <c r="O34" s="2527"/>
      <c r="P34" s="2527"/>
      <c r="Q34" s="2527"/>
      <c r="R34" s="2527"/>
      <c r="S34" s="2527"/>
      <c r="T34" s="2527"/>
      <c r="U34" s="2527"/>
      <c r="V34" s="2527"/>
      <c r="W34" s="2527"/>
      <c r="X34" s="2527"/>
      <c r="Y34" s="2527"/>
      <c r="Z34" s="2527"/>
      <c r="AA34" s="2527"/>
      <c r="AB34" s="2527"/>
      <c r="AC34" s="2527"/>
      <c r="AD34" s="2527"/>
      <c r="AE34" s="2527"/>
      <c r="AF34" s="2527"/>
      <c r="AG34" s="2527"/>
      <c r="AH34" s="2527"/>
      <c r="AI34" s="2527"/>
      <c r="AJ34" s="2527"/>
      <c r="AK34" s="2527"/>
      <c r="AL34" s="2527"/>
      <c r="AM34" s="2527"/>
      <c r="AN34" s="2527"/>
      <c r="AO34" s="2527"/>
      <c r="AP34" s="2527"/>
      <c r="AQ34" s="2527"/>
      <c r="AR34" s="2527"/>
      <c r="AS34" s="2527"/>
      <c r="AT34" s="2527"/>
      <c r="AU34" s="2527"/>
      <c r="AV34" s="2527"/>
      <c r="AW34" s="2527"/>
      <c r="AX34" s="2527"/>
    </row>
    <row r="35" spans="1:87" s="1" customFormat="1" ht="12.9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9"/>
      <c r="V35" s="59"/>
      <c r="W35" s="59"/>
      <c r="X35" s="59"/>
      <c r="Y35" s="59"/>
      <c r="Z35" s="54"/>
      <c r="AA35" s="59"/>
      <c r="AB35" s="59"/>
      <c r="AC35" s="59"/>
      <c r="AD35" s="59"/>
      <c r="AE35" s="54"/>
      <c r="AF35" s="59"/>
      <c r="AG35" s="59"/>
      <c r="AH35" s="59"/>
      <c r="AI35" s="54"/>
      <c r="AJ35" s="59"/>
      <c r="AK35" s="59"/>
      <c r="AL35" s="59"/>
      <c r="AM35" s="59"/>
      <c r="AN35" s="59"/>
      <c r="AO35" s="59"/>
      <c r="AP35" s="54"/>
      <c r="AQ35" s="54"/>
      <c r="AR35" s="54"/>
      <c r="AS35" s="13"/>
      <c r="AT35" s="366"/>
      <c r="AU35" s="366"/>
      <c r="AV35" s="13"/>
      <c r="AW35" s="13"/>
      <c r="AX35" s="13"/>
    </row>
    <row r="36" spans="1:87" s="13" customFormat="1" ht="20.100000000000001" customHeight="1">
      <c r="V36" s="51"/>
      <c r="W36" s="51"/>
      <c r="X36" s="51"/>
      <c r="Y36" s="51"/>
      <c r="Z36" s="51"/>
      <c r="AA36" s="51"/>
      <c r="AB36" s="51"/>
      <c r="AC36" s="1012" t="s">
        <v>1210</v>
      </c>
      <c r="AD36" s="1012"/>
      <c r="AE36" s="1012"/>
      <c r="AF36" s="1012"/>
      <c r="AG36" s="1012"/>
      <c r="AH36" s="1012"/>
      <c r="AI36" s="1012"/>
      <c r="AJ36" s="2720" t="e">
        <f>INDEX(소속,MATCH(AJ37,성명,0))</f>
        <v>#N/A</v>
      </c>
      <c r="AK36" s="2720"/>
      <c r="AL36" s="2720"/>
      <c r="AM36" s="2720"/>
      <c r="AN36" s="2720"/>
      <c r="AO36" s="2720"/>
      <c r="AP36" s="2720"/>
      <c r="AQ36" s="2720"/>
      <c r="AR36" s="2720"/>
      <c r="AS36" s="2720"/>
      <c r="AT36" s="2720"/>
      <c r="AU36" s="2720"/>
      <c r="AV36" s="2720"/>
      <c r="AW36" s="2720"/>
      <c r="AX36" s="2720"/>
    </row>
    <row r="37" spans="1:87" s="13" customFormat="1" ht="20.100000000000001" customHeight="1">
      <c r="W37" s="51"/>
      <c r="X37" s="51"/>
      <c r="Y37" s="51"/>
      <c r="Z37" s="51"/>
      <c r="AA37" s="51"/>
      <c r="AB37" s="51"/>
      <c r="AC37" s="1012" t="s">
        <v>1788</v>
      </c>
      <c r="AD37" s="1012"/>
      <c r="AE37" s="1012"/>
      <c r="AF37" s="1012"/>
      <c r="AG37" s="1012"/>
      <c r="AH37" s="1012"/>
      <c r="AI37" s="1012"/>
      <c r="AJ37" s="950">
        <f>'1'!$AJ$26</f>
        <v>0</v>
      </c>
      <c r="AK37" s="950"/>
      <c r="AL37" s="950"/>
      <c r="AM37" s="950"/>
      <c r="AN37" s="950"/>
      <c r="AO37" s="950"/>
      <c r="AP37" s="950"/>
      <c r="AQ37" s="950"/>
      <c r="AR37" s="950"/>
      <c r="AS37" s="1012" t="s">
        <v>863</v>
      </c>
      <c r="AT37" s="1012"/>
      <c r="AU37" s="1012"/>
      <c r="AV37" s="1012"/>
      <c r="AW37" s="1012"/>
      <c r="AX37" s="1012"/>
      <c r="CG37" s="1"/>
      <c r="CH37" s="1"/>
      <c r="CI37" s="1"/>
    </row>
    <row r="38" spans="1:87" s="538" customFormat="1" ht="20.100000000000001" hidden="1" customHeight="1">
      <c r="W38" s="770"/>
      <c r="X38" s="770"/>
      <c r="Y38" s="770"/>
      <c r="Z38" s="770"/>
      <c r="AA38" s="770"/>
      <c r="AB38" s="770"/>
      <c r="AC38" s="1012" t="s">
        <v>2406</v>
      </c>
      <c r="AD38" s="1012"/>
      <c r="AE38" s="1012"/>
      <c r="AF38" s="1012"/>
      <c r="AG38" s="1012"/>
      <c r="AH38" s="1012"/>
      <c r="AI38" s="1012"/>
      <c r="AJ38" s="950">
        <f>'1'!$AJ$27</f>
        <v>0</v>
      </c>
      <c r="AK38" s="950"/>
      <c r="AL38" s="950"/>
      <c r="AM38" s="950"/>
      <c r="AN38" s="950"/>
      <c r="AO38" s="950"/>
      <c r="AP38" s="950"/>
      <c r="AQ38" s="950"/>
      <c r="AR38" s="950"/>
      <c r="AS38" s="1012" t="s">
        <v>525</v>
      </c>
      <c r="AT38" s="1012"/>
      <c r="AU38" s="1012"/>
      <c r="AV38" s="1012"/>
      <c r="AW38" s="1012"/>
      <c r="AX38" s="1012"/>
      <c r="CG38" s="1"/>
      <c r="CH38" s="1"/>
      <c r="CI38" s="1"/>
    </row>
    <row r="39" spans="1:87" s="1" customFormat="1" ht="18" customHeight="1">
      <c r="A39" s="944" t="s">
        <v>864</v>
      </c>
      <c r="B39" s="944"/>
      <c r="C39" s="944"/>
      <c r="D39" s="944"/>
      <c r="E39" s="944"/>
      <c r="F39" s="944"/>
      <c r="G39" s="944"/>
      <c r="H39" s="944"/>
      <c r="I39" s="944"/>
      <c r="J39" s="944"/>
      <c r="K39" s="944"/>
      <c r="L39" s="1012" t="s">
        <v>865</v>
      </c>
      <c r="M39" s="1012"/>
      <c r="N39" s="1012"/>
      <c r="O39" s="101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12"/>
      <c r="AQ39" s="12"/>
      <c r="AR39" s="12"/>
      <c r="AS39" s="12"/>
      <c r="AT39" s="365"/>
      <c r="AU39" s="365"/>
      <c r="AV39" s="12"/>
      <c r="AW39" s="2"/>
    </row>
  </sheetData>
  <protectedRanges>
    <protectedRange sqref="AT9:AV9 AT11:AV11 AT13:AV13 AT15:AV15 AT17:AV17 AT19:AV19 AT21:AV21 AT23:AV23 AT25:AV25 AT27:AV27 D8:AQ27" name="범위1"/>
    <protectedRange sqref="AQ4:AQ5 N4:O5 Q5" name="범위1_1_1_1"/>
  </protectedRanges>
  <mergeCells count="173">
    <mergeCell ref="AY7:BB7"/>
    <mergeCell ref="A4:G4"/>
    <mergeCell ref="H4:V4"/>
    <mergeCell ref="W4:AB4"/>
    <mergeCell ref="AC4:AX4"/>
    <mergeCell ref="A5:G5"/>
    <mergeCell ref="H5:AX5"/>
    <mergeCell ref="A1:AX1"/>
    <mergeCell ref="A3:G3"/>
    <mergeCell ref="H3:V3"/>
    <mergeCell ref="W3:AB3"/>
    <mergeCell ref="AC3:AI3"/>
    <mergeCell ref="AJ3:AN3"/>
    <mergeCell ref="AP3:AX3"/>
    <mergeCell ref="A10:C11"/>
    <mergeCell ref="D10:M11"/>
    <mergeCell ref="N10:T10"/>
    <mergeCell ref="U10:Y11"/>
    <mergeCell ref="Z10:AD11"/>
    <mergeCell ref="AI7:AM7"/>
    <mergeCell ref="AN7:AP7"/>
    <mergeCell ref="AQ7:AX7"/>
    <mergeCell ref="A8:C9"/>
    <mergeCell ref="D8:M9"/>
    <mergeCell ref="N8:T8"/>
    <mergeCell ref="U8:Y9"/>
    <mergeCell ref="Z8:AD9"/>
    <mergeCell ref="AE8:AH9"/>
    <mergeCell ref="AI8:AM9"/>
    <mergeCell ref="A7:C7"/>
    <mergeCell ref="D7:M7"/>
    <mergeCell ref="N7:T7"/>
    <mergeCell ref="U7:Y7"/>
    <mergeCell ref="Z7:AD7"/>
    <mergeCell ref="AE7:AH7"/>
    <mergeCell ref="AE10:AH11"/>
    <mergeCell ref="AI10:AM11"/>
    <mergeCell ref="AN10:AP11"/>
    <mergeCell ref="N11:T11"/>
    <mergeCell ref="AN8:AP9"/>
    <mergeCell ref="N9:T9"/>
    <mergeCell ref="AV8:AX8"/>
    <mergeCell ref="AQ9:AS9"/>
    <mergeCell ref="AU9:AW9"/>
    <mergeCell ref="AQ8:AU8"/>
    <mergeCell ref="AQ10:AU10"/>
    <mergeCell ref="AV10:AX10"/>
    <mergeCell ref="AQ11:AS11"/>
    <mergeCell ref="AU11:AW11"/>
    <mergeCell ref="AV12:AX12"/>
    <mergeCell ref="AQ13:AS13"/>
    <mergeCell ref="AU13:AW13"/>
    <mergeCell ref="AI14:AM15"/>
    <mergeCell ref="AN14:AP15"/>
    <mergeCell ref="N15:T15"/>
    <mergeCell ref="A14:C15"/>
    <mergeCell ref="D14:M15"/>
    <mergeCell ref="N14:T14"/>
    <mergeCell ref="U14:Y15"/>
    <mergeCell ref="Z14:AD15"/>
    <mergeCell ref="AE14:AH15"/>
    <mergeCell ref="AQ14:AU14"/>
    <mergeCell ref="AV14:AX14"/>
    <mergeCell ref="AQ15:AS15"/>
    <mergeCell ref="AU15:AW15"/>
    <mergeCell ref="AI12:AM13"/>
    <mergeCell ref="AN12:AP13"/>
    <mergeCell ref="N13:T13"/>
    <mergeCell ref="A12:C13"/>
    <mergeCell ref="D12:M13"/>
    <mergeCell ref="N12:T12"/>
    <mergeCell ref="U12:Y13"/>
    <mergeCell ref="Z12:AD13"/>
    <mergeCell ref="AN16:AP17"/>
    <mergeCell ref="N17:T17"/>
    <mergeCell ref="A16:C17"/>
    <mergeCell ref="D16:M17"/>
    <mergeCell ref="N16:T16"/>
    <mergeCell ref="U16:Y17"/>
    <mergeCell ref="Z16:AD17"/>
    <mergeCell ref="AE16:AH17"/>
    <mergeCell ref="AQ12:AU12"/>
    <mergeCell ref="AE12:AH13"/>
    <mergeCell ref="A20:C21"/>
    <mergeCell ref="D20:M21"/>
    <mergeCell ref="N20:T20"/>
    <mergeCell ref="U20:Y21"/>
    <mergeCell ref="Z20:AD21"/>
    <mergeCell ref="AE20:AH21"/>
    <mergeCell ref="AQ16:AU16"/>
    <mergeCell ref="AV16:AX16"/>
    <mergeCell ref="AQ17:AS17"/>
    <mergeCell ref="AU17:AW17"/>
    <mergeCell ref="AI18:AM19"/>
    <mergeCell ref="AN18:AP19"/>
    <mergeCell ref="N19:T19"/>
    <mergeCell ref="A18:C19"/>
    <mergeCell ref="D18:M19"/>
    <mergeCell ref="N18:T18"/>
    <mergeCell ref="U18:Y19"/>
    <mergeCell ref="Z18:AD19"/>
    <mergeCell ref="AE18:AH19"/>
    <mergeCell ref="AQ18:AU18"/>
    <mergeCell ref="AV18:AX18"/>
    <mergeCell ref="AQ19:AS19"/>
    <mergeCell ref="AU19:AW19"/>
    <mergeCell ref="AI16:AM17"/>
    <mergeCell ref="AQ25:AS25"/>
    <mergeCell ref="AU25:AW25"/>
    <mergeCell ref="A22:C23"/>
    <mergeCell ref="D22:M23"/>
    <mergeCell ref="N22:T22"/>
    <mergeCell ref="U22:Y23"/>
    <mergeCell ref="Z22:AD23"/>
    <mergeCell ref="AE22:AH23"/>
    <mergeCell ref="AQ22:AU22"/>
    <mergeCell ref="AV22:AX22"/>
    <mergeCell ref="AQ23:AS23"/>
    <mergeCell ref="AU23:AW23"/>
    <mergeCell ref="AQ20:AU20"/>
    <mergeCell ref="AV20:AX20"/>
    <mergeCell ref="AQ21:AS21"/>
    <mergeCell ref="AU21:AW21"/>
    <mergeCell ref="AI22:AM23"/>
    <mergeCell ref="AN22:AP23"/>
    <mergeCell ref="N23:T23"/>
    <mergeCell ref="AI20:AM21"/>
    <mergeCell ref="AN20:AP21"/>
    <mergeCell ref="N21:T21"/>
    <mergeCell ref="AQ26:AU26"/>
    <mergeCell ref="AV26:AX26"/>
    <mergeCell ref="AQ27:AS27"/>
    <mergeCell ref="AU27:AW27"/>
    <mergeCell ref="AI24:AM25"/>
    <mergeCell ref="AN24:AP25"/>
    <mergeCell ref="N25:T25"/>
    <mergeCell ref="A24:C25"/>
    <mergeCell ref="D24:M25"/>
    <mergeCell ref="N24:T24"/>
    <mergeCell ref="U24:Y25"/>
    <mergeCell ref="AI26:AM27"/>
    <mergeCell ref="AN26:AP27"/>
    <mergeCell ref="N27:T27"/>
    <mergeCell ref="A26:C27"/>
    <mergeCell ref="D26:M27"/>
    <mergeCell ref="N26:T26"/>
    <mergeCell ref="U26:Y27"/>
    <mergeCell ref="Z26:AD27"/>
    <mergeCell ref="AE26:AH27"/>
    <mergeCell ref="Z24:AD25"/>
    <mergeCell ref="AE24:AH25"/>
    <mergeCell ref="AQ24:AU24"/>
    <mergeCell ref="AV24:AX24"/>
    <mergeCell ref="AC37:AI37"/>
    <mergeCell ref="AJ37:AR37"/>
    <mergeCell ref="AS37:AX37"/>
    <mergeCell ref="A39:K39"/>
    <mergeCell ref="L39:O39"/>
    <mergeCell ref="AQ28:AX28"/>
    <mergeCell ref="A30:AX30"/>
    <mergeCell ref="A32:AX32"/>
    <mergeCell ref="A34:AX34"/>
    <mergeCell ref="AC36:AI36"/>
    <mergeCell ref="AJ36:AX36"/>
    <mergeCell ref="A28:T28"/>
    <mergeCell ref="U28:Y28"/>
    <mergeCell ref="Z28:AD28"/>
    <mergeCell ref="AE28:AH28"/>
    <mergeCell ref="AI28:AM28"/>
    <mergeCell ref="AN28:AP28"/>
    <mergeCell ref="AC38:AI38"/>
    <mergeCell ref="AJ38:AR38"/>
    <mergeCell ref="AS38:AX38"/>
  </mergeCells>
  <phoneticPr fontId="5" type="noConversion"/>
  <hyperlinks>
    <hyperlink ref="AY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BW54"/>
  <sheetViews>
    <sheetView zoomScaleNormal="100" workbookViewId="0">
      <selection activeCell="H10" sqref="H10:AV10"/>
    </sheetView>
  </sheetViews>
  <sheetFormatPr defaultColWidth="1.77734375" defaultRowHeight="18" customHeight="1"/>
  <cols>
    <col min="1" max="48" width="1.77734375" style="531" customWidth="1"/>
    <col min="49" max="49" width="1.77734375" style="8"/>
    <col min="50" max="50" width="7.88671875" style="12" bestFit="1" customWidth="1"/>
    <col min="51" max="52" width="9.77734375" style="12" customWidth="1"/>
    <col min="53" max="53" width="9.77734375" style="8" customWidth="1"/>
    <col min="54" max="16384" width="1.77734375" style="8"/>
  </cols>
  <sheetData>
    <row r="1" spans="1:53" ht="31.5">
      <c r="A1" s="977" t="s">
        <v>2130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53" ht="18" customHeight="1">
      <c r="AW2" s="74"/>
      <c r="AY2" s="32"/>
      <c r="AZ2" s="32"/>
    </row>
    <row r="3" spans="1:53" s="9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W3" s="267"/>
      <c r="AX3" s="1376" t="s">
        <v>1369</v>
      </c>
      <c r="AY3" s="1376"/>
      <c r="AZ3" s="32"/>
    </row>
    <row r="4" spans="1:53" s="32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"/>
      <c r="AY4" s="15"/>
      <c r="AZ4" s="15"/>
    </row>
    <row r="5" spans="1:53" s="32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24"/>
      <c r="AX5" s="2766" t="s">
        <v>894</v>
      </c>
      <c r="AY5" s="2766"/>
      <c r="AZ5" s="2766"/>
      <c r="BA5" s="2766"/>
    </row>
    <row r="6" spans="1:53" s="15" customFormat="1" ht="12.95" customHeight="1">
      <c r="A6" s="670"/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24"/>
      <c r="AX6" s="32"/>
    </row>
    <row r="7" spans="1:53" s="15" customFormat="1" ht="26.1" customHeight="1">
      <c r="A7" s="2772" t="s">
        <v>2131</v>
      </c>
      <c r="B7" s="1584"/>
      <c r="C7" s="1584"/>
      <c r="D7" s="1584"/>
      <c r="E7" s="1584"/>
      <c r="F7" s="1584"/>
      <c r="G7" s="1585"/>
      <c r="H7" s="2785"/>
      <c r="I7" s="2780"/>
      <c r="J7" s="2780"/>
      <c r="K7" s="2780"/>
      <c r="L7" s="2780"/>
      <c r="M7" s="2780"/>
      <c r="N7" s="2780"/>
      <c r="O7" s="2780"/>
      <c r="P7" s="2780"/>
      <c r="Q7" s="2780"/>
      <c r="R7" s="2780"/>
      <c r="S7" s="2780"/>
      <c r="T7" s="2781"/>
      <c r="U7" s="2786" t="s">
        <v>2132</v>
      </c>
      <c r="V7" s="1584"/>
      <c r="W7" s="1584"/>
      <c r="X7" s="1584"/>
      <c r="Y7" s="1584"/>
      <c r="Z7" s="1584"/>
      <c r="AA7" s="1585"/>
      <c r="AB7" s="2787">
        <f>'1'!$AJ$26</f>
        <v>0</v>
      </c>
      <c r="AC7" s="2788"/>
      <c r="AD7" s="2788"/>
      <c r="AE7" s="2788"/>
      <c r="AF7" s="2788"/>
      <c r="AG7" s="2788"/>
      <c r="AH7" s="2789" t="s">
        <v>26</v>
      </c>
      <c r="AI7" s="2790"/>
      <c r="AJ7" s="2780" t="s">
        <v>2133</v>
      </c>
      <c r="AK7" s="2780"/>
      <c r="AL7" s="2780"/>
      <c r="AM7" s="2781"/>
      <c r="AN7" s="2782"/>
      <c r="AO7" s="2783"/>
      <c r="AP7" s="2783"/>
      <c r="AQ7" s="2783"/>
      <c r="AR7" s="2783"/>
      <c r="AS7" s="2783"/>
      <c r="AT7" s="2783"/>
      <c r="AU7" s="2783"/>
      <c r="AV7" s="2784"/>
      <c r="AX7" s="2791" t="s">
        <v>888</v>
      </c>
      <c r="AY7" s="2795" t="s">
        <v>893</v>
      </c>
      <c r="AZ7" s="2795" t="s">
        <v>579</v>
      </c>
      <c r="BA7" s="2796"/>
    </row>
    <row r="8" spans="1:53" s="15" customFormat="1" ht="26.1" customHeight="1">
      <c r="A8" s="2828" t="s">
        <v>2134</v>
      </c>
      <c r="B8" s="2829"/>
      <c r="C8" s="2829"/>
      <c r="D8" s="2829"/>
      <c r="E8" s="2829"/>
      <c r="F8" s="2829"/>
      <c r="G8" s="2830"/>
      <c r="H8" s="2810"/>
      <c r="I8" s="2810"/>
      <c r="J8" s="2810"/>
      <c r="K8" s="2810"/>
      <c r="L8" s="2810"/>
      <c r="M8" s="2810"/>
      <c r="N8" s="2810"/>
      <c r="O8" s="2810"/>
      <c r="P8" s="2810"/>
      <c r="Q8" s="1796" t="s">
        <v>2135</v>
      </c>
      <c r="R8" s="1569"/>
      <c r="S8" s="1569"/>
      <c r="T8" s="1573"/>
      <c r="U8" s="2808"/>
      <c r="V8" s="2808"/>
      <c r="W8" s="2808"/>
      <c r="X8" s="2809"/>
      <c r="Y8" s="671" t="s">
        <v>90</v>
      </c>
      <c r="Z8" s="2811"/>
      <c r="AA8" s="2808"/>
      <c r="AB8" s="2808"/>
      <c r="AC8" s="2808"/>
      <c r="AD8" s="2812">
        <f>Z8-U8</f>
        <v>0</v>
      </c>
      <c r="AE8" s="2812"/>
      <c r="AF8" s="2812"/>
      <c r="AG8" s="2812"/>
      <c r="AH8" s="2813" t="s">
        <v>2136</v>
      </c>
      <c r="AI8" s="2813"/>
      <c r="AJ8" s="2813"/>
      <c r="AK8" s="2813"/>
      <c r="AL8" s="2814" t="s">
        <v>2137</v>
      </c>
      <c r="AM8" s="2815"/>
      <c r="AN8" s="2815"/>
      <c r="AO8" s="2815"/>
      <c r="AP8" s="2815"/>
      <c r="AQ8" s="2815"/>
      <c r="AR8" s="2815"/>
      <c r="AS8" s="2815"/>
      <c r="AT8" s="2815"/>
      <c r="AU8" s="2815"/>
      <c r="AV8" s="2816"/>
      <c r="AX8" s="2792"/>
      <c r="AY8" s="2797"/>
      <c r="AZ8" s="2797"/>
      <c r="BA8" s="2798"/>
    </row>
    <row r="9" spans="1:53" s="15" customFormat="1" ht="26.1" customHeight="1">
      <c r="A9" s="1562" t="s">
        <v>2138</v>
      </c>
      <c r="B9" s="1563"/>
      <c r="C9" s="1563"/>
      <c r="D9" s="1563"/>
      <c r="E9" s="1563"/>
      <c r="F9" s="1563"/>
      <c r="G9" s="1563"/>
      <c r="H9" s="2777"/>
      <c r="I9" s="2778"/>
      <c r="J9" s="2778"/>
      <c r="K9" s="2778"/>
      <c r="L9" s="2778"/>
      <c r="M9" s="2778"/>
      <c r="N9" s="2778"/>
      <c r="O9" s="2778"/>
      <c r="P9" s="2778"/>
      <c r="Q9" s="2778"/>
      <c r="R9" s="2778"/>
      <c r="S9" s="2778"/>
      <c r="T9" s="2778"/>
      <c r="U9" s="2778"/>
      <c r="V9" s="2778"/>
      <c r="W9" s="2778"/>
      <c r="X9" s="2778"/>
      <c r="Y9" s="2778"/>
      <c r="Z9" s="2778"/>
      <c r="AA9" s="2778"/>
      <c r="AB9" s="2778"/>
      <c r="AC9" s="2778"/>
      <c r="AD9" s="2778"/>
      <c r="AE9" s="2778"/>
      <c r="AF9" s="2778"/>
      <c r="AG9" s="2778"/>
      <c r="AH9" s="2778"/>
      <c r="AI9" s="2778"/>
      <c r="AJ9" s="2778"/>
      <c r="AK9" s="2778"/>
      <c r="AL9" s="2778"/>
      <c r="AM9" s="2778"/>
      <c r="AN9" s="2778"/>
      <c r="AO9" s="2778"/>
      <c r="AP9" s="2778"/>
      <c r="AQ9" s="2778"/>
      <c r="AR9" s="2778"/>
      <c r="AS9" s="2778"/>
      <c r="AT9" s="2778"/>
      <c r="AU9" s="2778"/>
      <c r="AV9" s="2779"/>
      <c r="AX9" s="2800" t="s">
        <v>889</v>
      </c>
      <c r="AY9" s="2799" t="s">
        <v>886</v>
      </c>
      <c r="AZ9" s="2793" t="s">
        <v>982</v>
      </c>
      <c r="BA9" s="2794"/>
    </row>
    <row r="10" spans="1:53" s="302" customFormat="1" ht="26.1" customHeight="1">
      <c r="A10" s="2773" t="s">
        <v>2207</v>
      </c>
      <c r="B10" s="1563"/>
      <c r="C10" s="1563"/>
      <c r="D10" s="1563"/>
      <c r="E10" s="1563"/>
      <c r="F10" s="1563"/>
      <c r="G10" s="1563"/>
      <c r="H10" s="2774" t="s">
        <v>2395</v>
      </c>
      <c r="I10" s="2775"/>
      <c r="J10" s="2775"/>
      <c r="K10" s="2775"/>
      <c r="L10" s="2775"/>
      <c r="M10" s="2775"/>
      <c r="N10" s="2775"/>
      <c r="O10" s="2775"/>
      <c r="P10" s="2775"/>
      <c r="Q10" s="2775"/>
      <c r="R10" s="2775"/>
      <c r="S10" s="2775"/>
      <c r="T10" s="2775"/>
      <c r="U10" s="2775"/>
      <c r="V10" s="2775"/>
      <c r="W10" s="2775"/>
      <c r="X10" s="2775"/>
      <c r="Y10" s="2775"/>
      <c r="Z10" s="2775"/>
      <c r="AA10" s="2775"/>
      <c r="AB10" s="2775"/>
      <c r="AC10" s="2775"/>
      <c r="AD10" s="2775"/>
      <c r="AE10" s="2775"/>
      <c r="AF10" s="2775"/>
      <c r="AG10" s="2775"/>
      <c r="AH10" s="2775"/>
      <c r="AI10" s="2775"/>
      <c r="AJ10" s="2775"/>
      <c r="AK10" s="2775"/>
      <c r="AL10" s="2775"/>
      <c r="AM10" s="2775"/>
      <c r="AN10" s="2775"/>
      <c r="AO10" s="2775"/>
      <c r="AP10" s="2775"/>
      <c r="AQ10" s="2775"/>
      <c r="AR10" s="2775"/>
      <c r="AS10" s="2775"/>
      <c r="AT10" s="2775"/>
      <c r="AU10" s="2775"/>
      <c r="AV10" s="2776"/>
      <c r="AX10" s="2800"/>
      <c r="AY10" s="2799"/>
      <c r="AZ10" s="2793"/>
      <c r="BA10" s="2794"/>
    </row>
    <row r="11" spans="1:53" s="15" customFormat="1" ht="26.1" customHeight="1">
      <c r="A11" s="2773" t="s">
        <v>2208</v>
      </c>
      <c r="B11" s="1563"/>
      <c r="C11" s="1563"/>
      <c r="D11" s="1563"/>
      <c r="E11" s="1563"/>
      <c r="F11" s="1563"/>
      <c r="G11" s="1563"/>
      <c r="H11" s="2774" t="s">
        <v>2209</v>
      </c>
      <c r="I11" s="2775"/>
      <c r="J11" s="2775"/>
      <c r="K11" s="2775"/>
      <c r="L11" s="2775"/>
      <c r="M11" s="2775"/>
      <c r="N11" s="2775"/>
      <c r="O11" s="2775"/>
      <c r="P11" s="2775"/>
      <c r="Q11" s="2775"/>
      <c r="R11" s="2775"/>
      <c r="S11" s="2775"/>
      <c r="T11" s="2775"/>
      <c r="U11" s="2775"/>
      <c r="V11" s="2775"/>
      <c r="W11" s="2775"/>
      <c r="X11" s="2775"/>
      <c r="Y11" s="2775"/>
      <c r="Z11" s="2775"/>
      <c r="AA11" s="2775"/>
      <c r="AB11" s="2775"/>
      <c r="AC11" s="2775"/>
      <c r="AD11" s="2775"/>
      <c r="AE11" s="2775"/>
      <c r="AF11" s="2775"/>
      <c r="AG11" s="2775"/>
      <c r="AH11" s="2775"/>
      <c r="AI11" s="2775"/>
      <c r="AJ11" s="2775"/>
      <c r="AK11" s="2775"/>
      <c r="AL11" s="2775"/>
      <c r="AM11" s="2775"/>
      <c r="AN11" s="2775"/>
      <c r="AO11" s="2775"/>
      <c r="AP11" s="2775"/>
      <c r="AQ11" s="2775"/>
      <c r="AR11" s="2775"/>
      <c r="AS11" s="2775"/>
      <c r="AT11" s="2775"/>
      <c r="AU11" s="2775"/>
      <c r="AV11" s="2776"/>
      <c r="AX11" s="2800"/>
      <c r="AY11" s="2799"/>
      <c r="AZ11" s="2793"/>
      <c r="BA11" s="2794"/>
    </row>
    <row r="12" spans="1:53" s="15" customFormat="1" ht="23.1" customHeight="1">
      <c r="A12" s="2831" t="s">
        <v>2139</v>
      </c>
      <c r="B12" s="2832"/>
      <c r="C12" s="2832"/>
      <c r="D12" s="2832"/>
      <c r="E12" s="2832"/>
      <c r="F12" s="2832"/>
      <c r="G12" s="2832"/>
      <c r="H12" s="2817"/>
      <c r="I12" s="2818"/>
      <c r="J12" s="2818"/>
      <c r="K12" s="2818"/>
      <c r="L12" s="2818"/>
      <c r="M12" s="2818"/>
      <c r="N12" s="2818"/>
      <c r="O12" s="2818"/>
      <c r="P12" s="2818"/>
      <c r="Q12" s="2818"/>
      <c r="R12" s="2818"/>
      <c r="S12" s="2818"/>
      <c r="T12" s="2818"/>
      <c r="U12" s="2818"/>
      <c r="V12" s="2818"/>
      <c r="W12" s="2818"/>
      <c r="X12" s="2818"/>
      <c r="Y12" s="2818"/>
      <c r="Z12" s="2818"/>
      <c r="AA12" s="2818"/>
      <c r="AB12" s="2818"/>
      <c r="AC12" s="2818"/>
      <c r="AD12" s="2818"/>
      <c r="AE12" s="2818"/>
      <c r="AF12" s="2818"/>
      <c r="AG12" s="2818"/>
      <c r="AH12" s="2818"/>
      <c r="AI12" s="2818"/>
      <c r="AJ12" s="2818"/>
      <c r="AK12" s="2818"/>
      <c r="AL12" s="2818"/>
      <c r="AM12" s="2818"/>
      <c r="AN12" s="2818"/>
      <c r="AO12" s="2818"/>
      <c r="AP12" s="2818"/>
      <c r="AQ12" s="2818"/>
      <c r="AR12" s="2818"/>
      <c r="AS12" s="2818"/>
      <c r="AT12" s="2818"/>
      <c r="AU12" s="2818"/>
      <c r="AV12" s="2819"/>
      <c r="AX12" s="2800" t="s">
        <v>890</v>
      </c>
      <c r="AY12" s="2799" t="s">
        <v>887</v>
      </c>
      <c r="AZ12" s="2793" t="s">
        <v>892</v>
      </c>
      <c r="BA12" s="2794"/>
    </row>
    <row r="13" spans="1:53" s="15" customFormat="1" ht="23.1" customHeight="1">
      <c r="A13" s="2831"/>
      <c r="B13" s="2832"/>
      <c r="C13" s="2832"/>
      <c r="D13" s="2832"/>
      <c r="E13" s="2832"/>
      <c r="F13" s="2832"/>
      <c r="G13" s="2832"/>
      <c r="H13" s="2820"/>
      <c r="I13" s="2821"/>
      <c r="J13" s="2821"/>
      <c r="K13" s="2821"/>
      <c r="L13" s="2821"/>
      <c r="M13" s="2821"/>
      <c r="N13" s="2821"/>
      <c r="O13" s="2821"/>
      <c r="P13" s="2821"/>
      <c r="Q13" s="2821"/>
      <c r="R13" s="2821"/>
      <c r="S13" s="2821"/>
      <c r="T13" s="2821"/>
      <c r="U13" s="2821"/>
      <c r="V13" s="2821"/>
      <c r="W13" s="2821"/>
      <c r="X13" s="2821"/>
      <c r="Y13" s="2821"/>
      <c r="Z13" s="2821"/>
      <c r="AA13" s="2821"/>
      <c r="AB13" s="2821"/>
      <c r="AC13" s="2821"/>
      <c r="AD13" s="2821"/>
      <c r="AE13" s="2821"/>
      <c r="AF13" s="2821"/>
      <c r="AG13" s="2821"/>
      <c r="AH13" s="2821"/>
      <c r="AI13" s="2821"/>
      <c r="AJ13" s="2821"/>
      <c r="AK13" s="2821"/>
      <c r="AL13" s="2821"/>
      <c r="AM13" s="2821"/>
      <c r="AN13" s="2821"/>
      <c r="AO13" s="2821"/>
      <c r="AP13" s="2821"/>
      <c r="AQ13" s="2821"/>
      <c r="AR13" s="2821"/>
      <c r="AS13" s="2821"/>
      <c r="AT13" s="2821"/>
      <c r="AU13" s="2821"/>
      <c r="AV13" s="2822"/>
      <c r="AX13" s="2804"/>
      <c r="AY13" s="2803"/>
      <c r="AZ13" s="2801"/>
      <c r="BA13" s="2802"/>
    </row>
    <row r="14" spans="1:53" s="15" customFormat="1" ht="12.95" customHeight="1">
      <c r="A14" s="1931"/>
      <c r="B14" s="1932"/>
      <c r="C14" s="1932"/>
      <c r="D14" s="1932"/>
      <c r="E14" s="1932"/>
      <c r="F14" s="1932"/>
      <c r="G14" s="1932"/>
      <c r="H14" s="2823"/>
      <c r="I14" s="2824"/>
      <c r="J14" s="2824"/>
      <c r="K14" s="2824"/>
      <c r="L14" s="2824"/>
      <c r="M14" s="2824"/>
      <c r="N14" s="2824"/>
      <c r="O14" s="2824"/>
      <c r="P14" s="2824"/>
      <c r="Q14" s="2824"/>
      <c r="R14" s="2824"/>
      <c r="S14" s="2824"/>
      <c r="T14" s="2824"/>
      <c r="U14" s="2824"/>
      <c r="V14" s="2824"/>
      <c r="W14" s="2824"/>
      <c r="X14" s="2824"/>
      <c r="Y14" s="2824"/>
      <c r="Z14" s="2824"/>
      <c r="AA14" s="2824"/>
      <c r="AB14" s="2824"/>
      <c r="AC14" s="2824"/>
      <c r="AD14" s="2824"/>
      <c r="AE14" s="2824"/>
      <c r="AF14" s="2824"/>
      <c r="AG14" s="2824"/>
      <c r="AH14" s="2824"/>
      <c r="AI14" s="2824"/>
      <c r="AJ14" s="2824"/>
      <c r="AK14" s="2824"/>
      <c r="AL14" s="2824"/>
      <c r="AM14" s="2824"/>
      <c r="AN14" s="2824"/>
      <c r="AO14" s="2824"/>
      <c r="AP14" s="2824"/>
      <c r="AQ14" s="2824"/>
      <c r="AR14" s="2824"/>
      <c r="AS14" s="2824"/>
      <c r="AT14" s="2824"/>
      <c r="AU14" s="2824"/>
      <c r="AV14" s="2825"/>
      <c r="AX14" s="263"/>
      <c r="AY14" s="260"/>
      <c r="AZ14" s="260"/>
      <c r="BA14" s="261"/>
    </row>
    <row r="15" spans="1:53" s="15" customFormat="1" ht="12.95" customHeight="1">
      <c r="A15" s="583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X15" s="2766" t="s">
        <v>895</v>
      </c>
      <c r="AY15" s="2766"/>
      <c r="AZ15" s="2766"/>
      <c r="BA15" s="2766"/>
    </row>
    <row r="16" spans="1:53" s="15" customFormat="1" ht="24.95" customHeight="1">
      <c r="A16" s="613"/>
      <c r="B16" s="2826" t="s">
        <v>2140</v>
      </c>
      <c r="C16" s="2826"/>
      <c r="D16" s="2826"/>
      <c r="E16" s="2826"/>
      <c r="F16" s="2826"/>
      <c r="G16" s="2826"/>
      <c r="H16" s="2826"/>
      <c r="I16" s="2826"/>
      <c r="J16" s="2826"/>
      <c r="K16" s="2826"/>
      <c r="L16" s="2826"/>
      <c r="M16" s="2826"/>
      <c r="N16" s="2826"/>
      <c r="O16" s="2826"/>
      <c r="P16" s="2826"/>
      <c r="Q16" s="2826"/>
      <c r="R16" s="2826"/>
      <c r="S16" s="2826"/>
      <c r="T16" s="2826"/>
      <c r="U16" s="2826"/>
      <c r="V16" s="2826"/>
      <c r="W16" s="2826"/>
      <c r="X16" s="2826"/>
      <c r="Y16" s="2826"/>
      <c r="Z16" s="2826"/>
      <c r="AA16" s="2826"/>
      <c r="AB16" s="2826"/>
      <c r="AC16" s="2826"/>
      <c r="AD16" s="2826"/>
      <c r="AE16" s="2826"/>
      <c r="AF16" s="2826"/>
      <c r="AG16" s="2826"/>
      <c r="AH16" s="2826"/>
      <c r="AI16" s="2826"/>
      <c r="AJ16" s="2826"/>
      <c r="AK16" s="2826"/>
      <c r="AL16" s="2826"/>
      <c r="AM16" s="2826"/>
      <c r="AN16" s="2826"/>
      <c r="AO16" s="2826"/>
      <c r="AP16" s="2826"/>
      <c r="AQ16" s="2826"/>
      <c r="AR16" s="2826"/>
      <c r="AS16" s="2826"/>
      <c r="AT16" s="2826"/>
      <c r="AU16" s="2826"/>
      <c r="AV16" s="2826"/>
      <c r="AX16" s="257"/>
      <c r="AY16" s="258"/>
      <c r="AZ16" s="258"/>
      <c r="BA16" s="258"/>
    </row>
    <row r="17" spans="1:53" s="15" customFormat="1" ht="12.95" customHeight="1">
      <c r="A17" s="610"/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X17" s="2791" t="s">
        <v>888</v>
      </c>
      <c r="AY17" s="2796" t="s">
        <v>893</v>
      </c>
      <c r="AZ17" s="2805"/>
      <c r="BA17" s="2805"/>
    </row>
    <row r="18" spans="1:53" ht="17.100000000000001" customHeight="1">
      <c r="A18" s="2827" t="s">
        <v>2141</v>
      </c>
      <c r="B18" s="2827"/>
      <c r="C18" s="2827"/>
      <c r="D18" s="2827"/>
      <c r="E18" s="2827"/>
      <c r="F18" s="2827"/>
      <c r="G18" s="2827"/>
      <c r="H18" s="2827"/>
      <c r="I18" s="2827"/>
      <c r="J18" s="2827"/>
      <c r="K18" s="2827"/>
      <c r="L18" s="2827"/>
      <c r="M18" s="2827"/>
      <c r="N18" s="2827"/>
      <c r="O18" s="2827"/>
      <c r="P18" s="2827"/>
      <c r="Q18" s="2827"/>
      <c r="R18" s="2827"/>
      <c r="S18" s="2827"/>
      <c r="T18" s="2827"/>
      <c r="U18" s="2827"/>
      <c r="V18" s="2827"/>
      <c r="W18" s="2827"/>
      <c r="X18" s="2827"/>
      <c r="Y18" s="2827"/>
      <c r="Z18" s="2827"/>
      <c r="AA18" s="2827"/>
      <c r="AB18" s="2827"/>
      <c r="AC18" s="2827"/>
      <c r="AD18" s="2827"/>
      <c r="AE18" s="2827"/>
      <c r="AF18" s="2827"/>
      <c r="AG18" s="2827"/>
      <c r="AH18" s="2827"/>
      <c r="AI18" s="2827"/>
      <c r="AJ18" s="2827"/>
      <c r="AK18" s="2827"/>
      <c r="AL18" s="2827"/>
      <c r="AM18" s="2827"/>
      <c r="AN18" s="2827"/>
      <c r="AO18" s="2827"/>
      <c r="AP18" s="2827"/>
      <c r="AQ18" s="2827"/>
      <c r="AR18" s="2827"/>
      <c r="AS18" s="2827"/>
      <c r="AT18" s="2827"/>
      <c r="AU18" s="2827"/>
      <c r="AV18" s="2827"/>
      <c r="AX18" s="2792"/>
      <c r="AY18" s="2798"/>
      <c r="AZ18" s="2805"/>
      <c r="BA18" s="2805"/>
    </row>
    <row r="19" spans="1:53" ht="17.100000000000001" customHeight="1">
      <c r="A19" s="1218"/>
      <c r="B19" s="1218"/>
      <c r="C19" s="1218"/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1218"/>
      <c r="AB19" s="1218"/>
      <c r="AC19" s="1218"/>
      <c r="AD19" s="1218"/>
      <c r="AE19" s="1218"/>
      <c r="AF19" s="1218"/>
      <c r="AG19" s="1218"/>
      <c r="AH19" s="1218"/>
      <c r="AI19" s="1218"/>
      <c r="AJ19" s="1218"/>
      <c r="AK19" s="1218"/>
      <c r="AL19" s="1218"/>
      <c r="AM19" s="1218"/>
      <c r="AN19" s="1218"/>
      <c r="AO19" s="1218"/>
      <c r="AP19" s="1218"/>
      <c r="AQ19" s="1218"/>
      <c r="AR19" s="1218"/>
      <c r="AS19" s="1218"/>
      <c r="AT19" s="1218"/>
      <c r="AU19" s="1218"/>
      <c r="AV19" s="1218"/>
      <c r="AX19" s="2756" t="s">
        <v>889</v>
      </c>
      <c r="AY19" s="2758" t="s">
        <v>897</v>
      </c>
      <c r="AZ19" s="261"/>
      <c r="BA19" s="261"/>
    </row>
    <row r="20" spans="1:53" ht="17.100000000000001" customHeight="1">
      <c r="A20" s="1218"/>
      <c r="B20" s="1218"/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218"/>
      <c r="AC20" s="1218"/>
      <c r="AD20" s="1218"/>
      <c r="AE20" s="1218"/>
      <c r="AF20" s="1218"/>
      <c r="AG20" s="1218"/>
      <c r="AH20" s="1218"/>
      <c r="AI20" s="1218"/>
      <c r="AJ20" s="1218"/>
      <c r="AK20" s="1218"/>
      <c r="AL20" s="1218"/>
      <c r="AM20" s="1218"/>
      <c r="AN20" s="1218"/>
      <c r="AO20" s="1218"/>
      <c r="AP20" s="1218"/>
      <c r="AQ20" s="1218"/>
      <c r="AR20" s="1218"/>
      <c r="AS20" s="1218"/>
      <c r="AT20" s="1218"/>
      <c r="AU20" s="1218"/>
      <c r="AV20" s="1218"/>
      <c r="AX20" s="2807"/>
      <c r="AY20" s="2806"/>
      <c r="AZ20" s="261"/>
      <c r="BA20" s="261"/>
    </row>
    <row r="21" spans="1:53" ht="17.100000000000001" customHeight="1">
      <c r="A21" s="1218"/>
      <c r="B21" s="1218"/>
      <c r="C21" s="1218"/>
      <c r="D21" s="1218"/>
      <c r="E21" s="1218"/>
      <c r="F21" s="1218"/>
      <c r="G21" s="1218"/>
      <c r="H21" s="1218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18"/>
      <c r="V21" s="1218"/>
      <c r="W21" s="1218"/>
      <c r="X21" s="1218"/>
      <c r="Y21" s="1218"/>
      <c r="Z21" s="1218"/>
      <c r="AA21" s="1218"/>
      <c r="AB21" s="1218"/>
      <c r="AC21" s="1218"/>
      <c r="AD21" s="1218"/>
      <c r="AE21" s="1218"/>
      <c r="AF21" s="1218"/>
      <c r="AG21" s="1218"/>
      <c r="AH21" s="1218"/>
      <c r="AI21" s="1218"/>
      <c r="AJ21" s="1218"/>
      <c r="AK21" s="1218"/>
      <c r="AL21" s="1218"/>
      <c r="AM21" s="1218"/>
      <c r="AN21" s="1218"/>
      <c r="AO21" s="1218"/>
      <c r="AP21" s="1218"/>
      <c r="AQ21" s="1218"/>
      <c r="AR21" s="1218"/>
      <c r="AS21" s="1218"/>
      <c r="AT21" s="1218"/>
      <c r="AU21" s="1218"/>
      <c r="AV21" s="1218"/>
      <c r="AX21" s="2756" t="s">
        <v>890</v>
      </c>
      <c r="AY21" s="2758" t="s">
        <v>896</v>
      </c>
      <c r="AZ21" s="261"/>
      <c r="BA21" s="261"/>
    </row>
    <row r="22" spans="1:53" ht="17.100000000000001" customHeight="1">
      <c r="A22" s="1218"/>
      <c r="B22" s="1218"/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18"/>
      <c r="O22" s="1218"/>
      <c r="P22" s="1218"/>
      <c r="Q22" s="1218"/>
      <c r="R22" s="1218"/>
      <c r="S22" s="1218"/>
      <c r="T22" s="1218"/>
      <c r="U22" s="1218"/>
      <c r="V22" s="1218"/>
      <c r="W22" s="1218"/>
      <c r="X22" s="1218"/>
      <c r="Y22" s="1218"/>
      <c r="Z22" s="1218"/>
      <c r="AA22" s="1218"/>
      <c r="AB22" s="1218"/>
      <c r="AC22" s="1218"/>
      <c r="AD22" s="1218"/>
      <c r="AE22" s="1218"/>
      <c r="AF22" s="1218"/>
      <c r="AG22" s="1218"/>
      <c r="AH22" s="1218"/>
      <c r="AI22" s="1218"/>
      <c r="AJ22" s="1218"/>
      <c r="AK22" s="1218"/>
      <c r="AL22" s="1218"/>
      <c r="AM22" s="1218"/>
      <c r="AN22" s="1218"/>
      <c r="AO22" s="1218"/>
      <c r="AP22" s="1218"/>
      <c r="AQ22" s="1218"/>
      <c r="AR22" s="1218"/>
      <c r="AS22" s="1218"/>
      <c r="AT22" s="1218"/>
      <c r="AU22" s="1218"/>
      <c r="AV22" s="1218"/>
      <c r="AX22" s="2757"/>
      <c r="AY22" s="2759"/>
      <c r="AZ22" s="2755"/>
      <c r="BA22" s="2755"/>
    </row>
    <row r="23" spans="1:53" ht="17.100000000000001" customHeight="1">
      <c r="A23" s="1218"/>
      <c r="B23" s="1218"/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218"/>
      <c r="AL23" s="1218"/>
      <c r="AM23" s="1218"/>
      <c r="AN23" s="1218"/>
      <c r="AO23" s="1218"/>
      <c r="AP23" s="1218"/>
      <c r="AQ23" s="1218"/>
      <c r="AR23" s="1218"/>
      <c r="AS23" s="1218"/>
      <c r="AT23" s="1218"/>
      <c r="AU23" s="1218"/>
      <c r="AV23" s="1218"/>
      <c r="AY23" s="299"/>
      <c r="AZ23" s="2755"/>
      <c r="BA23" s="2755"/>
    </row>
    <row r="24" spans="1:53" ht="17.100000000000001" customHeight="1">
      <c r="A24" s="1218"/>
      <c r="B24" s="1218"/>
      <c r="C24" s="1218"/>
      <c r="D24" s="1218"/>
      <c r="E24" s="1218"/>
      <c r="F24" s="1218"/>
      <c r="G24" s="1218"/>
      <c r="H24" s="1218"/>
      <c r="I24" s="1218"/>
      <c r="J24" s="1218"/>
      <c r="K24" s="1218"/>
      <c r="L24" s="1218"/>
      <c r="M24" s="1218"/>
      <c r="N24" s="1218"/>
      <c r="O24" s="1218"/>
      <c r="P24" s="1218"/>
      <c r="Q24" s="1218"/>
      <c r="R24" s="1218"/>
      <c r="S24" s="1218"/>
      <c r="T24" s="1218"/>
      <c r="U24" s="1218"/>
      <c r="V24" s="1218"/>
      <c r="W24" s="1218"/>
      <c r="X24" s="1218"/>
      <c r="Y24" s="1218"/>
      <c r="Z24" s="1218"/>
      <c r="AA24" s="1218"/>
      <c r="AB24" s="1218"/>
      <c r="AC24" s="1218"/>
      <c r="AD24" s="1218"/>
      <c r="AE24" s="1218"/>
      <c r="AF24" s="1218"/>
      <c r="AG24" s="1218"/>
      <c r="AH24" s="1218"/>
      <c r="AI24" s="1218"/>
      <c r="AJ24" s="1218"/>
      <c r="AK24" s="1218"/>
      <c r="AL24" s="1218"/>
      <c r="AM24" s="1218"/>
      <c r="AN24" s="1218"/>
      <c r="AO24" s="1218"/>
      <c r="AP24" s="1218"/>
      <c r="AQ24" s="1218"/>
      <c r="AR24" s="1218"/>
      <c r="AS24" s="1218"/>
      <c r="AT24" s="1218"/>
      <c r="AU24" s="1218"/>
      <c r="AV24" s="1218"/>
      <c r="AX24" s="264"/>
      <c r="AY24" s="259"/>
      <c r="AZ24" s="260"/>
      <c r="BA24" s="261"/>
    </row>
    <row r="25" spans="1:53" ht="17.100000000000001" customHeight="1">
      <c r="A25" s="1218"/>
      <c r="B25" s="1218"/>
      <c r="C25" s="1218"/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1218"/>
      <c r="W25" s="1218"/>
      <c r="X25" s="1218"/>
      <c r="Y25" s="1218"/>
      <c r="Z25" s="1218"/>
      <c r="AA25" s="1218"/>
      <c r="AB25" s="1218"/>
      <c r="AC25" s="1218"/>
      <c r="AD25" s="1218"/>
      <c r="AE25" s="1218"/>
      <c r="AF25" s="1218"/>
      <c r="AG25" s="1218"/>
      <c r="AH25" s="1218"/>
      <c r="AI25" s="1218"/>
      <c r="AJ25" s="1218"/>
      <c r="AK25" s="1218"/>
      <c r="AL25" s="1218"/>
      <c r="AM25" s="1218"/>
      <c r="AN25" s="1218"/>
      <c r="AO25" s="1218"/>
      <c r="AP25" s="1218"/>
      <c r="AQ25" s="1218"/>
      <c r="AR25" s="1218"/>
      <c r="AS25" s="1218"/>
      <c r="AT25" s="1218"/>
      <c r="AU25" s="1218"/>
      <c r="AV25" s="1218"/>
      <c r="AX25" s="2766" t="s">
        <v>966</v>
      </c>
      <c r="AY25" s="2766"/>
      <c r="AZ25" s="2766"/>
      <c r="BA25" s="2766"/>
    </row>
    <row r="26" spans="1:53" ht="17.100000000000001" customHeight="1">
      <c r="A26" s="1218"/>
      <c r="B26" s="1218"/>
      <c r="C26" s="1218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8"/>
      <c r="AM26" s="1218"/>
      <c r="AN26" s="1218"/>
      <c r="AO26" s="1218"/>
      <c r="AP26" s="1218"/>
      <c r="AQ26" s="1218"/>
      <c r="AR26" s="1218"/>
      <c r="AS26" s="1218"/>
      <c r="AT26" s="1218"/>
      <c r="AU26" s="1218"/>
      <c r="AV26" s="1218"/>
      <c r="AX26" s="296"/>
      <c r="AY26" s="297"/>
      <c r="AZ26" s="297"/>
      <c r="BA26" s="297"/>
    </row>
    <row r="27" spans="1:53" ht="17.100000000000001" customHeight="1">
      <c r="A27" s="1218"/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8"/>
      <c r="AC27" s="1218"/>
      <c r="AD27" s="1218"/>
      <c r="AE27" s="1218"/>
      <c r="AF27" s="1218"/>
      <c r="AG27" s="1218"/>
      <c r="AH27" s="1218"/>
      <c r="AI27" s="1218"/>
      <c r="AJ27" s="1218"/>
      <c r="AK27" s="1218"/>
      <c r="AL27" s="1218"/>
      <c r="AM27" s="1218"/>
      <c r="AN27" s="1218"/>
      <c r="AO27" s="1218"/>
      <c r="AP27" s="1218"/>
      <c r="AQ27" s="1218"/>
      <c r="AR27" s="1218"/>
      <c r="AS27" s="1218"/>
      <c r="AT27" s="1218"/>
      <c r="AU27" s="1218"/>
      <c r="AV27" s="1218"/>
      <c r="AX27" s="2767" t="s">
        <v>967</v>
      </c>
      <c r="AY27" s="2767"/>
      <c r="AZ27" s="2768" t="s">
        <v>970</v>
      </c>
      <c r="BA27" s="2768" t="s">
        <v>971</v>
      </c>
    </row>
    <row r="28" spans="1:53" ht="17.100000000000001" customHeight="1">
      <c r="A28" s="1218"/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1218"/>
      <c r="AK28" s="1218"/>
      <c r="AL28" s="1218"/>
      <c r="AM28" s="1218"/>
      <c r="AN28" s="1218"/>
      <c r="AO28" s="1218"/>
      <c r="AP28" s="1218"/>
      <c r="AQ28" s="1218"/>
      <c r="AR28" s="1218"/>
      <c r="AS28" s="1218"/>
      <c r="AT28" s="1218"/>
      <c r="AU28" s="1218"/>
      <c r="AV28" s="1218"/>
      <c r="AX28" s="2767"/>
      <c r="AY28" s="2767"/>
      <c r="AZ28" s="2769"/>
      <c r="BA28" s="2769"/>
    </row>
    <row r="29" spans="1:53" ht="17.100000000000001" customHeight="1">
      <c r="A29" s="1218"/>
      <c r="B29" s="1218"/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1218"/>
      <c r="AK29" s="1218"/>
      <c r="AL29" s="1218"/>
      <c r="AM29" s="1218"/>
      <c r="AN29" s="1218"/>
      <c r="AO29" s="1218"/>
      <c r="AP29" s="1218"/>
      <c r="AQ29" s="1218"/>
      <c r="AR29" s="1218"/>
      <c r="AS29" s="1218"/>
      <c r="AT29" s="1218"/>
      <c r="AU29" s="1218"/>
      <c r="AV29" s="1218"/>
      <c r="AX29" s="2760" t="s">
        <v>968</v>
      </c>
      <c r="AY29" s="2761"/>
      <c r="AZ29" s="2764" t="s">
        <v>972</v>
      </c>
      <c r="BA29" s="2764" t="s">
        <v>973</v>
      </c>
    </row>
    <row r="30" spans="1:53" ht="17.100000000000001" customHeight="1">
      <c r="A30" s="1218"/>
      <c r="B30" s="1218"/>
      <c r="C30" s="1218"/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1218"/>
      <c r="AK30" s="1218"/>
      <c r="AL30" s="1218"/>
      <c r="AM30" s="1218"/>
      <c r="AN30" s="1218"/>
      <c r="AO30" s="1218"/>
      <c r="AP30" s="1218"/>
      <c r="AQ30" s="1218"/>
      <c r="AR30" s="1218"/>
      <c r="AS30" s="1218"/>
      <c r="AT30" s="1218"/>
      <c r="AU30" s="1218"/>
      <c r="AV30" s="1218"/>
      <c r="AX30" s="2770"/>
      <c r="AY30" s="2771"/>
      <c r="AZ30" s="2765"/>
      <c r="BA30" s="2765"/>
    </row>
    <row r="31" spans="1:53" ht="17.100000000000001" customHeight="1">
      <c r="A31" s="1218"/>
      <c r="B31" s="1218"/>
      <c r="C31" s="1218"/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1218"/>
      <c r="AI31" s="1218"/>
      <c r="AJ31" s="1218"/>
      <c r="AK31" s="1218"/>
      <c r="AL31" s="1218"/>
      <c r="AM31" s="1218"/>
      <c r="AN31" s="1218"/>
      <c r="AO31" s="1218"/>
      <c r="AP31" s="1218"/>
      <c r="AQ31" s="1218"/>
      <c r="AR31" s="1218"/>
      <c r="AS31" s="1218"/>
      <c r="AT31" s="1218"/>
      <c r="AU31" s="1218"/>
      <c r="AV31" s="1218"/>
      <c r="AX31" s="2760" t="s">
        <v>969</v>
      </c>
      <c r="AY31" s="2761"/>
      <c r="AZ31" s="2764" t="s">
        <v>972</v>
      </c>
      <c r="BA31" s="2764" t="s">
        <v>973</v>
      </c>
    </row>
    <row r="32" spans="1:53" ht="17.100000000000001" customHeight="1">
      <c r="A32" s="1218"/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8"/>
      <c r="AM32" s="1218"/>
      <c r="AN32" s="1218"/>
      <c r="AO32" s="1218"/>
      <c r="AP32" s="1218"/>
      <c r="AQ32" s="1218"/>
      <c r="AR32" s="1218"/>
      <c r="AS32" s="1218"/>
      <c r="AT32" s="1218"/>
      <c r="AU32" s="1218"/>
      <c r="AV32" s="1218"/>
      <c r="AX32" s="2762"/>
      <c r="AY32" s="2763"/>
      <c r="AZ32" s="2765"/>
      <c r="BA32" s="2765"/>
    </row>
    <row r="33" spans="1:75" ht="17.100000000000001" customHeight="1">
      <c r="A33" s="1218"/>
      <c r="B33" s="1218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1218"/>
      <c r="AK33" s="1218"/>
      <c r="AL33" s="1218"/>
      <c r="AM33" s="1218"/>
      <c r="AN33" s="1218"/>
      <c r="AO33" s="1218"/>
      <c r="AP33" s="1218"/>
      <c r="AQ33" s="1218"/>
      <c r="AR33" s="1218"/>
      <c r="AS33" s="1218"/>
      <c r="AT33" s="1218"/>
      <c r="AU33" s="1218"/>
      <c r="AV33" s="1218"/>
      <c r="AX33" s="1763" t="s">
        <v>977</v>
      </c>
      <c r="AY33" s="1763"/>
      <c r="AZ33" s="1763"/>
      <c r="BA33" s="1763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</row>
    <row r="34" spans="1:75" ht="17.100000000000001" customHeight="1">
      <c r="A34" s="1218"/>
      <c r="B34" s="1218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1218"/>
      <c r="AM34" s="1218"/>
      <c r="AN34" s="1218"/>
      <c r="AO34" s="1218"/>
      <c r="AP34" s="1218"/>
      <c r="AQ34" s="1218"/>
      <c r="AR34" s="1218"/>
      <c r="AS34" s="1218"/>
      <c r="AT34" s="1218"/>
      <c r="AU34" s="1218"/>
      <c r="AV34" s="1218"/>
      <c r="AX34" s="2755"/>
      <c r="AY34" s="2755"/>
      <c r="AZ34" s="2755"/>
      <c r="BA34" s="2755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</row>
    <row r="35" spans="1:75" ht="17.100000000000001" customHeight="1">
      <c r="A35" s="1218"/>
      <c r="B35" s="1218"/>
      <c r="C35" s="1218"/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X35" s="2755"/>
      <c r="AY35" s="2755"/>
      <c r="AZ35" s="2755"/>
      <c r="BA35" s="2755"/>
    </row>
    <row r="36" spans="1:75" ht="17.100000000000001" customHeight="1">
      <c r="A36" s="1218"/>
      <c r="B36" s="1218"/>
      <c r="C36" s="1218"/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  <c r="Q36" s="1218"/>
      <c r="R36" s="1218"/>
      <c r="S36" s="1218"/>
      <c r="T36" s="1218"/>
      <c r="U36" s="1218"/>
      <c r="V36" s="1218"/>
      <c r="W36" s="1218"/>
      <c r="X36" s="1218"/>
      <c r="Y36" s="1218"/>
      <c r="Z36" s="1218"/>
      <c r="AA36" s="1218"/>
      <c r="AB36" s="1218"/>
      <c r="AC36" s="1218"/>
      <c r="AD36" s="1218"/>
      <c r="AE36" s="1218"/>
      <c r="AF36" s="1218"/>
      <c r="AG36" s="1218"/>
      <c r="AH36" s="1218"/>
      <c r="AI36" s="1218"/>
      <c r="AJ36" s="1218"/>
      <c r="AK36" s="1218"/>
      <c r="AL36" s="1218"/>
      <c r="AM36" s="1218"/>
      <c r="AN36" s="1218"/>
      <c r="AO36" s="1218"/>
      <c r="AP36" s="1218"/>
      <c r="AQ36" s="1218"/>
      <c r="AR36" s="1218"/>
      <c r="AS36" s="1218"/>
      <c r="AT36" s="1218"/>
      <c r="AU36" s="1218"/>
      <c r="AV36" s="1218"/>
      <c r="AX36" s="300"/>
      <c r="AY36" s="300"/>
      <c r="AZ36" s="300"/>
      <c r="BA36" s="300"/>
    </row>
    <row r="37" spans="1:75" ht="17.100000000000001" customHeight="1">
      <c r="A37" s="1218"/>
      <c r="B37" s="1218"/>
      <c r="C37" s="1218"/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  <c r="Q37" s="1218"/>
      <c r="R37" s="1218"/>
      <c r="S37" s="1218"/>
      <c r="T37" s="1218"/>
      <c r="U37" s="1218"/>
      <c r="V37" s="1218"/>
      <c r="W37" s="1218"/>
      <c r="X37" s="1218"/>
      <c r="Y37" s="1218"/>
      <c r="Z37" s="1218"/>
      <c r="AA37" s="1218"/>
      <c r="AB37" s="1218"/>
      <c r="AC37" s="1218"/>
      <c r="AD37" s="1218"/>
      <c r="AE37" s="1218"/>
      <c r="AF37" s="1218"/>
      <c r="AG37" s="1218"/>
      <c r="AH37" s="1218"/>
      <c r="AI37" s="1218"/>
      <c r="AJ37" s="1218"/>
      <c r="AK37" s="1218"/>
      <c r="AL37" s="1218"/>
      <c r="AM37" s="1218"/>
      <c r="AN37" s="1218"/>
      <c r="AO37" s="1218"/>
      <c r="AP37" s="1218"/>
      <c r="AQ37" s="1218"/>
      <c r="AR37" s="1218"/>
      <c r="AS37" s="1218"/>
      <c r="AT37" s="1218"/>
      <c r="AU37" s="1218"/>
      <c r="AV37" s="1218"/>
      <c r="AX37" s="262"/>
      <c r="AY37" s="27"/>
      <c r="AZ37" s="27"/>
      <c r="BA37" s="12"/>
    </row>
    <row r="38" spans="1:75" ht="17.100000000000001" customHeight="1">
      <c r="A38" s="1218"/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8"/>
      <c r="AC38" s="1218"/>
      <c r="AD38" s="1218"/>
      <c r="AE38" s="1218"/>
      <c r="AF38" s="1218"/>
      <c r="AG38" s="1218"/>
      <c r="AH38" s="1218"/>
      <c r="AI38" s="1218"/>
      <c r="AJ38" s="1218"/>
      <c r="AK38" s="1218"/>
      <c r="AL38" s="1218"/>
      <c r="AM38" s="1218"/>
      <c r="AN38" s="1218"/>
      <c r="AO38" s="1218"/>
      <c r="AP38" s="1218"/>
      <c r="AQ38" s="1218"/>
      <c r="AR38" s="1218"/>
      <c r="AS38" s="1218"/>
      <c r="AT38" s="1218"/>
      <c r="AU38" s="1218"/>
      <c r="AV38" s="1218"/>
      <c r="BA38" s="12"/>
    </row>
    <row r="39" spans="1:75" ht="17.100000000000001" customHeight="1">
      <c r="A39" s="1218"/>
      <c r="B39" s="1218"/>
      <c r="C39" s="1218"/>
      <c r="D39" s="1218"/>
      <c r="E39" s="1218"/>
      <c r="F39" s="1218"/>
      <c r="G39" s="1218"/>
      <c r="H39" s="1218"/>
      <c r="I39" s="1218"/>
      <c r="J39" s="1218"/>
      <c r="K39" s="1218"/>
      <c r="L39" s="1218"/>
      <c r="M39" s="1218"/>
      <c r="N39" s="1218"/>
      <c r="O39" s="1218"/>
      <c r="P39" s="1218"/>
      <c r="Q39" s="1218"/>
      <c r="R39" s="1218"/>
      <c r="S39" s="1218"/>
      <c r="T39" s="1218"/>
      <c r="U39" s="1218"/>
      <c r="V39" s="1218"/>
      <c r="W39" s="1218"/>
      <c r="X39" s="1218"/>
      <c r="Y39" s="1218"/>
      <c r="Z39" s="1218"/>
      <c r="AA39" s="1218"/>
      <c r="AB39" s="1218"/>
      <c r="AC39" s="1218"/>
      <c r="AD39" s="1218"/>
      <c r="AE39" s="1218"/>
      <c r="AF39" s="1218"/>
      <c r="AG39" s="1218"/>
      <c r="AH39" s="1218"/>
      <c r="AI39" s="1218"/>
      <c r="AJ39" s="1218"/>
      <c r="AK39" s="1218"/>
      <c r="AL39" s="1218"/>
      <c r="AM39" s="1218"/>
      <c r="AN39" s="1218"/>
      <c r="AO39" s="1218"/>
      <c r="AP39" s="1218"/>
      <c r="AQ39" s="1218"/>
      <c r="AR39" s="1218"/>
      <c r="AS39" s="1218"/>
      <c r="AT39" s="1218"/>
      <c r="AU39" s="1218"/>
      <c r="AV39" s="1218"/>
      <c r="AX39" s="8"/>
      <c r="AY39" s="8"/>
      <c r="AZ39" s="8"/>
    </row>
    <row r="40" spans="1:75" ht="17.100000000000001" customHeight="1">
      <c r="A40" s="1218"/>
      <c r="B40" s="1218"/>
      <c r="C40" s="1218"/>
      <c r="D40" s="1218"/>
      <c r="E40" s="1218"/>
      <c r="F40" s="1218"/>
      <c r="G40" s="1218"/>
      <c r="H40" s="1218"/>
      <c r="I40" s="1218"/>
      <c r="J40" s="1218"/>
      <c r="K40" s="1218"/>
      <c r="L40" s="1218"/>
      <c r="M40" s="1218"/>
      <c r="N40" s="1218"/>
      <c r="O40" s="1218"/>
      <c r="P40" s="1218"/>
      <c r="Q40" s="1218"/>
      <c r="R40" s="1218"/>
      <c r="S40" s="1218"/>
      <c r="T40" s="1218"/>
      <c r="U40" s="1218"/>
      <c r="V40" s="1218"/>
      <c r="W40" s="1218"/>
      <c r="X40" s="1218"/>
      <c r="Y40" s="1218"/>
      <c r="Z40" s="1218"/>
      <c r="AA40" s="1218"/>
      <c r="AB40" s="1218"/>
      <c r="AC40" s="1218"/>
      <c r="AD40" s="1218"/>
      <c r="AE40" s="1218"/>
      <c r="AF40" s="1218"/>
      <c r="AG40" s="1218"/>
      <c r="AH40" s="1218"/>
      <c r="AI40" s="1218"/>
      <c r="AJ40" s="1218"/>
      <c r="AK40" s="1218"/>
      <c r="AL40" s="1218"/>
      <c r="AM40" s="1218"/>
      <c r="AN40" s="1218"/>
      <c r="AO40" s="1218"/>
      <c r="AP40" s="1218"/>
      <c r="AQ40" s="1218"/>
      <c r="AR40" s="1218"/>
      <c r="AS40" s="1218"/>
      <c r="AT40" s="1218"/>
      <c r="AU40" s="1218"/>
      <c r="AV40" s="1218"/>
      <c r="AX40" s="8"/>
      <c r="AY40" s="8"/>
      <c r="AZ40" s="8"/>
    </row>
    <row r="41" spans="1:75" ht="17.100000000000001" customHeight="1">
      <c r="A41" s="1218"/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  <c r="AJ41" s="1218"/>
      <c r="AK41" s="1218"/>
      <c r="AL41" s="1218"/>
      <c r="AM41" s="1218"/>
      <c r="AN41" s="1218"/>
      <c r="AO41" s="1218"/>
      <c r="AP41" s="1218"/>
      <c r="AQ41" s="1218"/>
      <c r="AR41" s="1218"/>
      <c r="AS41" s="1218"/>
      <c r="AT41" s="1218"/>
      <c r="AU41" s="1218"/>
      <c r="AV41" s="1218"/>
      <c r="AW41" s="1"/>
    </row>
    <row r="42" spans="1:75" s="1" customFormat="1" ht="18" customHeight="1">
      <c r="A42" s="1218"/>
      <c r="B42" s="1218"/>
      <c r="C42" s="1218"/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18"/>
      <c r="O42" s="1218"/>
      <c r="P42" s="1218"/>
      <c r="Q42" s="1218"/>
      <c r="R42" s="1218"/>
      <c r="S42" s="1218"/>
      <c r="T42" s="1218"/>
      <c r="U42" s="1218"/>
      <c r="V42" s="1218"/>
      <c r="W42" s="1218"/>
      <c r="X42" s="1218"/>
      <c r="Y42" s="1218"/>
      <c r="Z42" s="1218"/>
      <c r="AA42" s="1218"/>
      <c r="AB42" s="1218"/>
      <c r="AC42" s="1218"/>
      <c r="AD42" s="1218"/>
      <c r="AE42" s="1218"/>
      <c r="AF42" s="1218"/>
      <c r="AG42" s="1218"/>
      <c r="AH42" s="1218"/>
      <c r="AI42" s="1218"/>
      <c r="AJ42" s="1218"/>
      <c r="AK42" s="1218"/>
      <c r="AL42" s="1218"/>
      <c r="AM42" s="1218"/>
      <c r="AN42" s="1218"/>
      <c r="AO42" s="1218"/>
      <c r="AP42" s="1218"/>
      <c r="AQ42" s="1218"/>
      <c r="AR42" s="1218"/>
      <c r="AS42" s="1218"/>
      <c r="AT42" s="1218"/>
      <c r="AU42" s="1218"/>
      <c r="AV42" s="1218"/>
      <c r="AX42" s="12"/>
      <c r="AY42" s="12"/>
      <c r="AZ42" s="12"/>
      <c r="BA42" s="8"/>
    </row>
    <row r="43" spans="1:75" ht="27" customHeight="1">
      <c r="A43" s="944" t="s">
        <v>2142</v>
      </c>
      <c r="B43" s="944"/>
      <c r="C43" s="944"/>
      <c r="D43" s="944"/>
      <c r="E43" s="944"/>
      <c r="F43" s="944"/>
      <c r="G43" s="944"/>
      <c r="H43" s="944"/>
      <c r="I43" s="944"/>
      <c r="J43" s="944"/>
      <c r="K43" s="944"/>
      <c r="L43" s="1012" t="s">
        <v>2143</v>
      </c>
      <c r="M43" s="1012"/>
      <c r="N43" s="1012"/>
      <c r="O43" s="1012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U43" s="2"/>
      <c r="AV43" s="1"/>
      <c r="AW43" s="15"/>
    </row>
    <row r="44" spans="1:75" ht="27" customHeight="1"/>
    <row r="45" spans="1:75" ht="27" customHeight="1"/>
    <row r="46" spans="1:75" ht="27" customHeight="1"/>
    <row r="47" spans="1:75" ht="27" customHeight="1"/>
    <row r="48" spans="1:75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 insertColumns="0" deleteColumns="0"/>
  <protectedRanges>
    <protectedRange sqref="BE6:BY9 BB6:BD6 BB10:BR18" name="범위1"/>
    <protectedRange sqref="AY4:AZ6 AY15:AZ16 AY25:AZ26" name="범위1_2_1_1"/>
    <protectedRange sqref="AZ9 AZ12 BA13:BA14 AZ19 AZ22 BA20:BA21 BA23 AZ29 AZ32 BA30:BA31 BA10:BA11" name="범위1_5_1"/>
    <protectedRange sqref="BA8 AZ7 BA18 AZ17 AZ27:BA27" name="범위1_3_1_1"/>
    <protectedRange sqref="AY7 AX17:AX20 AY17 AX27:AX30 AY27 AX7:AX11" name="범위1_2_1_1_1"/>
    <protectedRange sqref="H13 AL8 H9" name="범위1_1"/>
    <protectedRange sqref="H10:H11" name="범위1_3"/>
    <protectedRange sqref="AQ4:AQ5 N4:O5 Q5" name="범위1_1_2"/>
  </protectedRanges>
  <mergeCells count="72">
    <mergeCell ref="A43:K43"/>
    <mergeCell ref="L43:O43"/>
    <mergeCell ref="AY19:AY20"/>
    <mergeCell ref="AX19:AX20"/>
    <mergeCell ref="U8:X8"/>
    <mergeCell ref="H8:P8"/>
    <mergeCell ref="Z8:AC8"/>
    <mergeCell ref="AD8:AG8"/>
    <mergeCell ref="AH8:AK8"/>
    <mergeCell ref="AL8:AV8"/>
    <mergeCell ref="H12:AV14"/>
    <mergeCell ref="B16:AV16"/>
    <mergeCell ref="A18:AV18"/>
    <mergeCell ref="A19:AV42"/>
    <mergeCell ref="A8:G8"/>
    <mergeCell ref="A12:G14"/>
    <mergeCell ref="AZ9:BA11"/>
    <mergeCell ref="AZ7:BA8"/>
    <mergeCell ref="AY9:AY11"/>
    <mergeCell ref="AX9:AX11"/>
    <mergeCell ref="AX17:AX18"/>
    <mergeCell ref="AY17:AY18"/>
    <mergeCell ref="AZ12:BA13"/>
    <mergeCell ref="AY12:AY13"/>
    <mergeCell ref="AX12:AX13"/>
    <mergeCell ref="AX15:BA15"/>
    <mergeCell ref="AZ17:BA18"/>
    <mergeCell ref="AY7:AY8"/>
    <mergeCell ref="AX3:AY3"/>
    <mergeCell ref="AX5:BA5"/>
    <mergeCell ref="AJ7:AM7"/>
    <mergeCell ref="AN7:AV7"/>
    <mergeCell ref="Q8:T8"/>
    <mergeCell ref="H7:T7"/>
    <mergeCell ref="U7:AA7"/>
    <mergeCell ref="AB7:AG7"/>
    <mergeCell ref="AH7:AI7"/>
    <mergeCell ref="AX7:AX8"/>
    <mergeCell ref="A7:G7"/>
    <mergeCell ref="A11:G11"/>
    <mergeCell ref="A9:G9"/>
    <mergeCell ref="H11:AV11"/>
    <mergeCell ref="A10:G10"/>
    <mergeCell ref="H10:AV10"/>
    <mergeCell ref="H9:AV9"/>
    <mergeCell ref="A1:AV1"/>
    <mergeCell ref="W4:AB4"/>
    <mergeCell ref="AC3:AI3"/>
    <mergeCell ref="AJ3:AN3"/>
    <mergeCell ref="H5:AV5"/>
    <mergeCell ref="AP3:AV3"/>
    <mergeCell ref="H4:V4"/>
    <mergeCell ref="A3:G3"/>
    <mergeCell ref="H3:V3"/>
    <mergeCell ref="W3:AB3"/>
    <mergeCell ref="AC4:AV4"/>
    <mergeCell ref="A4:G4"/>
    <mergeCell ref="A5:G5"/>
    <mergeCell ref="AX33:BA35"/>
    <mergeCell ref="AX21:AX22"/>
    <mergeCell ref="AY21:AY22"/>
    <mergeCell ref="AX31:AY32"/>
    <mergeCell ref="BA31:BA32"/>
    <mergeCell ref="BA29:BA30"/>
    <mergeCell ref="AZ31:AZ32"/>
    <mergeCell ref="AZ29:AZ30"/>
    <mergeCell ref="AX25:BA25"/>
    <mergeCell ref="AX27:AY28"/>
    <mergeCell ref="BA27:BA28"/>
    <mergeCell ref="AZ27:AZ28"/>
    <mergeCell ref="AX29:AY30"/>
    <mergeCell ref="AZ22:BA23"/>
  </mergeCells>
  <phoneticPr fontId="5" type="noConversion"/>
  <dataValidations count="1">
    <dataValidation type="time" operator="notBetween" allowBlank="1" showInputMessage="1" showErrorMessage="1" sqref="U8 Z8">
      <formula1>0</formula1>
      <formula2>0</formula2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X34"/>
  <sheetViews>
    <sheetView zoomScaleNormal="100" workbookViewId="0">
      <selection sqref="A1:AV1"/>
    </sheetView>
  </sheetViews>
  <sheetFormatPr defaultColWidth="1.77734375" defaultRowHeight="18" customHeight="1"/>
  <cols>
    <col min="1" max="49" width="1.77734375" style="74" customWidth="1"/>
    <col min="50" max="50" width="16.77734375" style="74" customWidth="1"/>
    <col min="51" max="16384" width="1.77734375" style="74"/>
  </cols>
  <sheetData>
    <row r="1" spans="1:50" ht="31.5">
      <c r="A1" s="2841" t="s">
        <v>2144</v>
      </c>
      <c r="B1" s="2841"/>
      <c r="C1" s="2841"/>
      <c r="D1" s="2841"/>
      <c r="E1" s="2841"/>
      <c r="F1" s="2841"/>
      <c r="G1" s="2841"/>
      <c r="H1" s="2841"/>
      <c r="I1" s="2841"/>
      <c r="J1" s="2841"/>
      <c r="K1" s="2841"/>
      <c r="L1" s="2841"/>
      <c r="M1" s="2841"/>
      <c r="N1" s="2841"/>
      <c r="O1" s="2841"/>
      <c r="P1" s="2841"/>
      <c r="Q1" s="2841"/>
      <c r="R1" s="2841"/>
      <c r="S1" s="2841"/>
      <c r="T1" s="2841"/>
      <c r="U1" s="2841"/>
      <c r="V1" s="2841"/>
      <c r="W1" s="2841"/>
      <c r="X1" s="2841"/>
      <c r="Y1" s="2841"/>
      <c r="Z1" s="2841"/>
      <c r="AA1" s="2841"/>
      <c r="AB1" s="2841"/>
      <c r="AC1" s="2841"/>
      <c r="AD1" s="2841"/>
      <c r="AE1" s="2841"/>
      <c r="AF1" s="2841"/>
      <c r="AG1" s="2841"/>
      <c r="AH1" s="2841"/>
      <c r="AI1" s="2841"/>
      <c r="AJ1" s="2841"/>
      <c r="AK1" s="2841"/>
      <c r="AL1" s="2841"/>
      <c r="AM1" s="2841"/>
      <c r="AN1" s="2841"/>
      <c r="AO1" s="2841"/>
      <c r="AP1" s="2841"/>
      <c r="AQ1" s="2841"/>
      <c r="AR1" s="2841"/>
      <c r="AS1" s="2841"/>
      <c r="AT1" s="2841"/>
      <c r="AU1" s="2841"/>
      <c r="AV1" s="2841"/>
    </row>
    <row r="2" spans="1:50" ht="13.5">
      <c r="A2" s="2844" t="s">
        <v>2145</v>
      </c>
      <c r="B2" s="2844"/>
      <c r="C2" s="2844"/>
      <c r="D2" s="2844"/>
      <c r="E2" s="2844"/>
      <c r="F2" s="2844"/>
      <c r="G2" s="2844"/>
      <c r="H2" s="2844"/>
      <c r="I2" s="2844"/>
      <c r="J2" s="2844"/>
      <c r="K2" s="2844"/>
      <c r="L2" s="2844"/>
      <c r="M2" s="2844"/>
      <c r="N2" s="2844"/>
      <c r="O2" s="2844"/>
      <c r="P2" s="2844"/>
      <c r="Q2" s="2844"/>
      <c r="R2" s="2844"/>
      <c r="S2" s="2844"/>
      <c r="T2" s="2844"/>
      <c r="U2" s="2844"/>
      <c r="V2" s="2844"/>
      <c r="W2" s="2844"/>
      <c r="X2" s="2844"/>
      <c r="Y2" s="2844"/>
      <c r="Z2" s="2844"/>
      <c r="AA2" s="2844"/>
      <c r="AB2" s="2844"/>
      <c r="AC2" s="2844"/>
      <c r="AD2" s="2844"/>
      <c r="AE2" s="2844"/>
      <c r="AF2" s="2844"/>
      <c r="AG2" s="2844"/>
      <c r="AH2" s="2844"/>
      <c r="AI2" s="2844"/>
      <c r="AJ2" s="2844"/>
      <c r="AK2" s="2844"/>
      <c r="AL2" s="2844"/>
      <c r="AM2" s="2844"/>
      <c r="AN2" s="2844"/>
      <c r="AO2" s="2844"/>
      <c r="AP2" s="2844"/>
      <c r="AQ2" s="2844"/>
      <c r="AR2" s="2844"/>
      <c r="AS2" s="2844"/>
      <c r="AT2" s="2844"/>
      <c r="AU2" s="2844"/>
      <c r="AV2" s="2844"/>
    </row>
    <row r="3" spans="1:50" s="288" customFormat="1" ht="20.25" customHeight="1">
      <c r="A3" s="582"/>
      <c r="B3" s="74"/>
      <c r="C3" s="58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582"/>
      <c r="AT3" s="582"/>
      <c r="AU3" s="582"/>
      <c r="AV3" s="582"/>
    </row>
    <row r="4" spans="1:50" s="288" customFormat="1" ht="35.1" customHeight="1">
      <c r="A4" s="2845" t="s">
        <v>2146</v>
      </c>
      <c r="B4" s="2846"/>
      <c r="C4" s="2842" t="s">
        <v>2147</v>
      </c>
      <c r="D4" s="2842"/>
      <c r="E4" s="2842"/>
      <c r="F4" s="2842"/>
      <c r="G4" s="2842"/>
      <c r="H4" s="2842"/>
      <c r="I4" s="2842"/>
      <c r="J4" s="2842"/>
      <c r="K4" s="2842"/>
      <c r="L4" s="2842"/>
      <c r="M4" s="2842"/>
      <c r="N4" s="2842"/>
      <c r="O4" s="2842" t="s">
        <v>2148</v>
      </c>
      <c r="P4" s="2842"/>
      <c r="Q4" s="2842"/>
      <c r="R4" s="2842"/>
      <c r="S4" s="2842"/>
      <c r="T4" s="2842"/>
      <c r="U4" s="2842"/>
      <c r="V4" s="2842"/>
      <c r="W4" s="2842"/>
      <c r="X4" s="2842"/>
      <c r="Y4" s="2842" t="s">
        <v>2149</v>
      </c>
      <c r="Z4" s="2842"/>
      <c r="AA4" s="2842"/>
      <c r="AB4" s="2842"/>
      <c r="AC4" s="2842"/>
      <c r="AD4" s="2842"/>
      <c r="AE4" s="2842"/>
      <c r="AF4" s="2842"/>
      <c r="AG4" s="2842"/>
      <c r="AH4" s="2842" t="s">
        <v>2150</v>
      </c>
      <c r="AI4" s="2842"/>
      <c r="AJ4" s="2842"/>
      <c r="AK4" s="2842"/>
      <c r="AL4" s="2842"/>
      <c r="AM4" s="2842"/>
      <c r="AN4" s="2842"/>
      <c r="AO4" s="2842"/>
      <c r="AP4" s="2842"/>
      <c r="AQ4" s="2842" t="s">
        <v>2151</v>
      </c>
      <c r="AR4" s="2842"/>
      <c r="AS4" s="2842"/>
      <c r="AT4" s="2842"/>
      <c r="AU4" s="2842"/>
      <c r="AV4" s="2843"/>
      <c r="AX4" s="452" t="s">
        <v>1369</v>
      </c>
    </row>
    <row r="5" spans="1:50" ht="35.1" customHeight="1">
      <c r="A5" s="2835">
        <v>1</v>
      </c>
      <c r="B5" s="2836"/>
      <c r="C5" s="2836"/>
      <c r="D5" s="2836"/>
      <c r="E5" s="2836"/>
      <c r="F5" s="2836"/>
      <c r="G5" s="2836"/>
      <c r="H5" s="2836"/>
      <c r="I5" s="2836"/>
      <c r="J5" s="2836"/>
      <c r="K5" s="2836"/>
      <c r="L5" s="2836"/>
      <c r="M5" s="2836"/>
      <c r="N5" s="2836"/>
      <c r="O5" s="2836"/>
      <c r="P5" s="2836"/>
      <c r="Q5" s="2836"/>
      <c r="R5" s="2836"/>
      <c r="S5" s="2836"/>
      <c r="T5" s="2836"/>
      <c r="U5" s="2836"/>
      <c r="V5" s="2836"/>
      <c r="W5" s="2836"/>
      <c r="X5" s="2836"/>
      <c r="Y5" s="2836"/>
      <c r="Z5" s="2836"/>
      <c r="AA5" s="2836"/>
      <c r="AB5" s="2836"/>
      <c r="AC5" s="2836"/>
      <c r="AD5" s="2836"/>
      <c r="AE5" s="2836"/>
      <c r="AF5" s="2836"/>
      <c r="AG5" s="2836"/>
      <c r="AH5" s="2836"/>
      <c r="AI5" s="2836"/>
      <c r="AJ5" s="2836"/>
      <c r="AK5" s="2836"/>
      <c r="AL5" s="2836"/>
      <c r="AM5" s="2836"/>
      <c r="AN5" s="2836"/>
      <c r="AO5" s="2836"/>
      <c r="AP5" s="2836"/>
      <c r="AQ5" s="2836"/>
      <c r="AR5" s="2836"/>
      <c r="AS5" s="2836"/>
      <c r="AT5" s="2836"/>
      <c r="AU5" s="2836"/>
      <c r="AV5" s="2838"/>
    </row>
    <row r="6" spans="1:50" ht="35.1" customHeight="1">
      <c r="A6" s="2835">
        <v>2</v>
      </c>
      <c r="B6" s="2836"/>
      <c r="C6" s="2836"/>
      <c r="D6" s="2836"/>
      <c r="E6" s="2836"/>
      <c r="F6" s="2836"/>
      <c r="G6" s="2836"/>
      <c r="H6" s="2836"/>
      <c r="I6" s="2836"/>
      <c r="J6" s="2836"/>
      <c r="K6" s="2836"/>
      <c r="L6" s="2836"/>
      <c r="M6" s="2836"/>
      <c r="N6" s="2836"/>
      <c r="O6" s="2836"/>
      <c r="P6" s="2836"/>
      <c r="Q6" s="2836"/>
      <c r="R6" s="2836"/>
      <c r="S6" s="2836"/>
      <c r="T6" s="2836"/>
      <c r="U6" s="2836"/>
      <c r="V6" s="2836"/>
      <c r="W6" s="2836"/>
      <c r="X6" s="2836"/>
      <c r="Y6" s="2836"/>
      <c r="Z6" s="2836"/>
      <c r="AA6" s="2836"/>
      <c r="AB6" s="2836"/>
      <c r="AC6" s="2836"/>
      <c r="AD6" s="2836"/>
      <c r="AE6" s="2836"/>
      <c r="AF6" s="2836"/>
      <c r="AG6" s="2836"/>
      <c r="AH6" s="2836"/>
      <c r="AI6" s="2836"/>
      <c r="AJ6" s="2836"/>
      <c r="AK6" s="2836"/>
      <c r="AL6" s="2836"/>
      <c r="AM6" s="2836"/>
      <c r="AN6" s="2836"/>
      <c r="AO6" s="2836"/>
      <c r="AP6" s="2836"/>
      <c r="AQ6" s="2836"/>
      <c r="AR6" s="2836"/>
      <c r="AS6" s="2836"/>
      <c r="AT6" s="2836"/>
      <c r="AU6" s="2836"/>
      <c r="AV6" s="2838"/>
    </row>
    <row r="7" spans="1:50" ht="35.1" customHeight="1">
      <c r="A7" s="2835">
        <v>3</v>
      </c>
      <c r="B7" s="2836"/>
      <c r="C7" s="2836"/>
      <c r="D7" s="2836"/>
      <c r="E7" s="2836"/>
      <c r="F7" s="2836"/>
      <c r="G7" s="2836"/>
      <c r="H7" s="2836"/>
      <c r="I7" s="2836"/>
      <c r="J7" s="2836"/>
      <c r="K7" s="2836"/>
      <c r="L7" s="2836"/>
      <c r="M7" s="2836"/>
      <c r="N7" s="2836"/>
      <c r="O7" s="2836"/>
      <c r="P7" s="2836"/>
      <c r="Q7" s="2836"/>
      <c r="R7" s="2836"/>
      <c r="S7" s="2836"/>
      <c r="T7" s="2836"/>
      <c r="U7" s="2836"/>
      <c r="V7" s="2836"/>
      <c r="W7" s="2836"/>
      <c r="X7" s="2836"/>
      <c r="Y7" s="2836"/>
      <c r="Z7" s="2836"/>
      <c r="AA7" s="2836"/>
      <c r="AB7" s="2836"/>
      <c r="AC7" s="2836"/>
      <c r="AD7" s="2836"/>
      <c r="AE7" s="2836"/>
      <c r="AF7" s="2836"/>
      <c r="AG7" s="2836"/>
      <c r="AH7" s="2836"/>
      <c r="AI7" s="2836"/>
      <c r="AJ7" s="2836"/>
      <c r="AK7" s="2836"/>
      <c r="AL7" s="2836"/>
      <c r="AM7" s="2836"/>
      <c r="AN7" s="2836"/>
      <c r="AO7" s="2836"/>
      <c r="AP7" s="2836"/>
      <c r="AQ7" s="2836"/>
      <c r="AR7" s="2836"/>
      <c r="AS7" s="2836"/>
      <c r="AT7" s="2836"/>
      <c r="AU7" s="2836"/>
      <c r="AV7" s="2838"/>
    </row>
    <row r="8" spans="1:50" ht="35.1" customHeight="1">
      <c r="A8" s="2835">
        <v>4</v>
      </c>
      <c r="B8" s="2836"/>
      <c r="C8" s="2836"/>
      <c r="D8" s="2836"/>
      <c r="E8" s="2836"/>
      <c r="F8" s="2836"/>
      <c r="G8" s="2836"/>
      <c r="H8" s="2836"/>
      <c r="I8" s="2836"/>
      <c r="J8" s="2836"/>
      <c r="K8" s="2836"/>
      <c r="L8" s="2836"/>
      <c r="M8" s="2836"/>
      <c r="N8" s="2836"/>
      <c r="O8" s="2836"/>
      <c r="P8" s="2836"/>
      <c r="Q8" s="2836"/>
      <c r="R8" s="2836"/>
      <c r="S8" s="2836"/>
      <c r="T8" s="2836"/>
      <c r="U8" s="2836"/>
      <c r="V8" s="2836"/>
      <c r="W8" s="2836"/>
      <c r="X8" s="2836"/>
      <c r="Y8" s="2836"/>
      <c r="Z8" s="2836"/>
      <c r="AA8" s="2836"/>
      <c r="AB8" s="2836"/>
      <c r="AC8" s="2836"/>
      <c r="AD8" s="2836"/>
      <c r="AE8" s="2836"/>
      <c r="AF8" s="2836"/>
      <c r="AG8" s="2836"/>
      <c r="AH8" s="2836"/>
      <c r="AI8" s="2836"/>
      <c r="AJ8" s="2836"/>
      <c r="AK8" s="2836"/>
      <c r="AL8" s="2836"/>
      <c r="AM8" s="2836"/>
      <c r="AN8" s="2836"/>
      <c r="AO8" s="2836"/>
      <c r="AP8" s="2836"/>
      <c r="AQ8" s="2836"/>
      <c r="AR8" s="2836"/>
      <c r="AS8" s="2836"/>
      <c r="AT8" s="2836"/>
      <c r="AU8" s="2836"/>
      <c r="AV8" s="2838"/>
    </row>
    <row r="9" spans="1:50" ht="35.1" customHeight="1">
      <c r="A9" s="2835">
        <v>5</v>
      </c>
      <c r="B9" s="2836"/>
      <c r="C9" s="2836"/>
      <c r="D9" s="2836"/>
      <c r="E9" s="2836"/>
      <c r="F9" s="2836"/>
      <c r="G9" s="2836"/>
      <c r="H9" s="2836"/>
      <c r="I9" s="2836"/>
      <c r="J9" s="2836"/>
      <c r="K9" s="2836"/>
      <c r="L9" s="2836"/>
      <c r="M9" s="2836"/>
      <c r="N9" s="2836"/>
      <c r="O9" s="2836"/>
      <c r="P9" s="2836"/>
      <c r="Q9" s="2836"/>
      <c r="R9" s="2836"/>
      <c r="S9" s="2836"/>
      <c r="T9" s="2836"/>
      <c r="U9" s="2836"/>
      <c r="V9" s="2836"/>
      <c r="W9" s="2836"/>
      <c r="X9" s="2836"/>
      <c r="Y9" s="2836"/>
      <c r="Z9" s="2836"/>
      <c r="AA9" s="2836"/>
      <c r="AB9" s="2836"/>
      <c r="AC9" s="2836"/>
      <c r="AD9" s="2836"/>
      <c r="AE9" s="2836"/>
      <c r="AF9" s="2836"/>
      <c r="AG9" s="2836"/>
      <c r="AH9" s="2836"/>
      <c r="AI9" s="2836"/>
      <c r="AJ9" s="2836"/>
      <c r="AK9" s="2836"/>
      <c r="AL9" s="2836"/>
      <c r="AM9" s="2836"/>
      <c r="AN9" s="2836"/>
      <c r="AO9" s="2836"/>
      <c r="AP9" s="2836"/>
      <c r="AQ9" s="2836"/>
      <c r="AR9" s="2836"/>
      <c r="AS9" s="2836"/>
      <c r="AT9" s="2836"/>
      <c r="AU9" s="2836"/>
      <c r="AV9" s="2838"/>
    </row>
    <row r="10" spans="1:50" ht="35.1" customHeight="1">
      <c r="A10" s="2835">
        <v>6</v>
      </c>
      <c r="B10" s="2836"/>
      <c r="C10" s="2836"/>
      <c r="D10" s="2836"/>
      <c r="E10" s="2836"/>
      <c r="F10" s="2836"/>
      <c r="G10" s="2836"/>
      <c r="H10" s="2836"/>
      <c r="I10" s="2836"/>
      <c r="J10" s="2836"/>
      <c r="K10" s="2836"/>
      <c r="L10" s="2836"/>
      <c r="M10" s="2836"/>
      <c r="N10" s="2836"/>
      <c r="O10" s="2836"/>
      <c r="P10" s="2836"/>
      <c r="Q10" s="2836"/>
      <c r="R10" s="2836"/>
      <c r="S10" s="2836"/>
      <c r="T10" s="2836"/>
      <c r="U10" s="2836"/>
      <c r="V10" s="2836"/>
      <c r="W10" s="2836"/>
      <c r="X10" s="2836"/>
      <c r="Y10" s="2836"/>
      <c r="Z10" s="2836"/>
      <c r="AA10" s="2836"/>
      <c r="AB10" s="2836"/>
      <c r="AC10" s="2836"/>
      <c r="AD10" s="2836"/>
      <c r="AE10" s="2836"/>
      <c r="AF10" s="2836"/>
      <c r="AG10" s="2836"/>
      <c r="AH10" s="2836"/>
      <c r="AI10" s="2836"/>
      <c r="AJ10" s="2836"/>
      <c r="AK10" s="2836"/>
      <c r="AL10" s="2836"/>
      <c r="AM10" s="2836"/>
      <c r="AN10" s="2836"/>
      <c r="AO10" s="2836"/>
      <c r="AP10" s="2836"/>
      <c r="AQ10" s="2836"/>
      <c r="AR10" s="2836"/>
      <c r="AS10" s="2836"/>
      <c r="AT10" s="2836"/>
      <c r="AU10" s="2836"/>
      <c r="AV10" s="2838"/>
    </row>
    <row r="11" spans="1:50" ht="35.1" customHeight="1">
      <c r="A11" s="2835">
        <v>7</v>
      </c>
      <c r="B11" s="2836"/>
      <c r="C11" s="2836"/>
      <c r="D11" s="2836"/>
      <c r="E11" s="2836"/>
      <c r="F11" s="2836"/>
      <c r="G11" s="2836"/>
      <c r="H11" s="2836"/>
      <c r="I11" s="2836"/>
      <c r="J11" s="2836"/>
      <c r="K11" s="2836"/>
      <c r="L11" s="2836"/>
      <c r="M11" s="2836"/>
      <c r="N11" s="2836"/>
      <c r="O11" s="2836"/>
      <c r="P11" s="2836"/>
      <c r="Q11" s="2836"/>
      <c r="R11" s="2836"/>
      <c r="S11" s="2836"/>
      <c r="T11" s="2836"/>
      <c r="U11" s="2836"/>
      <c r="V11" s="2836"/>
      <c r="W11" s="2836"/>
      <c r="X11" s="2836"/>
      <c r="Y11" s="2836"/>
      <c r="Z11" s="2836"/>
      <c r="AA11" s="2836"/>
      <c r="AB11" s="2836"/>
      <c r="AC11" s="2836"/>
      <c r="AD11" s="2836"/>
      <c r="AE11" s="2836"/>
      <c r="AF11" s="2836"/>
      <c r="AG11" s="2836"/>
      <c r="AH11" s="2836"/>
      <c r="AI11" s="2836"/>
      <c r="AJ11" s="2836"/>
      <c r="AK11" s="2836"/>
      <c r="AL11" s="2836"/>
      <c r="AM11" s="2836"/>
      <c r="AN11" s="2836"/>
      <c r="AO11" s="2836"/>
      <c r="AP11" s="2836"/>
      <c r="AQ11" s="2836"/>
      <c r="AR11" s="2836"/>
      <c r="AS11" s="2836"/>
      <c r="AT11" s="2836"/>
      <c r="AU11" s="2836"/>
      <c r="AV11" s="2838"/>
    </row>
    <row r="12" spans="1:50" ht="35.1" customHeight="1">
      <c r="A12" s="2835">
        <v>8</v>
      </c>
      <c r="B12" s="2836"/>
      <c r="C12" s="2836"/>
      <c r="D12" s="2836"/>
      <c r="E12" s="2836"/>
      <c r="F12" s="2836"/>
      <c r="G12" s="2836"/>
      <c r="H12" s="2836"/>
      <c r="I12" s="2836"/>
      <c r="J12" s="2836"/>
      <c r="K12" s="2836"/>
      <c r="L12" s="2836"/>
      <c r="M12" s="2836"/>
      <c r="N12" s="2836"/>
      <c r="O12" s="2836"/>
      <c r="P12" s="2836"/>
      <c r="Q12" s="2836"/>
      <c r="R12" s="2836"/>
      <c r="S12" s="2836"/>
      <c r="T12" s="2836"/>
      <c r="U12" s="2836"/>
      <c r="V12" s="2836"/>
      <c r="W12" s="2836"/>
      <c r="X12" s="2836"/>
      <c r="Y12" s="2836"/>
      <c r="Z12" s="2836"/>
      <c r="AA12" s="2836"/>
      <c r="AB12" s="2836"/>
      <c r="AC12" s="2836"/>
      <c r="AD12" s="2836"/>
      <c r="AE12" s="2836"/>
      <c r="AF12" s="2836"/>
      <c r="AG12" s="2836"/>
      <c r="AH12" s="2836"/>
      <c r="AI12" s="2836"/>
      <c r="AJ12" s="2836"/>
      <c r="AK12" s="2836"/>
      <c r="AL12" s="2836"/>
      <c r="AM12" s="2836"/>
      <c r="AN12" s="2836"/>
      <c r="AO12" s="2836"/>
      <c r="AP12" s="2836"/>
      <c r="AQ12" s="2836"/>
      <c r="AR12" s="2836"/>
      <c r="AS12" s="2836"/>
      <c r="AT12" s="2836"/>
      <c r="AU12" s="2836"/>
      <c r="AV12" s="2838"/>
    </row>
    <row r="13" spans="1:50" ht="35.1" customHeight="1">
      <c r="A13" s="2835">
        <v>9</v>
      </c>
      <c r="B13" s="2836"/>
      <c r="C13" s="2836"/>
      <c r="D13" s="2836"/>
      <c r="E13" s="2836"/>
      <c r="F13" s="2836"/>
      <c r="G13" s="2836"/>
      <c r="H13" s="2836"/>
      <c r="I13" s="2836"/>
      <c r="J13" s="2836"/>
      <c r="K13" s="2836"/>
      <c r="L13" s="2836"/>
      <c r="M13" s="2836"/>
      <c r="N13" s="2836"/>
      <c r="O13" s="2836"/>
      <c r="P13" s="2836"/>
      <c r="Q13" s="2836"/>
      <c r="R13" s="2836"/>
      <c r="S13" s="2836"/>
      <c r="T13" s="2836"/>
      <c r="U13" s="2836"/>
      <c r="V13" s="2836"/>
      <c r="W13" s="2836"/>
      <c r="X13" s="2836"/>
      <c r="Y13" s="2836"/>
      <c r="Z13" s="2836"/>
      <c r="AA13" s="2836"/>
      <c r="AB13" s="2836"/>
      <c r="AC13" s="2836"/>
      <c r="AD13" s="2836"/>
      <c r="AE13" s="2836"/>
      <c r="AF13" s="2836"/>
      <c r="AG13" s="2836"/>
      <c r="AH13" s="2836"/>
      <c r="AI13" s="2836"/>
      <c r="AJ13" s="2836"/>
      <c r="AK13" s="2836"/>
      <c r="AL13" s="2836"/>
      <c r="AM13" s="2836"/>
      <c r="AN13" s="2836"/>
      <c r="AO13" s="2836"/>
      <c r="AP13" s="2836"/>
      <c r="AQ13" s="2836"/>
      <c r="AR13" s="2836"/>
      <c r="AS13" s="2836"/>
      <c r="AT13" s="2836"/>
      <c r="AU13" s="2836"/>
      <c r="AV13" s="2838"/>
    </row>
    <row r="14" spans="1:50" ht="35.1" customHeight="1">
      <c r="A14" s="2835">
        <v>10</v>
      </c>
      <c r="B14" s="2836"/>
      <c r="C14" s="2836"/>
      <c r="D14" s="2836"/>
      <c r="E14" s="2836"/>
      <c r="F14" s="2836"/>
      <c r="G14" s="2836"/>
      <c r="H14" s="2836"/>
      <c r="I14" s="2836"/>
      <c r="J14" s="2836"/>
      <c r="K14" s="2836"/>
      <c r="L14" s="2836"/>
      <c r="M14" s="2836"/>
      <c r="N14" s="2836"/>
      <c r="O14" s="2836"/>
      <c r="P14" s="2836"/>
      <c r="Q14" s="2836"/>
      <c r="R14" s="2836"/>
      <c r="S14" s="2836"/>
      <c r="T14" s="2836"/>
      <c r="U14" s="2836"/>
      <c r="V14" s="2836"/>
      <c r="W14" s="2836"/>
      <c r="X14" s="2836"/>
      <c r="Y14" s="2836"/>
      <c r="Z14" s="2836"/>
      <c r="AA14" s="2836"/>
      <c r="AB14" s="2836"/>
      <c r="AC14" s="2836"/>
      <c r="AD14" s="2836"/>
      <c r="AE14" s="2836"/>
      <c r="AF14" s="2836"/>
      <c r="AG14" s="2836"/>
      <c r="AH14" s="2836"/>
      <c r="AI14" s="2836"/>
      <c r="AJ14" s="2836"/>
      <c r="AK14" s="2836"/>
      <c r="AL14" s="2836"/>
      <c r="AM14" s="2836"/>
      <c r="AN14" s="2836"/>
      <c r="AO14" s="2836"/>
      <c r="AP14" s="2836"/>
      <c r="AQ14" s="2836"/>
      <c r="AR14" s="2836"/>
      <c r="AS14" s="2836"/>
      <c r="AT14" s="2836"/>
      <c r="AU14" s="2836"/>
      <c r="AV14" s="2838"/>
    </row>
    <row r="15" spans="1:50" ht="35.1" customHeight="1">
      <c r="A15" s="2835">
        <v>11</v>
      </c>
      <c r="B15" s="2836"/>
      <c r="C15" s="2836"/>
      <c r="D15" s="2836"/>
      <c r="E15" s="2836"/>
      <c r="F15" s="2836"/>
      <c r="G15" s="2836"/>
      <c r="H15" s="2836"/>
      <c r="I15" s="2836"/>
      <c r="J15" s="2836"/>
      <c r="K15" s="2836"/>
      <c r="L15" s="2836"/>
      <c r="M15" s="2836"/>
      <c r="N15" s="2836"/>
      <c r="O15" s="2836"/>
      <c r="P15" s="2836"/>
      <c r="Q15" s="2836"/>
      <c r="R15" s="2836"/>
      <c r="S15" s="2836"/>
      <c r="T15" s="2836"/>
      <c r="U15" s="2836"/>
      <c r="V15" s="2836"/>
      <c r="W15" s="2836"/>
      <c r="X15" s="2836"/>
      <c r="Y15" s="2836"/>
      <c r="Z15" s="2836"/>
      <c r="AA15" s="2836"/>
      <c r="AB15" s="2836"/>
      <c r="AC15" s="2836"/>
      <c r="AD15" s="2836"/>
      <c r="AE15" s="2836"/>
      <c r="AF15" s="2836"/>
      <c r="AG15" s="2836"/>
      <c r="AH15" s="2836"/>
      <c r="AI15" s="2836"/>
      <c r="AJ15" s="2836"/>
      <c r="AK15" s="2836"/>
      <c r="AL15" s="2836"/>
      <c r="AM15" s="2836"/>
      <c r="AN15" s="2836"/>
      <c r="AO15" s="2836"/>
      <c r="AP15" s="2836"/>
      <c r="AQ15" s="2836"/>
      <c r="AR15" s="2836"/>
      <c r="AS15" s="2836"/>
      <c r="AT15" s="2836"/>
      <c r="AU15" s="2836"/>
      <c r="AV15" s="2838"/>
    </row>
    <row r="16" spans="1:50" ht="35.1" customHeight="1">
      <c r="A16" s="2835">
        <v>12</v>
      </c>
      <c r="B16" s="2836"/>
      <c r="C16" s="2836"/>
      <c r="D16" s="2836"/>
      <c r="E16" s="2836"/>
      <c r="F16" s="2836"/>
      <c r="G16" s="2836"/>
      <c r="H16" s="2836"/>
      <c r="I16" s="2836"/>
      <c r="J16" s="2836"/>
      <c r="K16" s="2836"/>
      <c r="L16" s="2836"/>
      <c r="M16" s="2836"/>
      <c r="N16" s="2836"/>
      <c r="O16" s="2836"/>
      <c r="P16" s="2836"/>
      <c r="Q16" s="2836"/>
      <c r="R16" s="2836"/>
      <c r="S16" s="2836"/>
      <c r="T16" s="2836"/>
      <c r="U16" s="2836"/>
      <c r="V16" s="2836"/>
      <c r="W16" s="2836"/>
      <c r="X16" s="2836"/>
      <c r="Y16" s="2836"/>
      <c r="Z16" s="2836"/>
      <c r="AA16" s="2836"/>
      <c r="AB16" s="2836"/>
      <c r="AC16" s="2836"/>
      <c r="AD16" s="2836"/>
      <c r="AE16" s="2836"/>
      <c r="AF16" s="2836"/>
      <c r="AG16" s="2836"/>
      <c r="AH16" s="2836"/>
      <c r="AI16" s="2836"/>
      <c r="AJ16" s="2836"/>
      <c r="AK16" s="2836"/>
      <c r="AL16" s="2836"/>
      <c r="AM16" s="2836"/>
      <c r="AN16" s="2836"/>
      <c r="AO16" s="2836"/>
      <c r="AP16" s="2836"/>
      <c r="AQ16" s="2836"/>
      <c r="AR16" s="2836"/>
      <c r="AS16" s="2836"/>
      <c r="AT16" s="2836"/>
      <c r="AU16" s="2836"/>
      <c r="AV16" s="2838"/>
    </row>
    <row r="17" spans="1:48" ht="35.1" customHeight="1">
      <c r="A17" s="2835">
        <v>13</v>
      </c>
      <c r="B17" s="2836"/>
      <c r="C17" s="2836"/>
      <c r="D17" s="2836"/>
      <c r="E17" s="2836"/>
      <c r="F17" s="2836"/>
      <c r="G17" s="2836"/>
      <c r="H17" s="2836"/>
      <c r="I17" s="2836"/>
      <c r="J17" s="2836"/>
      <c r="K17" s="2836"/>
      <c r="L17" s="2836"/>
      <c r="M17" s="2836"/>
      <c r="N17" s="2836"/>
      <c r="O17" s="2836"/>
      <c r="P17" s="2836"/>
      <c r="Q17" s="2836"/>
      <c r="R17" s="2836"/>
      <c r="S17" s="2836"/>
      <c r="T17" s="2836"/>
      <c r="U17" s="2836"/>
      <c r="V17" s="2836"/>
      <c r="W17" s="2836"/>
      <c r="X17" s="2836"/>
      <c r="Y17" s="2836"/>
      <c r="Z17" s="2836"/>
      <c r="AA17" s="2836"/>
      <c r="AB17" s="2836"/>
      <c r="AC17" s="2836"/>
      <c r="AD17" s="2836"/>
      <c r="AE17" s="2836"/>
      <c r="AF17" s="2836"/>
      <c r="AG17" s="2836"/>
      <c r="AH17" s="2836"/>
      <c r="AI17" s="2836"/>
      <c r="AJ17" s="2836"/>
      <c r="AK17" s="2836"/>
      <c r="AL17" s="2836"/>
      <c r="AM17" s="2836"/>
      <c r="AN17" s="2836"/>
      <c r="AO17" s="2836"/>
      <c r="AP17" s="2836"/>
      <c r="AQ17" s="2836"/>
      <c r="AR17" s="2836"/>
      <c r="AS17" s="2836"/>
      <c r="AT17" s="2836"/>
      <c r="AU17" s="2836"/>
      <c r="AV17" s="2838"/>
    </row>
    <row r="18" spans="1:48" ht="35.1" customHeight="1">
      <c r="A18" s="2835">
        <v>14</v>
      </c>
      <c r="B18" s="2836"/>
      <c r="C18" s="2836"/>
      <c r="D18" s="2836"/>
      <c r="E18" s="2836"/>
      <c r="F18" s="2836"/>
      <c r="G18" s="2836"/>
      <c r="H18" s="2836"/>
      <c r="I18" s="2836"/>
      <c r="J18" s="2836"/>
      <c r="K18" s="2836"/>
      <c r="L18" s="2836"/>
      <c r="M18" s="2836"/>
      <c r="N18" s="2836"/>
      <c r="O18" s="2836"/>
      <c r="P18" s="2836"/>
      <c r="Q18" s="2836"/>
      <c r="R18" s="2836"/>
      <c r="S18" s="2836"/>
      <c r="T18" s="2836"/>
      <c r="U18" s="2836"/>
      <c r="V18" s="2836"/>
      <c r="W18" s="2836"/>
      <c r="X18" s="2836"/>
      <c r="Y18" s="2836"/>
      <c r="Z18" s="2836"/>
      <c r="AA18" s="2836"/>
      <c r="AB18" s="2836"/>
      <c r="AC18" s="2836"/>
      <c r="AD18" s="2836"/>
      <c r="AE18" s="2836"/>
      <c r="AF18" s="2836"/>
      <c r="AG18" s="2836"/>
      <c r="AH18" s="2836"/>
      <c r="AI18" s="2836"/>
      <c r="AJ18" s="2836"/>
      <c r="AK18" s="2836"/>
      <c r="AL18" s="2836"/>
      <c r="AM18" s="2836"/>
      <c r="AN18" s="2836"/>
      <c r="AO18" s="2836"/>
      <c r="AP18" s="2836"/>
      <c r="AQ18" s="2836"/>
      <c r="AR18" s="2836"/>
      <c r="AS18" s="2836"/>
      <c r="AT18" s="2836"/>
      <c r="AU18" s="2836"/>
      <c r="AV18" s="2838"/>
    </row>
    <row r="19" spans="1:48" ht="35.1" customHeight="1">
      <c r="A19" s="2835">
        <v>15</v>
      </c>
      <c r="B19" s="2836"/>
      <c r="C19" s="2836"/>
      <c r="D19" s="2836"/>
      <c r="E19" s="2836"/>
      <c r="F19" s="2836"/>
      <c r="G19" s="2836"/>
      <c r="H19" s="2836"/>
      <c r="I19" s="2836"/>
      <c r="J19" s="2836"/>
      <c r="K19" s="2836"/>
      <c r="L19" s="2836"/>
      <c r="M19" s="2836"/>
      <c r="N19" s="2836"/>
      <c r="O19" s="2836"/>
      <c r="P19" s="2836"/>
      <c r="Q19" s="2836"/>
      <c r="R19" s="2836"/>
      <c r="S19" s="2836"/>
      <c r="T19" s="2836"/>
      <c r="U19" s="2836"/>
      <c r="V19" s="2836"/>
      <c r="W19" s="2836"/>
      <c r="X19" s="2836"/>
      <c r="Y19" s="2836"/>
      <c r="Z19" s="2836"/>
      <c r="AA19" s="2836"/>
      <c r="AB19" s="2836"/>
      <c r="AC19" s="2836"/>
      <c r="AD19" s="2836"/>
      <c r="AE19" s="2836"/>
      <c r="AF19" s="2836"/>
      <c r="AG19" s="2836"/>
      <c r="AH19" s="2836"/>
      <c r="AI19" s="2836"/>
      <c r="AJ19" s="2836"/>
      <c r="AK19" s="2836"/>
      <c r="AL19" s="2836"/>
      <c r="AM19" s="2836"/>
      <c r="AN19" s="2836"/>
      <c r="AO19" s="2836"/>
      <c r="AP19" s="2836"/>
      <c r="AQ19" s="2836"/>
      <c r="AR19" s="2836"/>
      <c r="AS19" s="2836"/>
      <c r="AT19" s="2836"/>
      <c r="AU19" s="2836"/>
      <c r="AV19" s="2838"/>
    </row>
    <row r="20" spans="1:48" ht="35.1" customHeight="1">
      <c r="A20" s="2835">
        <v>16</v>
      </c>
      <c r="B20" s="2836"/>
      <c r="C20" s="2836"/>
      <c r="D20" s="2836"/>
      <c r="E20" s="2836"/>
      <c r="F20" s="2836"/>
      <c r="G20" s="2836"/>
      <c r="H20" s="2836"/>
      <c r="I20" s="2836"/>
      <c r="J20" s="2836"/>
      <c r="K20" s="2836"/>
      <c r="L20" s="2836"/>
      <c r="M20" s="2836"/>
      <c r="N20" s="2836"/>
      <c r="O20" s="2836"/>
      <c r="P20" s="2836"/>
      <c r="Q20" s="2836"/>
      <c r="R20" s="2836"/>
      <c r="S20" s="2836"/>
      <c r="T20" s="2836"/>
      <c r="U20" s="2836"/>
      <c r="V20" s="2836"/>
      <c r="W20" s="2836"/>
      <c r="X20" s="2836"/>
      <c r="Y20" s="2836"/>
      <c r="Z20" s="2836"/>
      <c r="AA20" s="2836"/>
      <c r="AB20" s="2836"/>
      <c r="AC20" s="2836"/>
      <c r="AD20" s="2836"/>
      <c r="AE20" s="2836"/>
      <c r="AF20" s="2836"/>
      <c r="AG20" s="2836"/>
      <c r="AH20" s="2836"/>
      <c r="AI20" s="2836"/>
      <c r="AJ20" s="2836"/>
      <c r="AK20" s="2836"/>
      <c r="AL20" s="2836"/>
      <c r="AM20" s="2836"/>
      <c r="AN20" s="2836"/>
      <c r="AO20" s="2836"/>
      <c r="AP20" s="2836"/>
      <c r="AQ20" s="2836"/>
      <c r="AR20" s="2836"/>
      <c r="AS20" s="2836"/>
      <c r="AT20" s="2836"/>
      <c r="AU20" s="2836"/>
      <c r="AV20" s="2838"/>
    </row>
    <row r="21" spans="1:48" ht="35.1" customHeight="1">
      <c r="A21" s="2835">
        <v>17</v>
      </c>
      <c r="B21" s="2836"/>
      <c r="C21" s="2836"/>
      <c r="D21" s="2836"/>
      <c r="E21" s="2836"/>
      <c r="F21" s="2836"/>
      <c r="G21" s="2836"/>
      <c r="H21" s="2836"/>
      <c r="I21" s="2836"/>
      <c r="J21" s="2836"/>
      <c r="K21" s="2836"/>
      <c r="L21" s="2836"/>
      <c r="M21" s="2836"/>
      <c r="N21" s="2836"/>
      <c r="O21" s="2836"/>
      <c r="P21" s="2836"/>
      <c r="Q21" s="2836"/>
      <c r="R21" s="2836"/>
      <c r="S21" s="2836"/>
      <c r="T21" s="2836"/>
      <c r="U21" s="2836"/>
      <c r="V21" s="2836"/>
      <c r="W21" s="2836"/>
      <c r="X21" s="2836"/>
      <c r="Y21" s="2836"/>
      <c r="Z21" s="2836"/>
      <c r="AA21" s="2836"/>
      <c r="AB21" s="2836"/>
      <c r="AC21" s="2836"/>
      <c r="AD21" s="2836"/>
      <c r="AE21" s="2836"/>
      <c r="AF21" s="2836"/>
      <c r="AG21" s="2836"/>
      <c r="AH21" s="2836"/>
      <c r="AI21" s="2836"/>
      <c r="AJ21" s="2836"/>
      <c r="AK21" s="2836"/>
      <c r="AL21" s="2836"/>
      <c r="AM21" s="2836"/>
      <c r="AN21" s="2836"/>
      <c r="AO21" s="2836"/>
      <c r="AP21" s="2836"/>
      <c r="AQ21" s="2836"/>
      <c r="AR21" s="2836"/>
      <c r="AS21" s="2836"/>
      <c r="AT21" s="2836"/>
      <c r="AU21" s="2836"/>
      <c r="AV21" s="2838"/>
    </row>
    <row r="22" spans="1:48" ht="35.1" customHeight="1">
      <c r="A22" s="2835">
        <v>18</v>
      </c>
      <c r="B22" s="2836"/>
      <c r="C22" s="2836"/>
      <c r="D22" s="2836"/>
      <c r="E22" s="2836"/>
      <c r="F22" s="2836"/>
      <c r="G22" s="2836"/>
      <c r="H22" s="2836"/>
      <c r="I22" s="2836"/>
      <c r="J22" s="2836"/>
      <c r="K22" s="2836"/>
      <c r="L22" s="2836"/>
      <c r="M22" s="2836"/>
      <c r="N22" s="2836"/>
      <c r="O22" s="2836"/>
      <c r="P22" s="2836"/>
      <c r="Q22" s="2836"/>
      <c r="R22" s="2836"/>
      <c r="S22" s="2836"/>
      <c r="T22" s="2836"/>
      <c r="U22" s="2836"/>
      <c r="V22" s="2836"/>
      <c r="W22" s="2836"/>
      <c r="X22" s="2836"/>
      <c r="Y22" s="2836"/>
      <c r="Z22" s="2836"/>
      <c r="AA22" s="2836"/>
      <c r="AB22" s="2836"/>
      <c r="AC22" s="2836"/>
      <c r="AD22" s="2836"/>
      <c r="AE22" s="2836"/>
      <c r="AF22" s="2836"/>
      <c r="AG22" s="2836"/>
      <c r="AH22" s="2836"/>
      <c r="AI22" s="2836"/>
      <c r="AJ22" s="2836"/>
      <c r="AK22" s="2836"/>
      <c r="AL22" s="2836"/>
      <c r="AM22" s="2836"/>
      <c r="AN22" s="2836"/>
      <c r="AO22" s="2836"/>
      <c r="AP22" s="2836"/>
      <c r="AQ22" s="2836"/>
      <c r="AR22" s="2836"/>
      <c r="AS22" s="2836"/>
      <c r="AT22" s="2836"/>
      <c r="AU22" s="2836"/>
      <c r="AV22" s="2838"/>
    </row>
    <row r="23" spans="1:48" ht="35.1" customHeight="1">
      <c r="A23" s="2840" t="s">
        <v>2152</v>
      </c>
      <c r="B23" s="2837"/>
      <c r="C23" s="2837"/>
      <c r="D23" s="2837"/>
      <c r="E23" s="2837"/>
      <c r="F23" s="2837"/>
      <c r="G23" s="2837"/>
      <c r="H23" s="2837"/>
      <c r="I23" s="2837"/>
      <c r="J23" s="2837"/>
      <c r="K23" s="2837"/>
      <c r="L23" s="2837"/>
      <c r="M23" s="2837"/>
      <c r="N23" s="2837"/>
      <c r="O23" s="2837"/>
      <c r="P23" s="2837"/>
      <c r="Q23" s="2837"/>
      <c r="R23" s="2837"/>
      <c r="S23" s="2837"/>
      <c r="T23" s="2837"/>
      <c r="U23" s="2837"/>
      <c r="V23" s="2837"/>
      <c r="W23" s="2837"/>
      <c r="X23" s="2837"/>
      <c r="Y23" s="2837"/>
      <c r="Z23" s="2837"/>
      <c r="AA23" s="2837"/>
      <c r="AB23" s="2837"/>
      <c r="AC23" s="2837"/>
      <c r="AD23" s="2837"/>
      <c r="AE23" s="2837"/>
      <c r="AF23" s="2837"/>
      <c r="AG23" s="2837"/>
      <c r="AH23" s="2837"/>
      <c r="AI23" s="2837"/>
      <c r="AJ23" s="2837"/>
      <c r="AK23" s="2837"/>
      <c r="AL23" s="2837"/>
      <c r="AM23" s="2837"/>
      <c r="AN23" s="2837"/>
      <c r="AO23" s="2837"/>
      <c r="AP23" s="2837"/>
      <c r="AQ23" s="2837"/>
      <c r="AR23" s="2837"/>
      <c r="AS23" s="2837"/>
      <c r="AT23" s="2837"/>
      <c r="AU23" s="2837"/>
      <c r="AV23" s="2839"/>
    </row>
    <row r="24" spans="1:48" s="293" customFormat="1" ht="28.5" customHeight="1">
      <c r="A24" s="2833" t="s">
        <v>2153</v>
      </c>
      <c r="B24" s="2833"/>
      <c r="C24" s="2833"/>
      <c r="D24" s="2833"/>
      <c r="E24" s="2833"/>
      <c r="F24" s="2833"/>
      <c r="G24" s="2833"/>
      <c r="H24" s="2833"/>
      <c r="I24" s="2833"/>
      <c r="J24" s="2833"/>
      <c r="K24" s="2833"/>
      <c r="L24" s="2834" t="s">
        <v>2154</v>
      </c>
      <c r="M24" s="2834"/>
      <c r="N24" s="2834"/>
      <c r="O24" s="2834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74"/>
      <c r="AQ24" s="74"/>
      <c r="AR24" s="74"/>
      <c r="AS24" s="74"/>
      <c r="AT24" s="74"/>
      <c r="AU24" s="292"/>
    </row>
    <row r="25" spans="1:48" ht="27" customHeight="1"/>
    <row r="26" spans="1:48" ht="27" customHeight="1"/>
    <row r="27" spans="1:48" ht="27" customHeight="1"/>
    <row r="28" spans="1:48" ht="27" customHeight="1"/>
    <row r="29" spans="1:48" ht="27" customHeight="1"/>
    <row r="30" spans="1:48" ht="27" customHeight="1"/>
    <row r="31" spans="1:48" ht="27" customHeight="1"/>
    <row r="32" spans="1:48" ht="27" customHeight="1"/>
    <row r="33" ht="27" customHeight="1"/>
    <row r="34" ht="27" customHeight="1"/>
  </sheetData>
  <sheetProtection insertColumns="0" deleteColumns="0"/>
  <mergeCells count="124">
    <mergeCell ref="AQ12:AV12"/>
    <mergeCell ref="A13:B13"/>
    <mergeCell ref="C13:N13"/>
    <mergeCell ref="O13:X13"/>
    <mergeCell ref="Y13:AG13"/>
    <mergeCell ref="AH13:AP13"/>
    <mergeCell ref="AQ13:AV13"/>
    <mergeCell ref="A14:B14"/>
    <mergeCell ref="C14:N14"/>
    <mergeCell ref="O14:X14"/>
    <mergeCell ref="Y14:AG14"/>
    <mergeCell ref="AH14:AP14"/>
    <mergeCell ref="AQ14:AV14"/>
    <mergeCell ref="A1:AV1"/>
    <mergeCell ref="C4:N4"/>
    <mergeCell ref="O4:X4"/>
    <mergeCell ref="Y4:AG4"/>
    <mergeCell ref="AH4:AP4"/>
    <mergeCell ref="AQ4:AV4"/>
    <mergeCell ref="A2:AV2"/>
    <mergeCell ref="A4:B4"/>
    <mergeCell ref="AH5:AP5"/>
    <mergeCell ref="Y5:AG5"/>
    <mergeCell ref="O5:X5"/>
    <mergeCell ref="AQ5:AV5"/>
    <mergeCell ref="C5:N5"/>
    <mergeCell ref="A23:B23"/>
    <mergeCell ref="A5:B5"/>
    <mergeCell ref="A22:B22"/>
    <mergeCell ref="A21:B21"/>
    <mergeCell ref="A19:B19"/>
    <mergeCell ref="A16:B16"/>
    <mergeCell ref="A18:B18"/>
    <mergeCell ref="C6:N6"/>
    <mergeCell ref="A7:B7"/>
    <mergeCell ref="A8:B8"/>
    <mergeCell ref="A6:B6"/>
    <mergeCell ref="C18:N18"/>
    <mergeCell ref="C10:N10"/>
    <mergeCell ref="C16:N16"/>
    <mergeCell ref="A12:B12"/>
    <mergeCell ref="C12:N12"/>
    <mergeCell ref="O19:X19"/>
    <mergeCell ref="Y19:AG19"/>
    <mergeCell ref="C22:N22"/>
    <mergeCell ref="O22:X22"/>
    <mergeCell ref="Y22:AG22"/>
    <mergeCell ref="AH20:AP20"/>
    <mergeCell ref="AH18:AP18"/>
    <mergeCell ref="AH19:AP19"/>
    <mergeCell ref="AH17:AP17"/>
    <mergeCell ref="O18:X18"/>
    <mergeCell ref="AH23:AP23"/>
    <mergeCell ref="C23:N23"/>
    <mergeCell ref="O23:X23"/>
    <mergeCell ref="AQ23:AV23"/>
    <mergeCell ref="AQ8:AV8"/>
    <mergeCell ref="AQ17:AV17"/>
    <mergeCell ref="AQ9:AV9"/>
    <mergeCell ref="AQ21:AV21"/>
    <mergeCell ref="AQ20:AV20"/>
    <mergeCell ref="AQ10:AV10"/>
    <mergeCell ref="AQ11:AV11"/>
    <mergeCell ref="AQ22:AV22"/>
    <mergeCell ref="AQ16:AV16"/>
    <mergeCell ref="AQ18:AV18"/>
    <mergeCell ref="AQ19:AV19"/>
    <mergeCell ref="AQ15:AV15"/>
    <mergeCell ref="C19:N19"/>
    <mergeCell ref="C17:N17"/>
    <mergeCell ref="AH22:AP22"/>
    <mergeCell ref="O16:X16"/>
    <mergeCell ref="AH21:AP21"/>
    <mergeCell ref="Y18:AG18"/>
    <mergeCell ref="AH16:AP16"/>
    <mergeCell ref="Y16:AG16"/>
    <mergeCell ref="O6:X6"/>
    <mergeCell ref="Y6:AG6"/>
    <mergeCell ref="C7:N7"/>
    <mergeCell ref="O7:X7"/>
    <mergeCell ref="Y7:AG7"/>
    <mergeCell ref="AQ6:AV6"/>
    <mergeCell ref="O8:X8"/>
    <mergeCell ref="Y8:AG8"/>
    <mergeCell ref="O15:X15"/>
    <mergeCell ref="Y15:AG15"/>
    <mergeCell ref="AH10:AP10"/>
    <mergeCell ref="C9:N9"/>
    <mergeCell ref="C8:N8"/>
    <mergeCell ref="AQ7:AV7"/>
    <mergeCell ref="AH8:AP8"/>
    <mergeCell ref="AH11:AP11"/>
    <mergeCell ref="Y11:AG11"/>
    <mergeCell ref="AH15:AP15"/>
    <mergeCell ref="AH9:AP9"/>
    <mergeCell ref="AH7:AP7"/>
    <mergeCell ref="AH6:AP6"/>
    <mergeCell ref="O12:X12"/>
    <mergeCell ref="Y12:AG12"/>
    <mergeCell ref="AH12:AP12"/>
    <mergeCell ref="A24:K24"/>
    <mergeCell ref="L24:O24"/>
    <mergeCell ref="A10:B10"/>
    <mergeCell ref="A9:B9"/>
    <mergeCell ref="O10:X10"/>
    <mergeCell ref="A20:B20"/>
    <mergeCell ref="Y10:AG10"/>
    <mergeCell ref="O9:X9"/>
    <mergeCell ref="Y9:AG9"/>
    <mergeCell ref="A17:B17"/>
    <mergeCell ref="O17:X17"/>
    <mergeCell ref="Y17:AG17"/>
    <mergeCell ref="C21:N21"/>
    <mergeCell ref="Y21:AG21"/>
    <mergeCell ref="O21:X21"/>
    <mergeCell ref="C20:N20"/>
    <mergeCell ref="O20:X20"/>
    <mergeCell ref="Y20:AG20"/>
    <mergeCell ref="Y23:AG23"/>
    <mergeCell ref="C11:N11"/>
    <mergeCell ref="O11:X11"/>
    <mergeCell ref="A15:B15"/>
    <mergeCell ref="A11:B11"/>
    <mergeCell ref="C15:N15"/>
  </mergeCells>
  <phoneticPr fontId="5" type="noConversion"/>
  <hyperlinks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r:id="rId1"/>
  <headerFooter alignWithMargins="0">
    <oddFooter>&amp;C&amp;"맑은 고딕,보통"&amp;9&amp;P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X34"/>
  <sheetViews>
    <sheetView zoomScaleNormal="100" workbookViewId="0">
      <selection activeCell="H10" sqref="H10:AV10"/>
    </sheetView>
  </sheetViews>
  <sheetFormatPr defaultColWidth="1.77734375" defaultRowHeight="18" customHeight="1"/>
  <cols>
    <col min="1" max="48" width="1.77734375" style="8" customWidth="1"/>
    <col min="49" max="49" width="1.77734375" style="8"/>
    <col min="50" max="50" width="16.77734375" style="8" customWidth="1"/>
    <col min="51" max="16384" width="1.77734375" style="8"/>
  </cols>
  <sheetData>
    <row r="1" spans="1:50" ht="31.5">
      <c r="A1" s="977" t="s">
        <v>294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50" s="12" customFormat="1" ht="13.5">
      <c r="A2" s="1075" t="s">
        <v>576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</row>
    <row r="4" spans="1:50" s="9" customFormat="1" ht="18" customHeight="1">
      <c r="A4" s="992" t="s">
        <v>196</v>
      </c>
      <c r="B4" s="992"/>
      <c r="C4" s="992"/>
      <c r="D4" s="992"/>
      <c r="E4" s="992"/>
      <c r="F4" s="992"/>
      <c r="G4" s="993"/>
      <c r="H4" s="992">
        <f>'1'!$H$3:$V$3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1424</v>
      </c>
      <c r="X4" s="992"/>
      <c r="Y4" s="992"/>
      <c r="Z4" s="992"/>
      <c r="AA4" s="992"/>
      <c r="AB4" s="992"/>
      <c r="AC4" s="992">
        <f>'1'!$AC$3:$AI$3</f>
        <v>0</v>
      </c>
      <c r="AD4" s="992"/>
      <c r="AE4" s="992"/>
      <c r="AF4" s="992"/>
      <c r="AG4" s="992"/>
      <c r="AH4" s="992"/>
      <c r="AI4" s="992"/>
      <c r="AJ4" s="992" t="s">
        <v>44</v>
      </c>
      <c r="AK4" s="993"/>
      <c r="AL4" s="993"/>
      <c r="AM4" s="993"/>
      <c r="AN4" s="993"/>
      <c r="AO4" s="559" t="s">
        <v>195</v>
      </c>
      <c r="AP4" s="994">
        <f>'1'!$AP$3:$AV$3</f>
        <v>0</v>
      </c>
      <c r="AQ4" s="993"/>
      <c r="AR4" s="993"/>
      <c r="AS4" s="993"/>
      <c r="AT4" s="993"/>
      <c r="AU4" s="993"/>
      <c r="AV4" s="993"/>
      <c r="AX4" s="452" t="s">
        <v>1369</v>
      </c>
    </row>
    <row r="5" spans="1:50" s="32" customFormat="1" ht="18" customHeight="1">
      <c r="A5" s="992" t="s">
        <v>197</v>
      </c>
      <c r="B5" s="992"/>
      <c r="C5" s="992"/>
      <c r="D5" s="992"/>
      <c r="E5" s="992"/>
      <c r="F5" s="992"/>
      <c r="G5" s="993"/>
      <c r="H5" s="992">
        <f>'1'!$H$4:$Y$4</f>
        <v>0</v>
      </c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 t="s">
        <v>198</v>
      </c>
      <c r="X5" s="992"/>
      <c r="Y5" s="992"/>
      <c r="Z5" s="992"/>
      <c r="AA5" s="992"/>
      <c r="AB5" s="992"/>
      <c r="AC5" s="992">
        <f>'1'!$AC$4:$AV$4</f>
        <v>0</v>
      </c>
      <c r="AD5" s="992"/>
      <c r="AE5" s="992"/>
      <c r="AF5" s="992"/>
      <c r="AG5" s="992"/>
      <c r="AH5" s="992"/>
      <c r="AI5" s="992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</row>
    <row r="6" spans="1:50" s="32" customFormat="1" ht="18" customHeight="1">
      <c r="A6" s="992" t="s">
        <v>194</v>
      </c>
      <c r="B6" s="992"/>
      <c r="C6" s="992"/>
      <c r="D6" s="992"/>
      <c r="E6" s="992"/>
      <c r="F6" s="992"/>
      <c r="G6" s="993"/>
      <c r="H6" s="992">
        <f>'1'!$H$5:$AV$5</f>
        <v>0</v>
      </c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</row>
    <row r="7" spans="1:50" s="15" customFormat="1" ht="12.9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50" s="15" customFormat="1" ht="26.1" customHeight="1">
      <c r="A8" s="1106" t="s">
        <v>295</v>
      </c>
      <c r="B8" s="1519"/>
      <c r="C8" s="1519"/>
      <c r="D8" s="1519"/>
      <c r="E8" s="1519"/>
      <c r="F8" s="1519"/>
      <c r="G8" s="1107"/>
      <c r="H8" s="2866"/>
      <c r="I8" s="2867"/>
      <c r="J8" s="2867"/>
      <c r="K8" s="2867"/>
      <c r="L8" s="2867"/>
      <c r="M8" s="2867"/>
      <c r="N8" s="2867"/>
      <c r="O8" s="2867"/>
      <c r="P8" s="2867"/>
      <c r="Q8" s="2867"/>
      <c r="R8" s="2867"/>
      <c r="S8" s="2867"/>
      <c r="T8" s="2867"/>
      <c r="U8" s="2858" t="s">
        <v>296</v>
      </c>
      <c r="V8" s="1519"/>
      <c r="W8" s="1519"/>
      <c r="X8" s="1519"/>
      <c r="Y8" s="1519"/>
      <c r="Z8" s="1107"/>
      <c r="AA8" s="2859"/>
      <c r="AB8" s="2860"/>
      <c r="AC8" s="2860"/>
      <c r="AD8" s="2860"/>
      <c r="AE8" s="2860"/>
      <c r="AF8" s="2860"/>
      <c r="AG8" s="2860"/>
      <c r="AH8" s="2860"/>
      <c r="AI8" s="2860"/>
      <c r="AJ8" s="2860"/>
      <c r="AK8" s="2860"/>
      <c r="AL8" s="2860"/>
      <c r="AM8" s="2860"/>
      <c r="AN8" s="2860"/>
      <c r="AO8" s="2860"/>
      <c r="AP8" s="2860"/>
      <c r="AQ8" s="2860"/>
      <c r="AR8" s="2860"/>
      <c r="AS8" s="2860"/>
      <c r="AT8" s="2860"/>
      <c r="AU8" s="2860"/>
      <c r="AV8" s="2861"/>
    </row>
    <row r="9" spans="1:50" s="15" customFormat="1" ht="26.1" customHeight="1">
      <c r="A9" s="2851" t="s">
        <v>108</v>
      </c>
      <c r="B9" s="2852"/>
      <c r="C9" s="2852"/>
      <c r="D9" s="2852"/>
      <c r="E9" s="2852"/>
      <c r="F9" s="2852"/>
      <c r="G9" s="2852"/>
      <c r="H9" s="2853"/>
      <c r="I9" s="2854"/>
      <c r="J9" s="2854"/>
      <c r="K9" s="2854"/>
      <c r="L9" s="2854"/>
      <c r="M9" s="2854"/>
      <c r="N9" s="2854"/>
      <c r="O9" s="2854"/>
      <c r="P9" s="2854"/>
      <c r="Q9" s="2854"/>
      <c r="R9" s="2854"/>
      <c r="S9" s="2854"/>
      <c r="T9" s="2854"/>
      <c r="U9" s="2854"/>
      <c r="V9" s="2854"/>
      <c r="W9" s="2854"/>
      <c r="X9" s="2854"/>
      <c r="Y9" s="2854"/>
      <c r="Z9" s="2854"/>
      <c r="AA9" s="2854"/>
      <c r="AB9" s="2854"/>
      <c r="AC9" s="2854"/>
      <c r="AD9" s="2854"/>
      <c r="AE9" s="2854"/>
      <c r="AF9" s="2854"/>
      <c r="AG9" s="2854"/>
      <c r="AH9" s="2854"/>
      <c r="AI9" s="2854"/>
      <c r="AJ9" s="2854"/>
      <c r="AK9" s="2854"/>
      <c r="AL9" s="2854"/>
      <c r="AM9" s="2854"/>
      <c r="AN9" s="2854"/>
      <c r="AO9" s="2854"/>
      <c r="AP9" s="2854"/>
      <c r="AQ9" s="2854"/>
      <c r="AR9" s="2854"/>
      <c r="AS9" s="2854"/>
      <c r="AT9" s="2854"/>
      <c r="AU9" s="2854"/>
      <c r="AV9" s="2855"/>
    </row>
    <row r="10" spans="1:50" s="608" customFormat="1" ht="26.1" customHeight="1">
      <c r="A10" s="2773" t="s">
        <v>2207</v>
      </c>
      <c r="B10" s="1563"/>
      <c r="C10" s="1563"/>
      <c r="D10" s="1563"/>
      <c r="E10" s="1563"/>
      <c r="F10" s="1563"/>
      <c r="G10" s="1563"/>
      <c r="H10" s="2774" t="s">
        <v>2395</v>
      </c>
      <c r="I10" s="2775"/>
      <c r="J10" s="2775"/>
      <c r="K10" s="2775"/>
      <c r="L10" s="2775"/>
      <c r="M10" s="2775"/>
      <c r="N10" s="2775"/>
      <c r="O10" s="2775"/>
      <c r="P10" s="2775"/>
      <c r="Q10" s="2775"/>
      <c r="R10" s="2775"/>
      <c r="S10" s="2775"/>
      <c r="T10" s="2775"/>
      <c r="U10" s="2775"/>
      <c r="V10" s="2775"/>
      <c r="W10" s="2775"/>
      <c r="X10" s="2775"/>
      <c r="Y10" s="2775"/>
      <c r="Z10" s="2775"/>
      <c r="AA10" s="2775"/>
      <c r="AB10" s="2775"/>
      <c r="AC10" s="2775"/>
      <c r="AD10" s="2775"/>
      <c r="AE10" s="2775"/>
      <c r="AF10" s="2775"/>
      <c r="AG10" s="2775"/>
      <c r="AH10" s="2775"/>
      <c r="AI10" s="2775"/>
      <c r="AJ10" s="2775"/>
      <c r="AK10" s="2775"/>
      <c r="AL10" s="2775"/>
      <c r="AM10" s="2775"/>
      <c r="AN10" s="2775"/>
      <c r="AO10" s="2775"/>
      <c r="AP10" s="2775"/>
      <c r="AQ10" s="2775"/>
      <c r="AR10" s="2775"/>
      <c r="AS10" s="2775"/>
      <c r="AT10" s="2775"/>
      <c r="AU10" s="2775"/>
      <c r="AV10" s="2776"/>
    </row>
    <row r="11" spans="1:50" s="608" customFormat="1" ht="26.1" customHeight="1">
      <c r="A11" s="2773" t="s">
        <v>2208</v>
      </c>
      <c r="B11" s="1563"/>
      <c r="C11" s="1563"/>
      <c r="D11" s="1563"/>
      <c r="E11" s="1563"/>
      <c r="F11" s="1563"/>
      <c r="G11" s="1563"/>
      <c r="H11" s="2774" t="s">
        <v>2209</v>
      </c>
      <c r="I11" s="2775"/>
      <c r="J11" s="2775"/>
      <c r="K11" s="2775"/>
      <c r="L11" s="2775"/>
      <c r="M11" s="2775"/>
      <c r="N11" s="2775"/>
      <c r="O11" s="2775"/>
      <c r="P11" s="2775"/>
      <c r="Q11" s="2775"/>
      <c r="R11" s="2775"/>
      <c r="S11" s="2775"/>
      <c r="T11" s="2775"/>
      <c r="U11" s="2775"/>
      <c r="V11" s="2775"/>
      <c r="W11" s="2775"/>
      <c r="X11" s="2775"/>
      <c r="Y11" s="2775"/>
      <c r="Z11" s="2775"/>
      <c r="AA11" s="2775"/>
      <c r="AB11" s="2775"/>
      <c r="AC11" s="2775"/>
      <c r="AD11" s="2775"/>
      <c r="AE11" s="2775"/>
      <c r="AF11" s="2775"/>
      <c r="AG11" s="2775"/>
      <c r="AH11" s="2775"/>
      <c r="AI11" s="2775"/>
      <c r="AJ11" s="2775"/>
      <c r="AK11" s="2775"/>
      <c r="AL11" s="2775"/>
      <c r="AM11" s="2775"/>
      <c r="AN11" s="2775"/>
      <c r="AO11" s="2775"/>
      <c r="AP11" s="2775"/>
      <c r="AQ11" s="2775"/>
      <c r="AR11" s="2775"/>
      <c r="AS11" s="2775"/>
      <c r="AT11" s="2775"/>
      <c r="AU11" s="2775"/>
      <c r="AV11" s="2776"/>
    </row>
    <row r="12" spans="1:50" s="15" customFormat="1" ht="99.95" customHeight="1">
      <c r="A12" s="2850" t="s">
        <v>297</v>
      </c>
      <c r="B12" s="938"/>
      <c r="C12" s="938"/>
      <c r="D12" s="938"/>
      <c r="E12" s="938"/>
      <c r="F12" s="938"/>
      <c r="G12" s="938"/>
      <c r="H12" s="2856"/>
      <c r="I12" s="2856"/>
      <c r="J12" s="2856"/>
      <c r="K12" s="2856"/>
      <c r="L12" s="2856"/>
      <c r="M12" s="2856"/>
      <c r="N12" s="2856"/>
      <c r="O12" s="2856"/>
      <c r="P12" s="2856"/>
      <c r="Q12" s="2856"/>
      <c r="R12" s="2856"/>
      <c r="S12" s="2856"/>
      <c r="T12" s="2856"/>
      <c r="U12" s="2856"/>
      <c r="V12" s="2856"/>
      <c r="W12" s="2856"/>
      <c r="X12" s="2856"/>
      <c r="Y12" s="2856"/>
      <c r="Z12" s="2856"/>
      <c r="AA12" s="2856"/>
      <c r="AB12" s="2856"/>
      <c r="AC12" s="2856"/>
      <c r="AD12" s="2856"/>
      <c r="AE12" s="2856"/>
      <c r="AF12" s="2856"/>
      <c r="AG12" s="2856"/>
      <c r="AH12" s="2856"/>
      <c r="AI12" s="2856"/>
      <c r="AJ12" s="2856"/>
      <c r="AK12" s="2856"/>
      <c r="AL12" s="2856"/>
      <c r="AM12" s="2856"/>
      <c r="AN12" s="2856"/>
      <c r="AO12" s="2856"/>
      <c r="AP12" s="2856"/>
      <c r="AQ12" s="2856"/>
      <c r="AR12" s="2856"/>
      <c r="AS12" s="2856"/>
      <c r="AT12" s="2856"/>
      <c r="AU12" s="2856"/>
      <c r="AV12" s="2857"/>
    </row>
    <row r="13" spans="1:50" s="15" customFormat="1" ht="99.95" customHeight="1">
      <c r="A13" s="2862" t="s">
        <v>298</v>
      </c>
      <c r="B13" s="2863"/>
      <c r="C13" s="2863"/>
      <c r="D13" s="2863"/>
      <c r="E13" s="2863"/>
      <c r="F13" s="2863"/>
      <c r="G13" s="2863"/>
      <c r="H13" s="2864"/>
      <c r="I13" s="2864"/>
      <c r="J13" s="2864"/>
      <c r="K13" s="2864"/>
      <c r="L13" s="2864"/>
      <c r="M13" s="2864"/>
      <c r="N13" s="2864"/>
      <c r="O13" s="2864"/>
      <c r="P13" s="2864"/>
      <c r="Q13" s="2864"/>
      <c r="R13" s="2864"/>
      <c r="S13" s="2864"/>
      <c r="T13" s="2864"/>
      <c r="U13" s="2864"/>
      <c r="V13" s="2864"/>
      <c r="W13" s="2864"/>
      <c r="X13" s="2864"/>
      <c r="Y13" s="2864"/>
      <c r="Z13" s="2864"/>
      <c r="AA13" s="2864"/>
      <c r="AB13" s="2864"/>
      <c r="AC13" s="2864"/>
      <c r="AD13" s="2864"/>
      <c r="AE13" s="2864"/>
      <c r="AF13" s="2864"/>
      <c r="AG13" s="2864"/>
      <c r="AH13" s="2864"/>
      <c r="AI13" s="2864"/>
      <c r="AJ13" s="2864"/>
      <c r="AK13" s="2864"/>
      <c r="AL13" s="2864"/>
      <c r="AM13" s="2864"/>
      <c r="AN13" s="2864"/>
      <c r="AO13" s="2864"/>
      <c r="AP13" s="2864"/>
      <c r="AQ13" s="2864"/>
      <c r="AR13" s="2864"/>
      <c r="AS13" s="2864"/>
      <c r="AT13" s="2864"/>
      <c r="AU13" s="2864"/>
      <c r="AV13" s="2865"/>
    </row>
    <row r="14" spans="1:50" s="15" customFormat="1" ht="12.9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50" s="15" customFormat="1" ht="12.9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50" s="15" customFormat="1" ht="12.9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515"/>
      <c r="Q17" s="1515"/>
      <c r="R17" s="1515"/>
      <c r="S17" s="1515"/>
      <c r="T17" s="1515"/>
      <c r="U17" s="1513" t="s">
        <v>48</v>
      </c>
      <c r="V17" s="1513"/>
      <c r="W17" s="1514"/>
      <c r="X17" s="1514"/>
      <c r="Y17" s="1514"/>
      <c r="Z17" s="1513" t="s">
        <v>49</v>
      </c>
      <c r="AA17" s="1513"/>
      <c r="AB17" s="1514"/>
      <c r="AC17" s="1514"/>
      <c r="AD17" s="1514"/>
      <c r="AE17" s="1514"/>
      <c r="AF17" s="1513" t="s">
        <v>50</v>
      </c>
      <c r="AG17" s="1513"/>
      <c r="AL17" s="5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2" customFormat="1" ht="12.9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46" t="s">
        <v>35</v>
      </c>
      <c r="Z19" s="946"/>
      <c r="AA19" s="946"/>
      <c r="AB19" s="946"/>
      <c r="AC19" s="946"/>
      <c r="AD19" s="946"/>
      <c r="AE19" s="946"/>
      <c r="AF19" s="950">
        <f>'1'!$AJ$26</f>
        <v>0</v>
      </c>
      <c r="AG19" s="950"/>
      <c r="AH19" s="950"/>
      <c r="AI19" s="950"/>
      <c r="AJ19" s="950"/>
      <c r="AK19" s="950"/>
      <c r="AL19" s="950"/>
      <c r="AM19" s="950"/>
      <c r="AN19" s="950"/>
      <c r="AO19" s="946" t="s">
        <v>26</v>
      </c>
      <c r="AP19" s="946"/>
      <c r="AQ19" s="946"/>
      <c r="AR19" s="946"/>
      <c r="AS19" s="19"/>
      <c r="AT19" s="19"/>
      <c r="AU19" s="19"/>
      <c r="AV19" s="19"/>
    </row>
    <row r="20" spans="1:48" ht="18" customHeight="1">
      <c r="A20" s="54"/>
      <c r="B20" s="54"/>
      <c r="C20" s="54"/>
      <c r="D20" s="54"/>
      <c r="E20" s="54"/>
      <c r="F20" s="54"/>
      <c r="Y20" s="138"/>
      <c r="Z20" s="138"/>
      <c r="AA20" s="138"/>
      <c r="AB20" s="138"/>
      <c r="AC20" s="138"/>
      <c r="AD20" s="138"/>
      <c r="AE20" s="139"/>
      <c r="AF20" s="139"/>
      <c r="AG20" s="139"/>
      <c r="AH20" s="139"/>
      <c r="AI20" s="139"/>
      <c r="AJ20" s="139"/>
      <c r="AK20" s="137"/>
      <c r="AL20" s="137"/>
      <c r="AM20" s="137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2.9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1" customFormat="1" ht="18" customHeight="1">
      <c r="A22" s="944" t="s">
        <v>166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6" t="s">
        <v>34</v>
      </c>
      <c r="M22" s="946"/>
      <c r="N22" s="946"/>
      <c r="O22" s="94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8"/>
      <c r="AQ22" s="8"/>
      <c r="AR22" s="8"/>
      <c r="AS22" s="8"/>
      <c r="AT22" s="8"/>
      <c r="AU22" s="2"/>
    </row>
    <row r="23" spans="1:48" s="1" customFormat="1" ht="9.9499999999999993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8"/>
      <c r="AQ23" s="8"/>
      <c r="AR23" s="8"/>
      <c r="AS23" s="8"/>
      <c r="AT23" s="8"/>
      <c r="AU23" s="2"/>
    </row>
    <row r="24" spans="1:48" s="15" customFormat="1" ht="20.100000000000001" customHeight="1">
      <c r="A24" s="113" t="s">
        <v>503</v>
      </c>
      <c r="B24" s="2848" t="s">
        <v>498</v>
      </c>
      <c r="C24" s="2848"/>
      <c r="D24" s="2848"/>
      <c r="E24" s="2848"/>
      <c r="F24" s="2849" t="s">
        <v>499</v>
      </c>
      <c r="G24" s="2849"/>
      <c r="H24" s="2849"/>
      <c r="I24" s="2849"/>
      <c r="J24" s="2849"/>
      <c r="K24" s="991" t="s">
        <v>500</v>
      </c>
      <c r="L24" s="991"/>
      <c r="M24" s="991"/>
      <c r="N24" s="991"/>
      <c r="O24" s="991"/>
      <c r="P24" s="991"/>
      <c r="Q24" s="991"/>
      <c r="R24" s="2847" t="s">
        <v>501</v>
      </c>
      <c r="S24" s="2847"/>
      <c r="T24" s="2847"/>
      <c r="U24" s="2847"/>
      <c r="V24" s="2847"/>
      <c r="W24" s="2847"/>
      <c r="X24" s="2847"/>
      <c r="Y24" s="2847"/>
      <c r="Z24" s="991" t="s">
        <v>502</v>
      </c>
      <c r="AA24" s="991"/>
      <c r="AB24" s="991"/>
      <c r="AC24" s="991"/>
      <c r="AD24" s="991"/>
      <c r="AE24" s="991"/>
      <c r="AF24" s="991"/>
      <c r="AG24" s="991"/>
      <c r="AH24" s="991"/>
      <c r="AI24" s="991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48" ht="2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</row>
    <row r="26" spans="1:48" ht="27" customHeight="1"/>
    <row r="27" spans="1:48" ht="27" customHeight="1"/>
    <row r="28" spans="1:48" ht="27" customHeight="1"/>
    <row r="29" spans="1:48" ht="27" customHeight="1"/>
    <row r="30" spans="1:48" ht="27" customHeight="1"/>
    <row r="31" spans="1:48" ht="27" customHeight="1"/>
    <row r="32" spans="1:48" ht="27" customHeight="1"/>
    <row r="33" ht="27" customHeight="1"/>
    <row r="34" ht="27" customHeight="1"/>
  </sheetData>
  <sheetProtection insertColumns="0" deleteColumns="0"/>
  <protectedRanges>
    <protectedRange sqref="AP8 Y8 H13 H9 AW7:CG9 AW12:CG16" name="범위1"/>
    <protectedRange sqref="AW24:CG24" name="범위1_2"/>
    <protectedRange sqref="X17" name="범위1_1_1"/>
    <protectedRange sqref="AQ5:AQ6 N5:O6 Q6" name="범위1_1_2"/>
    <protectedRange sqref="AW10:CG10" name="범위1_1"/>
    <protectedRange sqref="BB11:BR11" name="범위1_1_3"/>
    <protectedRange sqref="BA11" name="범위1_5_1"/>
    <protectedRange sqref="AX11" name="범위1_2_1_1_1"/>
    <protectedRange sqref="H11" name="범위1_3"/>
    <protectedRange sqref="H10" name="범위1_3_1"/>
  </protectedRanges>
  <mergeCells count="44">
    <mergeCell ref="A22:K22"/>
    <mergeCell ref="L22:O22"/>
    <mergeCell ref="AO19:AR19"/>
    <mergeCell ref="Y19:AE19"/>
    <mergeCell ref="AF19:AN19"/>
    <mergeCell ref="A13:G13"/>
    <mergeCell ref="H13:AV13"/>
    <mergeCell ref="A8:G8"/>
    <mergeCell ref="H8:T8"/>
    <mergeCell ref="Z17:AA17"/>
    <mergeCell ref="AB17:AE17"/>
    <mergeCell ref="P17:T17"/>
    <mergeCell ref="U17:V17"/>
    <mergeCell ref="W17:Y17"/>
    <mergeCell ref="AF17:AG17"/>
    <mergeCell ref="A10:G10"/>
    <mergeCell ref="H10:AV10"/>
    <mergeCell ref="A11:G11"/>
    <mergeCell ref="H11:AV11"/>
    <mergeCell ref="A5:G5"/>
    <mergeCell ref="H5:V5"/>
    <mergeCell ref="AP4:AV4"/>
    <mergeCell ref="AC5:AV5"/>
    <mergeCell ref="W5:AB5"/>
    <mergeCell ref="A1:AV1"/>
    <mergeCell ref="A4:G4"/>
    <mergeCell ref="H4:V4"/>
    <mergeCell ref="W4:AB4"/>
    <mergeCell ref="AC4:AI4"/>
    <mergeCell ref="AJ4:AN4"/>
    <mergeCell ref="A2:AV2"/>
    <mergeCell ref="A6:G6"/>
    <mergeCell ref="H6:AV6"/>
    <mergeCell ref="A12:G12"/>
    <mergeCell ref="A9:G9"/>
    <mergeCell ref="H9:AV9"/>
    <mergeCell ref="H12:AV12"/>
    <mergeCell ref="U8:Z8"/>
    <mergeCell ref="AA8:AV8"/>
    <mergeCell ref="K24:Q24"/>
    <mergeCell ref="R24:Y24"/>
    <mergeCell ref="Z24:AI24"/>
    <mergeCell ref="B24:E24"/>
    <mergeCell ref="F24:J24"/>
  </mergeCells>
  <phoneticPr fontId="5" type="noConversion"/>
  <hyperlinks>
    <hyperlink ref="F24:J24" location="'8'!A1" display="회의록[별지 8]"/>
    <hyperlink ref="R24:Y24" location="'8-1'!A1" display="참석자 서명부[별지8-1]"/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X22"/>
  <sheetViews>
    <sheetView zoomScaleNormal="100" workbookViewId="0">
      <selection activeCell="H12" sqref="H12:AV12"/>
    </sheetView>
  </sheetViews>
  <sheetFormatPr defaultColWidth="1.77734375" defaultRowHeight="18" customHeight="1"/>
  <cols>
    <col min="1" max="49" width="1.77734375" style="8"/>
    <col min="50" max="50" width="16.77734375" style="8" customWidth="1"/>
    <col min="51" max="16384" width="1.77734375" style="8"/>
  </cols>
  <sheetData>
    <row r="1" spans="1:50" ht="31.5">
      <c r="A1" s="977" t="s">
        <v>97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3" spans="1:50" s="9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452" t="s">
        <v>1369</v>
      </c>
    </row>
    <row r="4" spans="1:50" s="32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</row>
    <row r="5" spans="1:50" s="32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</row>
    <row r="6" spans="1:50" s="15" customFormat="1" ht="12.95" customHeight="1"/>
    <row r="7" spans="1:50" s="15" customFormat="1" ht="26.1" customHeight="1">
      <c r="A7" s="2878" t="s">
        <v>109</v>
      </c>
      <c r="B7" s="2879"/>
      <c r="C7" s="2879"/>
      <c r="D7" s="2879"/>
      <c r="E7" s="2879"/>
      <c r="F7" s="2879"/>
      <c r="G7" s="2879"/>
      <c r="H7" s="2897" t="s">
        <v>986</v>
      </c>
      <c r="I7" s="2897"/>
      <c r="J7" s="2897"/>
      <c r="K7" s="2897"/>
      <c r="L7" s="2897"/>
      <c r="M7" s="2897"/>
      <c r="N7" s="2897"/>
      <c r="O7" s="2897"/>
      <c r="P7" s="2897"/>
      <c r="Q7" s="2897"/>
      <c r="R7" s="2897"/>
      <c r="S7" s="2897"/>
      <c r="T7" s="2897"/>
      <c r="U7" s="2897"/>
      <c r="V7" s="2897"/>
      <c r="W7" s="2897"/>
      <c r="X7" s="2897"/>
      <c r="Y7" s="2897"/>
      <c r="Z7" s="2897"/>
      <c r="AA7" s="2897"/>
      <c r="AB7" s="2897"/>
      <c r="AC7" s="2897"/>
      <c r="AD7" s="2897"/>
      <c r="AE7" s="2897"/>
      <c r="AF7" s="2897"/>
      <c r="AG7" s="2897"/>
      <c r="AH7" s="2897"/>
      <c r="AI7" s="2897"/>
      <c r="AJ7" s="2897"/>
      <c r="AK7" s="2897"/>
      <c r="AL7" s="2897"/>
      <c r="AM7" s="2897"/>
      <c r="AN7" s="2897"/>
      <c r="AO7" s="2897"/>
      <c r="AP7" s="2897"/>
      <c r="AQ7" s="2897"/>
      <c r="AR7" s="2897"/>
      <c r="AS7" s="2897"/>
      <c r="AT7" s="2897"/>
      <c r="AU7" s="2897"/>
      <c r="AV7" s="2898"/>
    </row>
    <row r="8" spans="1:50" s="15" customFormat="1" ht="26.1" customHeight="1">
      <c r="A8" s="2891" t="s">
        <v>105</v>
      </c>
      <c r="B8" s="2892"/>
      <c r="C8" s="2892"/>
      <c r="D8" s="2892"/>
      <c r="E8" s="2892"/>
      <c r="F8" s="2892"/>
      <c r="G8" s="2893"/>
      <c r="H8" s="2894" t="s">
        <v>51</v>
      </c>
      <c r="I8" s="2894"/>
      <c r="J8" s="2895"/>
      <c r="K8" s="2895"/>
      <c r="L8" s="2895"/>
      <c r="M8" s="2895"/>
      <c r="N8" s="2896" t="e">
        <f>INDEX(소속,MATCH(AJ8,성명,0))</f>
        <v>#N/A</v>
      </c>
      <c r="O8" s="2896"/>
      <c r="P8" s="2896"/>
      <c r="Q8" s="2896"/>
      <c r="R8" s="2896"/>
      <c r="S8" s="2896"/>
      <c r="T8" s="2896"/>
      <c r="U8" s="2896"/>
      <c r="V8" s="2896"/>
      <c r="W8" s="2896"/>
      <c r="X8" s="2896"/>
      <c r="Y8" s="2896"/>
      <c r="Z8" s="2896"/>
      <c r="AA8" s="2896"/>
      <c r="AB8" s="2896"/>
      <c r="AC8" s="2896"/>
      <c r="AD8" s="2896"/>
      <c r="AE8" s="2896"/>
      <c r="AF8" s="2896"/>
      <c r="AG8" s="2895" t="s">
        <v>52</v>
      </c>
      <c r="AH8" s="2895"/>
      <c r="AI8" s="2895"/>
      <c r="AJ8" s="2896">
        <f>'1'!$AJ$26</f>
        <v>0</v>
      </c>
      <c r="AK8" s="2896"/>
      <c r="AL8" s="2896"/>
      <c r="AM8" s="2896"/>
      <c r="AN8" s="2896"/>
      <c r="AO8" s="2896"/>
      <c r="AP8" s="2896"/>
      <c r="AQ8" s="2896"/>
      <c r="AR8" s="2896"/>
      <c r="AS8" s="2906"/>
      <c r="AT8" s="2904" t="s">
        <v>26</v>
      </c>
      <c r="AU8" s="2904"/>
      <c r="AV8" s="2905"/>
    </row>
    <row r="9" spans="1:50" s="364" customFormat="1" ht="26.1" customHeight="1">
      <c r="A9" s="2903" t="s">
        <v>2155</v>
      </c>
      <c r="B9" s="2887"/>
      <c r="C9" s="2887"/>
      <c r="D9" s="2887"/>
      <c r="E9" s="2887"/>
      <c r="F9" s="2887"/>
      <c r="G9" s="2887"/>
      <c r="H9" s="2880">
        <v>42812</v>
      </c>
      <c r="I9" s="2881"/>
      <c r="J9" s="2881"/>
      <c r="K9" s="2881"/>
      <c r="L9" s="2881"/>
      <c r="M9" s="2881"/>
      <c r="N9" s="2881"/>
      <c r="O9" s="2881"/>
      <c r="P9" s="2881"/>
      <c r="Q9" s="2882" t="s">
        <v>2156</v>
      </c>
      <c r="R9" s="2883"/>
      <c r="S9" s="2884"/>
      <c r="T9" s="2809"/>
      <c r="U9" s="2885"/>
      <c r="V9" s="2885"/>
      <c r="W9" s="2885"/>
      <c r="X9" s="672" t="s">
        <v>2157</v>
      </c>
      <c r="Y9" s="2885"/>
      <c r="Z9" s="2885"/>
      <c r="AA9" s="2885"/>
      <c r="AB9" s="2811"/>
      <c r="AC9" s="2886" t="s">
        <v>2158</v>
      </c>
      <c r="AD9" s="2887"/>
      <c r="AE9" s="2887"/>
      <c r="AF9" s="2887"/>
      <c r="AG9" s="2887"/>
      <c r="AH9" s="2887"/>
      <c r="AI9" s="2887"/>
      <c r="AJ9" s="2888"/>
      <c r="AK9" s="2889"/>
      <c r="AL9" s="2889"/>
      <c r="AM9" s="2889"/>
      <c r="AN9" s="2889"/>
      <c r="AO9" s="2889"/>
      <c r="AP9" s="2889"/>
      <c r="AQ9" s="2889"/>
      <c r="AR9" s="2889"/>
      <c r="AS9" s="2889"/>
      <c r="AT9" s="2889"/>
      <c r="AU9" s="2889"/>
      <c r="AV9" s="2890"/>
    </row>
    <row r="10" spans="1:50" s="15" customFormat="1" ht="26.1" customHeight="1">
      <c r="A10" s="2903" t="s">
        <v>2159</v>
      </c>
      <c r="B10" s="2887"/>
      <c r="C10" s="2887"/>
      <c r="D10" s="2887"/>
      <c r="E10" s="2887"/>
      <c r="F10" s="2887"/>
      <c r="G10" s="2887"/>
      <c r="H10" s="2907"/>
      <c r="I10" s="2907"/>
      <c r="J10" s="2907"/>
      <c r="K10" s="2907"/>
      <c r="L10" s="2907"/>
      <c r="M10" s="2907"/>
      <c r="N10" s="2907"/>
      <c r="O10" s="2907"/>
      <c r="P10" s="2907"/>
      <c r="Q10" s="2907"/>
      <c r="R10" s="2907"/>
      <c r="S10" s="2907"/>
      <c r="T10" s="2907"/>
      <c r="U10" s="2907"/>
      <c r="V10" s="2907"/>
      <c r="W10" s="2907"/>
      <c r="X10" s="2907"/>
      <c r="Y10" s="2907"/>
      <c r="Z10" s="2907"/>
      <c r="AA10" s="2907"/>
      <c r="AB10" s="2907"/>
      <c r="AC10" s="2907"/>
      <c r="AD10" s="2907"/>
      <c r="AE10" s="2907"/>
      <c r="AF10" s="2907"/>
      <c r="AG10" s="2907"/>
      <c r="AH10" s="2907"/>
      <c r="AI10" s="2907"/>
      <c r="AJ10" s="2907"/>
      <c r="AK10" s="2907"/>
      <c r="AL10" s="2907"/>
      <c r="AM10" s="2907"/>
      <c r="AN10" s="2907"/>
      <c r="AO10" s="2907"/>
      <c r="AP10" s="2907"/>
      <c r="AQ10" s="2907"/>
      <c r="AR10" s="2907"/>
      <c r="AS10" s="2907"/>
      <c r="AT10" s="2907"/>
      <c r="AU10" s="2907"/>
      <c r="AV10" s="2908"/>
    </row>
    <row r="11" spans="1:50" s="364" customFormat="1" ht="200.1" customHeight="1">
      <c r="A11" s="2899" t="s">
        <v>1205</v>
      </c>
      <c r="B11" s="2900"/>
      <c r="C11" s="2900"/>
      <c r="D11" s="2900"/>
      <c r="E11" s="2900"/>
      <c r="F11" s="2900"/>
      <c r="G11" s="2900"/>
      <c r="H11" s="2901"/>
      <c r="I11" s="2901"/>
      <c r="J11" s="2901"/>
      <c r="K11" s="2901"/>
      <c r="L11" s="2901"/>
      <c r="M11" s="2901"/>
      <c r="N11" s="2901"/>
      <c r="O11" s="2901"/>
      <c r="P11" s="2901"/>
      <c r="Q11" s="2901"/>
      <c r="R11" s="2901"/>
      <c r="S11" s="2901"/>
      <c r="T11" s="2901"/>
      <c r="U11" s="2901"/>
      <c r="V11" s="2901"/>
      <c r="W11" s="2901"/>
      <c r="X11" s="2901"/>
      <c r="Y11" s="2901"/>
      <c r="Z11" s="2901"/>
      <c r="AA11" s="2901"/>
      <c r="AB11" s="2901"/>
      <c r="AC11" s="2901"/>
      <c r="AD11" s="2901"/>
      <c r="AE11" s="2901"/>
      <c r="AF11" s="2901"/>
      <c r="AG11" s="2901"/>
      <c r="AH11" s="2901"/>
      <c r="AI11" s="2901"/>
      <c r="AJ11" s="2901"/>
      <c r="AK11" s="2901"/>
      <c r="AL11" s="2901"/>
      <c r="AM11" s="2901"/>
      <c r="AN11" s="2901"/>
      <c r="AO11" s="2901"/>
      <c r="AP11" s="2901"/>
      <c r="AQ11" s="2901"/>
      <c r="AR11" s="2901"/>
      <c r="AS11" s="2901"/>
      <c r="AT11" s="2901"/>
      <c r="AU11" s="2901"/>
      <c r="AV11" s="2902"/>
    </row>
    <row r="12" spans="1:50" s="608" customFormat="1" ht="26.1" customHeight="1">
      <c r="A12" s="2773" t="s">
        <v>2207</v>
      </c>
      <c r="B12" s="1563"/>
      <c r="C12" s="1563"/>
      <c r="D12" s="1563"/>
      <c r="E12" s="1563"/>
      <c r="F12" s="1563"/>
      <c r="G12" s="1563"/>
      <c r="H12" s="2774" t="s">
        <v>2395</v>
      </c>
      <c r="I12" s="2775"/>
      <c r="J12" s="2775"/>
      <c r="K12" s="2775"/>
      <c r="L12" s="2775"/>
      <c r="M12" s="2775"/>
      <c r="N12" s="2775"/>
      <c r="O12" s="2775"/>
      <c r="P12" s="2775"/>
      <c r="Q12" s="2775"/>
      <c r="R12" s="2775"/>
      <c r="S12" s="2775"/>
      <c r="T12" s="2775"/>
      <c r="U12" s="2775"/>
      <c r="V12" s="2775"/>
      <c r="W12" s="2775"/>
      <c r="X12" s="2775"/>
      <c r="Y12" s="2775"/>
      <c r="Z12" s="2775"/>
      <c r="AA12" s="2775"/>
      <c r="AB12" s="2775"/>
      <c r="AC12" s="2775"/>
      <c r="AD12" s="2775"/>
      <c r="AE12" s="2775"/>
      <c r="AF12" s="2775"/>
      <c r="AG12" s="2775"/>
      <c r="AH12" s="2775"/>
      <c r="AI12" s="2775"/>
      <c r="AJ12" s="2775"/>
      <c r="AK12" s="2775"/>
      <c r="AL12" s="2775"/>
      <c r="AM12" s="2775"/>
      <c r="AN12" s="2775"/>
      <c r="AO12" s="2775"/>
      <c r="AP12" s="2775"/>
      <c r="AQ12" s="2775"/>
      <c r="AR12" s="2775"/>
      <c r="AS12" s="2775"/>
      <c r="AT12" s="2775"/>
      <c r="AU12" s="2775"/>
      <c r="AV12" s="2776"/>
    </row>
    <row r="13" spans="1:50" s="608" customFormat="1" ht="26.1" customHeight="1">
      <c r="A13" s="2773" t="s">
        <v>2208</v>
      </c>
      <c r="B13" s="1563"/>
      <c r="C13" s="1563"/>
      <c r="D13" s="1563"/>
      <c r="E13" s="1563"/>
      <c r="F13" s="1563"/>
      <c r="G13" s="1563"/>
      <c r="H13" s="2774" t="s">
        <v>2209</v>
      </c>
      <c r="I13" s="2775"/>
      <c r="J13" s="2775"/>
      <c r="K13" s="2775"/>
      <c r="L13" s="2775"/>
      <c r="M13" s="2775"/>
      <c r="N13" s="2775"/>
      <c r="O13" s="2775"/>
      <c r="P13" s="2775"/>
      <c r="Q13" s="2775"/>
      <c r="R13" s="2775"/>
      <c r="S13" s="2775"/>
      <c r="T13" s="2775"/>
      <c r="U13" s="2775"/>
      <c r="V13" s="2775"/>
      <c r="W13" s="2775"/>
      <c r="X13" s="2775"/>
      <c r="Y13" s="2775"/>
      <c r="Z13" s="2775"/>
      <c r="AA13" s="2775"/>
      <c r="AB13" s="2775"/>
      <c r="AC13" s="2775"/>
      <c r="AD13" s="2775"/>
      <c r="AE13" s="2775"/>
      <c r="AF13" s="2775"/>
      <c r="AG13" s="2775"/>
      <c r="AH13" s="2775"/>
      <c r="AI13" s="2775"/>
      <c r="AJ13" s="2775"/>
      <c r="AK13" s="2775"/>
      <c r="AL13" s="2775"/>
      <c r="AM13" s="2775"/>
      <c r="AN13" s="2775"/>
      <c r="AO13" s="2775"/>
      <c r="AP13" s="2775"/>
      <c r="AQ13" s="2775"/>
      <c r="AR13" s="2775"/>
      <c r="AS13" s="2775"/>
      <c r="AT13" s="2775"/>
      <c r="AU13" s="2775"/>
      <c r="AV13" s="2776"/>
    </row>
    <row r="14" spans="1:50" s="15" customFormat="1" ht="26.1" customHeight="1">
      <c r="A14" s="1912" t="s">
        <v>175</v>
      </c>
      <c r="B14" s="938"/>
      <c r="C14" s="938"/>
      <c r="D14" s="938"/>
      <c r="E14" s="938"/>
      <c r="F14" s="938"/>
      <c r="G14" s="938"/>
      <c r="H14" s="2868" t="s">
        <v>1206</v>
      </c>
      <c r="I14" s="2868"/>
      <c r="J14" s="2868"/>
      <c r="K14" s="2868"/>
      <c r="L14" s="2868"/>
      <c r="M14" s="2868"/>
      <c r="N14" s="2868"/>
      <c r="O14" s="2868"/>
      <c r="P14" s="2868"/>
      <c r="Q14" s="2868"/>
      <c r="R14" s="2868"/>
      <c r="S14" s="2868"/>
      <c r="T14" s="2868"/>
      <c r="U14" s="2868"/>
      <c r="V14" s="2868"/>
      <c r="W14" s="2868"/>
      <c r="X14" s="2868"/>
      <c r="Y14" s="2868"/>
      <c r="Z14" s="2868"/>
      <c r="AA14" s="2868"/>
      <c r="AB14" s="2868"/>
      <c r="AC14" s="2868"/>
      <c r="AD14" s="2868"/>
      <c r="AE14" s="2868"/>
      <c r="AF14" s="2868"/>
      <c r="AG14" s="527" t="s">
        <v>176</v>
      </c>
      <c r="AH14" s="2869"/>
      <c r="AI14" s="2870"/>
      <c r="AJ14" s="2870"/>
      <c r="AK14" s="2870"/>
      <c r="AL14" s="2870"/>
      <c r="AM14" s="2870"/>
      <c r="AN14" s="2870"/>
      <c r="AO14" s="2870"/>
      <c r="AP14" s="2870"/>
      <c r="AQ14" s="2870"/>
      <c r="AR14" s="2870"/>
      <c r="AS14" s="2870"/>
      <c r="AT14" s="2870"/>
      <c r="AU14" s="2870"/>
      <c r="AV14" s="536" t="s">
        <v>106</v>
      </c>
    </row>
    <row r="15" spans="1:50" s="15" customFormat="1" ht="26.1" customHeight="1">
      <c r="A15" s="1912"/>
      <c r="B15" s="938"/>
      <c r="C15" s="938"/>
      <c r="D15" s="938"/>
      <c r="E15" s="938"/>
      <c r="F15" s="938"/>
      <c r="G15" s="938"/>
      <c r="H15" s="2868" t="s">
        <v>1207</v>
      </c>
      <c r="I15" s="2868"/>
      <c r="J15" s="2868"/>
      <c r="K15" s="2868"/>
      <c r="L15" s="2868"/>
      <c r="M15" s="2868"/>
      <c r="N15" s="2868"/>
      <c r="O15" s="2868"/>
      <c r="P15" s="2868"/>
      <c r="Q15" s="2868"/>
      <c r="R15" s="2868"/>
      <c r="S15" s="2868"/>
      <c r="T15" s="2868"/>
      <c r="U15" s="2868"/>
      <c r="V15" s="2868"/>
      <c r="W15" s="2868"/>
      <c r="X15" s="2868"/>
      <c r="Y15" s="2868"/>
      <c r="Z15" s="2868"/>
      <c r="AA15" s="2868"/>
      <c r="AB15" s="2868"/>
      <c r="AC15" s="2868"/>
      <c r="AD15" s="2868"/>
      <c r="AE15" s="2868"/>
      <c r="AF15" s="2868"/>
      <c r="AG15" s="527" t="s">
        <v>176</v>
      </c>
      <c r="AH15" s="2869"/>
      <c r="AI15" s="2870"/>
      <c r="AJ15" s="2870"/>
      <c r="AK15" s="2870"/>
      <c r="AL15" s="2870"/>
      <c r="AM15" s="2870"/>
      <c r="AN15" s="2870"/>
      <c r="AO15" s="2870"/>
      <c r="AP15" s="2870"/>
      <c r="AQ15" s="2870"/>
      <c r="AR15" s="2870"/>
      <c r="AS15" s="2870"/>
      <c r="AT15" s="2870"/>
      <c r="AU15" s="2870"/>
      <c r="AV15" s="536" t="s">
        <v>106</v>
      </c>
    </row>
    <row r="16" spans="1:50" s="530" customFormat="1" ht="26.1" customHeight="1">
      <c r="A16" s="1912"/>
      <c r="B16" s="938"/>
      <c r="C16" s="938"/>
      <c r="D16" s="938"/>
      <c r="E16" s="938"/>
      <c r="F16" s="938"/>
      <c r="G16" s="938"/>
      <c r="H16" s="2868" t="s">
        <v>205</v>
      </c>
      <c r="I16" s="2868"/>
      <c r="J16" s="2868"/>
      <c r="K16" s="2868"/>
      <c r="L16" s="2868"/>
      <c r="M16" s="2868"/>
      <c r="N16" s="2868"/>
      <c r="O16" s="2868"/>
      <c r="P16" s="2868"/>
      <c r="Q16" s="2868"/>
      <c r="R16" s="2868"/>
      <c r="S16" s="2868"/>
      <c r="T16" s="2868"/>
      <c r="U16" s="2868"/>
      <c r="V16" s="2868"/>
      <c r="W16" s="2868"/>
      <c r="X16" s="2868"/>
      <c r="Y16" s="2868"/>
      <c r="Z16" s="2868"/>
      <c r="AA16" s="2868"/>
      <c r="AB16" s="2868"/>
      <c r="AC16" s="2868"/>
      <c r="AD16" s="2868"/>
      <c r="AE16" s="2868"/>
      <c r="AF16" s="2868"/>
      <c r="AG16" s="527" t="s">
        <v>176</v>
      </c>
      <c r="AH16" s="2869"/>
      <c r="AI16" s="2870"/>
      <c r="AJ16" s="2870"/>
      <c r="AK16" s="2870"/>
      <c r="AL16" s="2870"/>
      <c r="AM16" s="2870"/>
      <c r="AN16" s="2870"/>
      <c r="AO16" s="2870"/>
      <c r="AP16" s="2870"/>
      <c r="AQ16" s="2870"/>
      <c r="AR16" s="2870"/>
      <c r="AS16" s="2870"/>
      <c r="AT16" s="2870"/>
      <c r="AU16" s="2870"/>
      <c r="AV16" s="536" t="s">
        <v>96</v>
      </c>
    </row>
    <row r="17" spans="1:48" s="530" customFormat="1" ht="26.1" customHeight="1">
      <c r="A17" s="1912"/>
      <c r="B17" s="938"/>
      <c r="C17" s="938"/>
      <c r="D17" s="938"/>
      <c r="E17" s="938"/>
      <c r="F17" s="938"/>
      <c r="G17" s="938"/>
      <c r="H17" s="2868" t="s">
        <v>1584</v>
      </c>
      <c r="I17" s="2868"/>
      <c r="J17" s="2868"/>
      <c r="K17" s="2868"/>
      <c r="L17" s="2868"/>
      <c r="M17" s="2868"/>
      <c r="N17" s="2868"/>
      <c r="O17" s="2868"/>
      <c r="P17" s="2868"/>
      <c r="Q17" s="2868"/>
      <c r="R17" s="2868"/>
      <c r="S17" s="2868"/>
      <c r="T17" s="2868"/>
      <c r="U17" s="2868"/>
      <c r="V17" s="2868"/>
      <c r="W17" s="2868"/>
      <c r="X17" s="2868"/>
      <c r="Y17" s="2868"/>
      <c r="Z17" s="2868"/>
      <c r="AA17" s="2868"/>
      <c r="AB17" s="2868"/>
      <c r="AC17" s="2868"/>
      <c r="AD17" s="2868"/>
      <c r="AE17" s="2868"/>
      <c r="AF17" s="2868"/>
      <c r="AG17" s="527" t="s">
        <v>176</v>
      </c>
      <c r="AH17" s="2869"/>
      <c r="AI17" s="2870"/>
      <c r="AJ17" s="2870"/>
      <c r="AK17" s="2870"/>
      <c r="AL17" s="2870"/>
      <c r="AM17" s="2870"/>
      <c r="AN17" s="2870"/>
      <c r="AO17" s="2870"/>
      <c r="AP17" s="2870"/>
      <c r="AQ17" s="2870"/>
      <c r="AR17" s="2870"/>
      <c r="AS17" s="2870"/>
      <c r="AT17" s="2870"/>
      <c r="AU17" s="2870"/>
      <c r="AV17" s="536" t="s">
        <v>96</v>
      </c>
    </row>
    <row r="18" spans="1:48" s="15" customFormat="1" ht="26.1" customHeight="1">
      <c r="A18" s="1912"/>
      <c r="B18" s="938"/>
      <c r="C18" s="938"/>
      <c r="D18" s="938"/>
      <c r="E18" s="938"/>
      <c r="F18" s="938"/>
      <c r="G18" s="938"/>
      <c r="H18" s="2868"/>
      <c r="I18" s="2868"/>
      <c r="J18" s="2868"/>
      <c r="K18" s="2868"/>
      <c r="L18" s="2868"/>
      <c r="M18" s="2868"/>
      <c r="N18" s="2868"/>
      <c r="O18" s="2868"/>
      <c r="P18" s="2868"/>
      <c r="Q18" s="2868"/>
      <c r="R18" s="2868"/>
      <c r="S18" s="2868"/>
      <c r="T18" s="2868"/>
      <c r="U18" s="2868"/>
      <c r="V18" s="2868"/>
      <c r="W18" s="2868"/>
      <c r="X18" s="2868"/>
      <c r="Y18" s="2868"/>
      <c r="Z18" s="2868"/>
      <c r="AA18" s="2868"/>
      <c r="AB18" s="2868"/>
      <c r="AC18" s="2868"/>
      <c r="AD18" s="2868"/>
      <c r="AE18" s="2868"/>
      <c r="AF18" s="2868"/>
      <c r="AG18" s="527" t="s">
        <v>176</v>
      </c>
      <c r="AH18" s="2869"/>
      <c r="AI18" s="2870"/>
      <c r="AJ18" s="2870"/>
      <c r="AK18" s="2870"/>
      <c r="AL18" s="2870"/>
      <c r="AM18" s="2870"/>
      <c r="AN18" s="2870"/>
      <c r="AO18" s="2870"/>
      <c r="AP18" s="2870"/>
      <c r="AQ18" s="2870"/>
      <c r="AR18" s="2870"/>
      <c r="AS18" s="2870"/>
      <c r="AT18" s="2870"/>
      <c r="AU18" s="2870"/>
      <c r="AV18" s="536" t="s">
        <v>106</v>
      </c>
    </row>
    <row r="19" spans="1:48" s="15" customFormat="1" ht="26.1" customHeight="1" thickBot="1">
      <c r="A19" s="2871"/>
      <c r="B19" s="2872"/>
      <c r="C19" s="2872"/>
      <c r="D19" s="2872"/>
      <c r="E19" s="2872"/>
      <c r="F19" s="2872"/>
      <c r="G19" s="2872"/>
      <c r="H19" s="2877"/>
      <c r="I19" s="2877"/>
      <c r="J19" s="2877"/>
      <c r="K19" s="2877"/>
      <c r="L19" s="2877"/>
      <c r="M19" s="2877"/>
      <c r="N19" s="2877"/>
      <c r="O19" s="2877"/>
      <c r="P19" s="2877"/>
      <c r="Q19" s="2877"/>
      <c r="R19" s="2877"/>
      <c r="S19" s="2877"/>
      <c r="T19" s="2877"/>
      <c r="U19" s="2877"/>
      <c r="V19" s="2877"/>
      <c r="W19" s="2877"/>
      <c r="X19" s="2877"/>
      <c r="Y19" s="2877"/>
      <c r="Z19" s="2877"/>
      <c r="AA19" s="2877"/>
      <c r="AB19" s="2877"/>
      <c r="AC19" s="2877"/>
      <c r="AD19" s="2877"/>
      <c r="AE19" s="2877"/>
      <c r="AF19" s="2877"/>
      <c r="AG19" s="193" t="s">
        <v>176</v>
      </c>
      <c r="AH19" s="2873"/>
      <c r="AI19" s="2874"/>
      <c r="AJ19" s="2874"/>
      <c r="AK19" s="2874"/>
      <c r="AL19" s="2874"/>
      <c r="AM19" s="2874"/>
      <c r="AN19" s="2874"/>
      <c r="AO19" s="2874"/>
      <c r="AP19" s="2874"/>
      <c r="AQ19" s="2874"/>
      <c r="AR19" s="2874"/>
      <c r="AS19" s="2874"/>
      <c r="AT19" s="2874"/>
      <c r="AU19" s="2874"/>
      <c r="AV19" s="194" t="s">
        <v>106</v>
      </c>
    </row>
    <row r="20" spans="1:48" s="15" customFormat="1" ht="20.100000000000001" customHeight="1" thickTop="1">
      <c r="A20" s="1084" t="s">
        <v>10</v>
      </c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5"/>
      <c r="AG20" s="528" t="s">
        <v>176</v>
      </c>
      <c r="AH20" s="2875">
        <f>SUM(AH14:AU19)</f>
        <v>0</v>
      </c>
      <c r="AI20" s="2876"/>
      <c r="AJ20" s="2876"/>
      <c r="AK20" s="2876"/>
      <c r="AL20" s="2876"/>
      <c r="AM20" s="2876"/>
      <c r="AN20" s="2876"/>
      <c r="AO20" s="2876"/>
      <c r="AP20" s="2876"/>
      <c r="AQ20" s="2876"/>
      <c r="AR20" s="2876"/>
      <c r="AS20" s="2876"/>
      <c r="AT20" s="2876"/>
      <c r="AU20" s="2876"/>
      <c r="AV20" s="533" t="s">
        <v>106</v>
      </c>
    </row>
    <row r="21" spans="1:48" s="15" customFormat="1" ht="6.95" customHeight="1"/>
    <row r="22" spans="1:48" s="1" customFormat="1" ht="18" customHeight="1">
      <c r="A22" s="944" t="s">
        <v>166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6" t="s">
        <v>34</v>
      </c>
      <c r="M22" s="946"/>
      <c r="N22" s="946"/>
      <c r="O22" s="94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8"/>
      <c r="AQ22" s="8"/>
      <c r="AR22" s="8"/>
      <c r="AS22" s="8"/>
      <c r="AT22" s="8"/>
      <c r="AU22" s="2"/>
    </row>
  </sheetData>
  <sheetProtection insertColumns="0" deleteColumns="0"/>
  <protectedRanges>
    <protectedRange sqref="H7:I7 J20 AG20:AU20 H11:AV11 J14:AC19 AE14:AU19" name="범위1"/>
    <protectedRange sqref="AW6:CB6" name="범위1_1"/>
    <protectedRange sqref="AW9:CB9" name="범위1_2"/>
    <protectedRange sqref="AJ8" name="범위1_3"/>
    <protectedRange sqref="AQ4:AQ5 N4:O5 Q5" name="범위1_1_2"/>
    <protectedRange sqref="H10:AV10" name="범위1_4"/>
    <protectedRange sqref="AR9 I9" name="범위1_2_1"/>
    <protectedRange sqref="BB13:BR13" name="범위1_4_1"/>
    <protectedRange sqref="BA13" name="범위1_5_1"/>
    <protectedRange sqref="AX13" name="범위1_2_1_1_1"/>
    <protectedRange sqref="H13" name="범위1_3_1"/>
    <protectedRange sqref="H12" name="범위1_3_2"/>
  </protectedRanges>
  <mergeCells count="53">
    <mergeCell ref="A13:G13"/>
    <mergeCell ref="H13:AV13"/>
    <mergeCell ref="AH17:AU17"/>
    <mergeCell ref="A1:AV1"/>
    <mergeCell ref="AG8:AI8"/>
    <mergeCell ref="AJ3:AN3"/>
    <mergeCell ref="A3:G3"/>
    <mergeCell ref="H3:V3"/>
    <mergeCell ref="H7:AV7"/>
    <mergeCell ref="A11:G11"/>
    <mergeCell ref="H11:AV11"/>
    <mergeCell ref="A9:G9"/>
    <mergeCell ref="AT8:AV8"/>
    <mergeCell ref="A10:G10"/>
    <mergeCell ref="AJ8:AS8"/>
    <mergeCell ref="H10:AV10"/>
    <mergeCell ref="A8:G8"/>
    <mergeCell ref="A5:G5"/>
    <mergeCell ref="H5:AV5"/>
    <mergeCell ref="H8:M8"/>
    <mergeCell ref="N8:AF8"/>
    <mergeCell ref="A12:G12"/>
    <mergeCell ref="H12:AV12"/>
    <mergeCell ref="H9:P9"/>
    <mergeCell ref="Q9:S9"/>
    <mergeCell ref="T9:W9"/>
    <mergeCell ref="Y9:AB9"/>
    <mergeCell ref="AC9:AI9"/>
    <mergeCell ref="AJ9:AV9"/>
    <mergeCell ref="W3:AB3"/>
    <mergeCell ref="AC3:AI3"/>
    <mergeCell ref="A7:G7"/>
    <mergeCell ref="AP3:AV3"/>
    <mergeCell ref="H4:V4"/>
    <mergeCell ref="AC4:AV4"/>
    <mergeCell ref="A4:G4"/>
    <mergeCell ref="W4:AB4"/>
    <mergeCell ref="A22:K22"/>
    <mergeCell ref="L22:O22"/>
    <mergeCell ref="H15:AF15"/>
    <mergeCell ref="AH15:AU15"/>
    <mergeCell ref="A14:G19"/>
    <mergeCell ref="A20:AF20"/>
    <mergeCell ref="AH19:AU19"/>
    <mergeCell ref="H14:AF14"/>
    <mergeCell ref="AH18:AU18"/>
    <mergeCell ref="AH14:AU14"/>
    <mergeCell ref="H18:AF18"/>
    <mergeCell ref="AH20:AU20"/>
    <mergeCell ref="H19:AF19"/>
    <mergeCell ref="H16:AF16"/>
    <mergeCell ref="AH16:AU16"/>
    <mergeCell ref="H17:AF17"/>
  </mergeCells>
  <phoneticPr fontId="5" type="noConversion"/>
  <dataValidations count="1">
    <dataValidation type="time" operator="notBetween" allowBlank="1" showInputMessage="1" showErrorMessage="1" sqref="T9 Y9">
      <formula1>0</formula1>
      <formula2>0</formula2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46"/>
  <sheetViews>
    <sheetView zoomScale="90" zoomScaleNormal="90" workbookViewId="0">
      <selection activeCell="J17" sqref="J17:AV32"/>
    </sheetView>
  </sheetViews>
  <sheetFormatPr defaultColWidth="1.77734375" defaultRowHeight="18" customHeight="1"/>
  <cols>
    <col min="1" max="49" width="1.77734375" style="411"/>
    <col min="50" max="76" width="1.77734375" style="411" customWidth="1"/>
    <col min="77" max="16384" width="1.77734375" style="411"/>
  </cols>
  <sheetData>
    <row r="1" spans="1:83" s="8" customFormat="1" ht="27" customHeight="1">
      <c r="A1" s="977" t="s">
        <v>1330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83" ht="18" customHeight="1">
      <c r="AX2" s="461"/>
      <c r="AY2" s="2936"/>
      <c r="AZ2" s="2937"/>
      <c r="BA2" s="2937"/>
    </row>
    <row r="3" spans="1:83" s="9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1376" t="s">
        <v>1369</v>
      </c>
      <c r="AY3" s="1376"/>
      <c r="AZ3" s="1376"/>
      <c r="BA3" s="1376"/>
      <c r="BB3" s="1376"/>
      <c r="BC3" s="1376"/>
      <c r="BD3" s="1376"/>
      <c r="BE3" s="1376"/>
      <c r="BF3" s="1376"/>
      <c r="BG3" s="1376"/>
    </row>
    <row r="4" spans="1:83" s="405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</row>
    <row r="5" spans="1:83" s="405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</row>
    <row r="6" spans="1:83" s="8" customFormat="1" ht="12.9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</row>
    <row r="7" spans="1:83" s="409" customFormat="1" ht="23.1" customHeight="1">
      <c r="A7" s="2938" t="s">
        <v>1279</v>
      </c>
      <c r="B7" s="2939"/>
      <c r="C7" s="2939"/>
      <c r="D7" s="2939"/>
      <c r="E7" s="2939"/>
      <c r="F7" s="2939"/>
      <c r="G7" s="2939"/>
      <c r="H7" s="2939"/>
      <c r="I7" s="2940"/>
      <c r="J7" s="2941" t="s">
        <v>1280</v>
      </c>
      <c r="K7" s="2942"/>
      <c r="L7" s="2942"/>
      <c r="M7" s="2942"/>
      <c r="N7" s="2942"/>
      <c r="O7" s="2942"/>
      <c r="P7" s="2047" t="e">
        <f>INDEX(소속,MATCH(AI7,성명,0))</f>
        <v>#N/A</v>
      </c>
      <c r="Q7" s="2047"/>
      <c r="R7" s="2047"/>
      <c r="S7" s="2047"/>
      <c r="T7" s="2047"/>
      <c r="U7" s="2047"/>
      <c r="V7" s="2047"/>
      <c r="W7" s="2047"/>
      <c r="X7" s="2047"/>
      <c r="Y7" s="2047"/>
      <c r="Z7" s="2047"/>
      <c r="AA7" s="2047"/>
      <c r="AB7" s="2047"/>
      <c r="AC7" s="2047"/>
      <c r="AD7" s="2941" t="s">
        <v>1281</v>
      </c>
      <c r="AE7" s="2942"/>
      <c r="AF7" s="2942"/>
      <c r="AG7" s="2942"/>
      <c r="AH7" s="1155"/>
      <c r="AI7" s="2943">
        <f>'1'!$AJ$26</f>
        <v>0</v>
      </c>
      <c r="AJ7" s="2944"/>
      <c r="AK7" s="2944"/>
      <c r="AL7" s="2944"/>
      <c r="AM7" s="2944"/>
      <c r="AN7" s="2944"/>
      <c r="AO7" s="2944"/>
      <c r="AP7" s="2944"/>
      <c r="AQ7" s="2944"/>
      <c r="AR7" s="2944"/>
      <c r="AS7" s="2944"/>
      <c r="AT7" s="2945" t="s">
        <v>1282</v>
      </c>
      <c r="AU7" s="2945"/>
      <c r="AV7" s="2946"/>
      <c r="AY7" s="443" t="s">
        <v>1374</v>
      </c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</row>
    <row r="8" spans="1:83" s="409" customFormat="1" ht="23.1" customHeight="1">
      <c r="A8" s="2913" t="s">
        <v>1326</v>
      </c>
      <c r="B8" s="2914"/>
      <c r="C8" s="2914"/>
      <c r="D8" s="2914"/>
      <c r="E8" s="2914"/>
      <c r="F8" s="2914"/>
      <c r="G8" s="2914"/>
      <c r="H8" s="2914"/>
      <c r="I8" s="2915"/>
      <c r="J8" s="2916"/>
      <c r="K8" s="2917"/>
      <c r="L8" s="2917"/>
      <c r="M8" s="2917"/>
      <c r="N8" s="2917"/>
      <c r="O8" s="2917"/>
      <c r="P8" s="2917"/>
      <c r="Q8" s="2917"/>
      <c r="R8" s="2917"/>
      <c r="S8" s="2917"/>
      <c r="T8" s="2917"/>
      <c r="U8" s="2917"/>
      <c r="V8" s="2917"/>
      <c r="W8" s="2917"/>
      <c r="X8" s="2918"/>
      <c r="Y8" s="2858" t="s">
        <v>1283</v>
      </c>
      <c r="Z8" s="2919"/>
      <c r="AA8" s="2919"/>
      <c r="AB8" s="2919"/>
      <c r="AC8" s="1107"/>
      <c r="AD8" s="2931"/>
      <c r="AE8" s="2904"/>
      <c r="AF8" s="2904"/>
      <c r="AG8" s="2904"/>
      <c r="AH8" s="2904"/>
      <c r="AI8" s="2904"/>
      <c r="AJ8" s="2904"/>
      <c r="AK8" s="2904"/>
      <c r="AL8" s="2904"/>
      <c r="AM8" s="2904"/>
      <c r="AN8" s="2904"/>
      <c r="AO8" s="2904"/>
      <c r="AP8" s="2904"/>
      <c r="AQ8" s="2904"/>
      <c r="AR8" s="2904"/>
      <c r="AS8" s="2929" t="s">
        <v>1505</v>
      </c>
      <c r="AT8" s="2929"/>
      <c r="AU8" s="2929"/>
      <c r="AV8" s="2930"/>
      <c r="AY8" s="1366" t="s">
        <v>1375</v>
      </c>
      <c r="AZ8" s="1366"/>
      <c r="BA8" s="1366"/>
      <c r="BB8" s="1366"/>
      <c r="BC8" s="1366"/>
      <c r="BD8" s="1366"/>
      <c r="BE8" s="1368" t="s">
        <v>1376</v>
      </c>
      <c r="BF8" s="1368"/>
      <c r="BG8" s="1368"/>
      <c r="BH8" s="1368"/>
      <c r="BI8" s="1368"/>
      <c r="BJ8" s="1368"/>
      <c r="BK8" s="1368" t="s">
        <v>1377</v>
      </c>
      <c r="BL8" s="1368"/>
      <c r="BM8" s="1368"/>
      <c r="BN8" s="1368"/>
      <c r="BO8" s="1368"/>
      <c r="BP8" s="1368"/>
      <c r="BQ8" s="1368" t="s">
        <v>1378</v>
      </c>
      <c r="BR8" s="1368"/>
      <c r="BS8" s="1368"/>
      <c r="BT8" s="1368"/>
      <c r="BU8" s="1368"/>
      <c r="BV8" s="1368"/>
      <c r="BW8" s="443"/>
      <c r="BX8" s="443"/>
    </row>
    <row r="9" spans="1:83" s="409" customFormat="1" ht="23.1" customHeight="1">
      <c r="A9" s="2828" t="s">
        <v>2160</v>
      </c>
      <c r="B9" s="2829"/>
      <c r="C9" s="2829"/>
      <c r="D9" s="2829"/>
      <c r="E9" s="2829"/>
      <c r="F9" s="2829"/>
      <c r="G9" s="2829"/>
      <c r="H9" s="2829"/>
      <c r="I9" s="2830"/>
      <c r="J9" s="1796" t="s">
        <v>2161</v>
      </c>
      <c r="K9" s="1569"/>
      <c r="L9" s="1569"/>
      <c r="M9" s="1569"/>
      <c r="N9" s="1569"/>
      <c r="O9" s="1573"/>
      <c r="P9" s="2910"/>
      <c r="Q9" s="2911"/>
      <c r="R9" s="2911"/>
      <c r="S9" s="2911"/>
      <c r="T9" s="2911"/>
      <c r="U9" s="2911"/>
      <c r="V9" s="2911"/>
      <c r="W9" s="2911"/>
      <c r="X9" s="2911"/>
      <c r="Y9" s="2911"/>
      <c r="Z9" s="2911"/>
      <c r="AA9" s="2911"/>
      <c r="AB9" s="2911"/>
      <c r="AC9" s="2912"/>
      <c r="AD9" s="2742" t="s">
        <v>2162</v>
      </c>
      <c r="AE9" s="2742"/>
      <c r="AF9" s="2742"/>
      <c r="AG9" s="2742"/>
      <c r="AH9" s="2742"/>
      <c r="AI9" s="2920" t="e">
        <f>INDEX(핸드폰,MATCH(P9,성명,0))</f>
        <v>#N/A</v>
      </c>
      <c r="AJ9" s="2921"/>
      <c r="AK9" s="2921"/>
      <c r="AL9" s="2921"/>
      <c r="AM9" s="2921"/>
      <c r="AN9" s="2921"/>
      <c r="AO9" s="2921"/>
      <c r="AP9" s="2921"/>
      <c r="AQ9" s="2921"/>
      <c r="AR9" s="2921"/>
      <c r="AS9" s="2921"/>
      <c r="AT9" s="2921"/>
      <c r="AU9" s="2921"/>
      <c r="AV9" s="2932"/>
      <c r="AY9" s="1366"/>
      <c r="AZ9" s="1366"/>
      <c r="BA9" s="1366"/>
      <c r="BB9" s="1366"/>
      <c r="BC9" s="1366"/>
      <c r="BD9" s="1366"/>
      <c r="BE9" s="1368"/>
      <c r="BF9" s="1368"/>
      <c r="BG9" s="1368"/>
      <c r="BH9" s="1368"/>
      <c r="BI9" s="1368"/>
      <c r="BJ9" s="1368"/>
      <c r="BK9" s="1368"/>
      <c r="BL9" s="1368"/>
      <c r="BM9" s="1368"/>
      <c r="BN9" s="1368"/>
      <c r="BO9" s="1368"/>
      <c r="BP9" s="1368"/>
      <c r="BQ9" s="1368"/>
      <c r="BR9" s="1368"/>
      <c r="BS9" s="1368"/>
      <c r="BT9" s="1368"/>
      <c r="BU9" s="1368"/>
      <c r="BV9" s="1368"/>
      <c r="BW9" s="443"/>
      <c r="BX9" s="443"/>
    </row>
    <row r="10" spans="1:83" s="409" customFormat="1" ht="23.1" customHeight="1">
      <c r="A10" s="2831"/>
      <c r="B10" s="2832"/>
      <c r="C10" s="2832"/>
      <c r="D10" s="2832"/>
      <c r="E10" s="2832"/>
      <c r="F10" s="2832"/>
      <c r="G10" s="2832"/>
      <c r="H10" s="2832"/>
      <c r="I10" s="2909"/>
      <c r="J10" s="1796" t="s">
        <v>2163</v>
      </c>
      <c r="K10" s="1569"/>
      <c r="L10" s="1569"/>
      <c r="M10" s="1569"/>
      <c r="N10" s="1569"/>
      <c r="O10" s="1573"/>
      <c r="P10" s="2920" t="e">
        <f>INDEX(소속,MATCH(P9,성명,0))</f>
        <v>#N/A</v>
      </c>
      <c r="Q10" s="2921"/>
      <c r="R10" s="2921"/>
      <c r="S10" s="2921"/>
      <c r="T10" s="2921"/>
      <c r="U10" s="2921"/>
      <c r="V10" s="2921"/>
      <c r="W10" s="2921"/>
      <c r="X10" s="2921"/>
      <c r="Y10" s="2921"/>
      <c r="Z10" s="2921"/>
      <c r="AA10" s="2921"/>
      <c r="AB10" s="2921"/>
      <c r="AC10" s="2922"/>
      <c r="AD10" s="2923" t="s">
        <v>2164</v>
      </c>
      <c r="AE10" s="2742"/>
      <c r="AF10" s="2742"/>
      <c r="AG10" s="2742"/>
      <c r="AH10" s="2742"/>
      <c r="AI10" s="2974" t="s">
        <v>1373</v>
      </c>
      <c r="AJ10" s="2974"/>
      <c r="AK10" s="2974"/>
      <c r="AL10" s="2974"/>
      <c r="AM10" s="2974"/>
      <c r="AN10" s="1594" t="e">
        <f>INDEX(직급,MATCH(P9,성명,0))</f>
        <v>#N/A</v>
      </c>
      <c r="AO10" s="1594"/>
      <c r="AP10" s="1594"/>
      <c r="AQ10" s="1594"/>
      <c r="AR10" s="1594"/>
      <c r="AS10" s="1594"/>
      <c r="AT10" s="1594"/>
      <c r="AU10" s="1594"/>
      <c r="AV10" s="2975"/>
      <c r="AY10" s="1368" t="s">
        <v>1503</v>
      </c>
      <c r="AZ10" s="1368"/>
      <c r="BA10" s="1368"/>
      <c r="BB10" s="1368"/>
      <c r="BC10" s="1368"/>
      <c r="BD10" s="1368"/>
      <c r="BE10" s="1368" t="s">
        <v>1379</v>
      </c>
      <c r="BF10" s="1368"/>
      <c r="BG10" s="1368"/>
      <c r="BH10" s="1368"/>
      <c r="BI10" s="1368"/>
      <c r="BJ10" s="1368"/>
      <c r="BK10" s="1368" t="s">
        <v>1380</v>
      </c>
      <c r="BL10" s="1368"/>
      <c r="BM10" s="1368"/>
      <c r="BN10" s="1368"/>
      <c r="BO10" s="1368"/>
      <c r="BP10" s="1368"/>
      <c r="BQ10" s="1368" t="s">
        <v>1381</v>
      </c>
      <c r="BR10" s="1368"/>
      <c r="BS10" s="1368"/>
      <c r="BT10" s="1368"/>
      <c r="BU10" s="1368"/>
      <c r="BV10" s="1368"/>
      <c r="BW10" s="443"/>
      <c r="BX10" s="443"/>
    </row>
    <row r="11" spans="1:83" s="409" customFormat="1" ht="23.1" customHeight="1">
      <c r="A11" s="2831"/>
      <c r="B11" s="2832"/>
      <c r="C11" s="2832"/>
      <c r="D11" s="2832"/>
      <c r="E11" s="2832"/>
      <c r="F11" s="2832"/>
      <c r="G11" s="2832"/>
      <c r="H11" s="2832"/>
      <c r="I11" s="2909"/>
      <c r="J11" s="2933" t="s">
        <v>2408</v>
      </c>
      <c r="K11" s="2934"/>
      <c r="L11" s="2934"/>
      <c r="M11" s="2934"/>
      <c r="N11" s="2934"/>
      <c r="O11" s="2935"/>
      <c r="P11" s="2924" t="e">
        <f>INDEX(생년월일,MATCH(P9,성명,0))</f>
        <v>#N/A</v>
      </c>
      <c r="Q11" s="2925"/>
      <c r="R11" s="2925"/>
      <c r="S11" s="2925"/>
      <c r="T11" s="2925"/>
      <c r="U11" s="2925"/>
      <c r="V11" s="673" t="s">
        <v>2165</v>
      </c>
      <c r="W11" s="2926" t="e">
        <f>INDEX(주민등록뒤,MATCH(P9,성명,0))</f>
        <v>#N/A</v>
      </c>
      <c r="X11" s="2926"/>
      <c r="Y11" s="2926"/>
      <c r="Z11" s="2926"/>
      <c r="AA11" s="2926"/>
      <c r="AB11" s="2926"/>
      <c r="AC11" s="674"/>
      <c r="AD11" s="2927" t="s">
        <v>1325</v>
      </c>
      <c r="AE11" s="2928"/>
      <c r="AF11" s="2928"/>
      <c r="AG11" s="2742" t="s">
        <v>1773</v>
      </c>
      <c r="AH11" s="2742"/>
      <c r="AI11" s="2742"/>
      <c r="AJ11" s="2742"/>
      <c r="AK11" s="2742"/>
      <c r="AL11" s="2980"/>
      <c r="AM11" s="2981"/>
      <c r="AN11" s="2981"/>
      <c r="AO11" s="2981"/>
      <c r="AP11" s="2981"/>
      <c r="AQ11" s="2981"/>
      <c r="AR11" s="2981"/>
      <c r="AS11" s="2981"/>
      <c r="AT11" s="2981"/>
      <c r="AU11" s="2981"/>
      <c r="AV11" s="2982"/>
      <c r="AY11" s="1368"/>
      <c r="AZ11" s="1368"/>
      <c r="BA11" s="1368"/>
      <c r="BB11" s="1368"/>
      <c r="BC11" s="1368"/>
      <c r="BD11" s="1368"/>
      <c r="BE11" s="1368"/>
      <c r="BF11" s="1368"/>
      <c r="BG11" s="1368"/>
      <c r="BH11" s="1368"/>
      <c r="BI11" s="1368"/>
      <c r="BJ11" s="1368"/>
      <c r="BK11" s="1368"/>
      <c r="BL11" s="1368"/>
      <c r="BM11" s="1368"/>
      <c r="BN11" s="1368"/>
      <c r="BO11" s="1368"/>
      <c r="BP11" s="1368"/>
      <c r="BQ11" s="1368"/>
      <c r="BR11" s="1368"/>
      <c r="BS11" s="1368"/>
      <c r="BT11" s="1368"/>
      <c r="BU11" s="1368"/>
      <c r="BV11" s="1368"/>
      <c r="BW11" s="443"/>
      <c r="BX11" s="443"/>
    </row>
    <row r="12" spans="1:83" s="409" customFormat="1" ht="23.1" customHeight="1">
      <c r="A12" s="2962" t="s">
        <v>2166</v>
      </c>
      <c r="B12" s="2963"/>
      <c r="C12" s="2963"/>
      <c r="D12" s="2963"/>
      <c r="E12" s="2963"/>
      <c r="F12" s="2963"/>
      <c r="G12" s="2963"/>
      <c r="H12" s="2963"/>
      <c r="I12" s="2964"/>
      <c r="J12" s="2787" t="s">
        <v>2167</v>
      </c>
      <c r="K12" s="2788"/>
      <c r="L12" s="2788"/>
      <c r="M12" s="2788"/>
      <c r="N12" s="2788"/>
      <c r="O12" s="2788"/>
      <c r="P12" s="2788"/>
      <c r="Q12" s="2788"/>
      <c r="R12" s="2788"/>
      <c r="S12" s="2788"/>
      <c r="T12" s="2788"/>
      <c r="U12" s="2788"/>
      <c r="V12" s="2788"/>
      <c r="W12" s="2788"/>
      <c r="X12" s="2788"/>
      <c r="Y12" s="611"/>
      <c r="Z12" s="2950"/>
      <c r="AA12" s="2950"/>
      <c r="AB12" s="2950"/>
      <c r="AC12" s="2950"/>
      <c r="AD12" s="2950"/>
      <c r="AE12" s="612" t="s">
        <v>2168</v>
      </c>
      <c r="AF12" s="2950"/>
      <c r="AG12" s="2950"/>
      <c r="AH12" s="2950"/>
      <c r="AI12" s="2950"/>
      <c r="AJ12" s="2950"/>
      <c r="AK12" s="485" t="s">
        <v>2169</v>
      </c>
      <c r="AL12" s="2788" t="s">
        <v>2170</v>
      </c>
      <c r="AM12" s="2788"/>
      <c r="AN12" s="2953">
        <f>AF12-Z12</f>
        <v>0</v>
      </c>
      <c r="AO12" s="2953"/>
      <c r="AP12" s="2953"/>
      <c r="AQ12" s="2953"/>
      <c r="AR12" s="2953"/>
      <c r="AS12" s="2953"/>
      <c r="AT12" s="2951" t="s">
        <v>2171</v>
      </c>
      <c r="AU12" s="2951"/>
      <c r="AV12" s="2952"/>
      <c r="AY12" s="1368" t="s">
        <v>1504</v>
      </c>
      <c r="AZ12" s="1368"/>
      <c r="BA12" s="1368"/>
      <c r="BB12" s="1368"/>
      <c r="BC12" s="1368"/>
      <c r="BD12" s="1368"/>
      <c r="BE12" s="1368" t="s">
        <v>1379</v>
      </c>
      <c r="BF12" s="1368"/>
      <c r="BG12" s="1368"/>
      <c r="BH12" s="1368"/>
      <c r="BI12" s="1368"/>
      <c r="BJ12" s="1368"/>
      <c r="BK12" s="1368" t="s">
        <v>1382</v>
      </c>
      <c r="BL12" s="1368"/>
      <c r="BM12" s="1368"/>
      <c r="BN12" s="1368"/>
      <c r="BO12" s="1368"/>
      <c r="BP12" s="1368"/>
      <c r="BQ12" s="1368" t="s">
        <v>1383</v>
      </c>
      <c r="BR12" s="1368"/>
      <c r="BS12" s="1368"/>
      <c r="BT12" s="1368"/>
      <c r="BU12" s="1368"/>
      <c r="BV12" s="1368"/>
      <c r="BW12" s="443"/>
      <c r="BX12" s="443"/>
    </row>
    <row r="13" spans="1:83" s="409" customFormat="1" ht="23.1" customHeight="1">
      <c r="A13" s="1931"/>
      <c r="B13" s="1932"/>
      <c r="C13" s="1932"/>
      <c r="D13" s="1932"/>
      <c r="E13" s="1932"/>
      <c r="F13" s="1932"/>
      <c r="G13" s="1932"/>
      <c r="H13" s="1932"/>
      <c r="I13" s="1933"/>
      <c r="J13" s="2967" t="s">
        <v>2172</v>
      </c>
      <c r="K13" s="2955"/>
      <c r="L13" s="2955"/>
      <c r="M13" s="2955"/>
      <c r="N13" s="2955"/>
      <c r="O13" s="2955"/>
      <c r="P13" s="2955"/>
      <c r="Q13" s="2955"/>
      <c r="R13" s="2955"/>
      <c r="S13" s="2955"/>
      <c r="T13" s="2955"/>
      <c r="U13" s="2955"/>
      <c r="V13" s="2955"/>
      <c r="W13" s="2955"/>
      <c r="X13" s="2968"/>
      <c r="Y13" s="675"/>
      <c r="Z13" s="2949"/>
      <c r="AA13" s="2949"/>
      <c r="AB13" s="2949"/>
      <c r="AC13" s="2949"/>
      <c r="AD13" s="2949"/>
      <c r="AE13" s="676" t="s">
        <v>2157</v>
      </c>
      <c r="AF13" s="2949"/>
      <c r="AG13" s="2949"/>
      <c r="AH13" s="2949"/>
      <c r="AI13" s="2949"/>
      <c r="AJ13" s="2949"/>
      <c r="AK13" s="677" t="s">
        <v>2173</v>
      </c>
      <c r="AL13" s="2955" t="s">
        <v>2174</v>
      </c>
      <c r="AM13" s="2955"/>
      <c r="AN13" s="2954">
        <f>AF13-Z13+1</f>
        <v>1</v>
      </c>
      <c r="AO13" s="2954"/>
      <c r="AP13" s="2954"/>
      <c r="AQ13" s="2954"/>
      <c r="AR13" s="2954"/>
      <c r="AS13" s="2954"/>
      <c r="AT13" s="2947" t="s">
        <v>2175</v>
      </c>
      <c r="AU13" s="2947"/>
      <c r="AV13" s="2948"/>
      <c r="AY13" s="1368"/>
      <c r="AZ13" s="1368"/>
      <c r="BA13" s="1368"/>
      <c r="BB13" s="1368"/>
      <c r="BC13" s="1368"/>
      <c r="BD13" s="1368"/>
      <c r="BE13" s="1368"/>
      <c r="BF13" s="1368"/>
      <c r="BG13" s="1368"/>
      <c r="BH13" s="1368"/>
      <c r="BI13" s="1368"/>
      <c r="BJ13" s="1368"/>
      <c r="BK13" s="1368"/>
      <c r="BL13" s="1368"/>
      <c r="BM13" s="1368"/>
      <c r="BN13" s="1368"/>
      <c r="BO13" s="1368"/>
      <c r="BP13" s="1368"/>
      <c r="BQ13" s="1368"/>
      <c r="BR13" s="1368"/>
      <c r="BS13" s="1368"/>
      <c r="BT13" s="1368"/>
      <c r="BU13" s="1368"/>
      <c r="BV13" s="1368"/>
      <c r="BW13" s="443"/>
      <c r="BX13" s="443"/>
    </row>
    <row r="14" spans="1:83" s="443" customFormat="1" ht="23.1" customHeight="1">
      <c r="A14" s="1562" t="s">
        <v>2176</v>
      </c>
      <c r="B14" s="1563"/>
      <c r="C14" s="1563"/>
      <c r="D14" s="1563"/>
      <c r="E14" s="1563"/>
      <c r="F14" s="1563"/>
      <c r="G14" s="1563"/>
      <c r="H14" s="1563"/>
      <c r="I14" s="1564"/>
      <c r="J14" s="2993" t="s">
        <v>2177</v>
      </c>
      <c r="K14" s="2993"/>
      <c r="L14" s="2993"/>
      <c r="M14" s="2993"/>
      <c r="N14" s="2993"/>
      <c r="O14" s="2993"/>
      <c r="P14" s="2993"/>
      <c r="Q14" s="2993"/>
      <c r="R14" s="2993"/>
      <c r="S14" s="2993"/>
      <c r="T14" s="2993" t="s">
        <v>2178</v>
      </c>
      <c r="U14" s="2993"/>
      <c r="V14" s="2993"/>
      <c r="W14" s="2993"/>
      <c r="X14" s="2993"/>
      <c r="Y14" s="2993"/>
      <c r="Z14" s="2993"/>
      <c r="AA14" s="2993"/>
      <c r="AB14" s="2993"/>
      <c r="AC14" s="2993"/>
      <c r="AD14" s="2993" t="s">
        <v>2179</v>
      </c>
      <c r="AE14" s="2993"/>
      <c r="AF14" s="2993"/>
      <c r="AG14" s="2993"/>
      <c r="AH14" s="2993"/>
      <c r="AI14" s="2993"/>
      <c r="AJ14" s="2993"/>
      <c r="AK14" s="2993"/>
      <c r="AL14" s="2993"/>
      <c r="AM14" s="2993"/>
      <c r="AN14" s="2742" t="s">
        <v>1284</v>
      </c>
      <c r="AO14" s="2742"/>
      <c r="AP14" s="2742"/>
      <c r="AQ14" s="2742"/>
      <c r="AR14" s="2742"/>
      <c r="AS14" s="2742"/>
      <c r="AT14" s="2742"/>
      <c r="AU14" s="2742"/>
      <c r="AV14" s="2994"/>
      <c r="AY14" s="1382" t="s">
        <v>1384</v>
      </c>
      <c r="AZ14" s="1382"/>
      <c r="BA14" s="1382"/>
      <c r="BB14" s="1382"/>
      <c r="BC14" s="1382"/>
      <c r="BD14" s="1382"/>
      <c r="BE14" s="1382"/>
      <c r="BF14" s="1382"/>
      <c r="BG14" s="1382"/>
      <c r="BH14" s="1382"/>
      <c r="BI14" s="1382"/>
      <c r="BJ14" s="1382"/>
      <c r="BK14" s="1382"/>
      <c r="BL14" s="1382"/>
      <c r="BM14" s="1382"/>
      <c r="BN14" s="1382"/>
      <c r="BO14" s="1382"/>
      <c r="BP14" s="1382"/>
      <c r="BQ14" s="1382"/>
      <c r="BR14" s="1382"/>
      <c r="BS14" s="1382"/>
      <c r="BT14" s="1382"/>
      <c r="BU14" s="1382"/>
      <c r="BV14" s="1382"/>
      <c r="BW14" s="1382"/>
      <c r="BX14" s="1382"/>
    </row>
    <row r="15" spans="1:83" s="409" customFormat="1" ht="23.1" customHeight="1">
      <c r="A15" s="1562"/>
      <c r="B15" s="1563"/>
      <c r="C15" s="1563"/>
      <c r="D15" s="1563"/>
      <c r="E15" s="1563"/>
      <c r="F15" s="1563"/>
      <c r="G15" s="1563"/>
      <c r="H15" s="1563"/>
      <c r="I15" s="1564"/>
      <c r="J15" s="2995">
        <f>IF($AD$11="내국인",IF($AI$10="전임교원 이상(연구책임자)",HOUR($AN$12)*150000,HOUR($AN$12)*100000),IF(#REF!="전임교원 이상(연구책임자)",HOUR($AN$12)*150000*2,HOUR($AN$12)*100000*2))</f>
        <v>0</v>
      </c>
      <c r="K15" s="2996"/>
      <c r="L15" s="2996"/>
      <c r="M15" s="2996"/>
      <c r="N15" s="2996"/>
      <c r="O15" s="2996"/>
      <c r="P15" s="2996"/>
      <c r="Q15" s="2996"/>
      <c r="R15" s="2996"/>
      <c r="S15" s="2996"/>
      <c r="T15" s="2996">
        <f>IF($AD$11="내국인",IF($AI$10="전임교원 이상(연구책임자)",$AN$13*800000,$AN$13*600000),IF($AI$10="전임교원 이상(연구책임자)",$AN$13*800000*2,$AN$13*600000*2))</f>
        <v>800000</v>
      </c>
      <c r="U15" s="2996"/>
      <c r="V15" s="2996"/>
      <c r="W15" s="2996"/>
      <c r="X15" s="2996"/>
      <c r="Y15" s="2996"/>
      <c r="Z15" s="2996"/>
      <c r="AA15" s="2996"/>
      <c r="AB15" s="2996"/>
      <c r="AC15" s="2996"/>
      <c r="AD15" s="2997"/>
      <c r="AE15" s="2997"/>
      <c r="AF15" s="2997"/>
      <c r="AG15" s="2997"/>
      <c r="AH15" s="2997"/>
      <c r="AI15" s="2997"/>
      <c r="AJ15" s="2997"/>
      <c r="AK15" s="2997"/>
      <c r="AL15" s="2997"/>
      <c r="AM15" s="2997"/>
      <c r="AN15" s="2996">
        <f>J15+T15+AD15</f>
        <v>800000</v>
      </c>
      <c r="AO15" s="2996"/>
      <c r="AP15" s="2996"/>
      <c r="AQ15" s="2996"/>
      <c r="AR15" s="2996"/>
      <c r="AS15" s="2996"/>
      <c r="AT15" s="2996"/>
      <c r="AU15" s="2996"/>
      <c r="AV15" s="2998"/>
      <c r="AX15" s="411"/>
      <c r="AY15" s="1382"/>
      <c r="AZ15" s="1382"/>
      <c r="BA15" s="1382"/>
      <c r="BB15" s="1382"/>
      <c r="BC15" s="1382"/>
      <c r="BD15" s="1382"/>
      <c r="BE15" s="1382"/>
      <c r="BF15" s="1382"/>
      <c r="BG15" s="1382"/>
      <c r="BH15" s="1382"/>
      <c r="BI15" s="1382"/>
      <c r="BJ15" s="1382"/>
      <c r="BK15" s="1382"/>
      <c r="BL15" s="1382"/>
      <c r="BM15" s="1382"/>
      <c r="BN15" s="1382"/>
      <c r="BO15" s="1382"/>
      <c r="BP15" s="1382"/>
      <c r="BQ15" s="1382"/>
      <c r="BR15" s="1382"/>
      <c r="BS15" s="1382"/>
      <c r="BT15" s="1382"/>
      <c r="BU15" s="1382"/>
      <c r="BV15" s="1382"/>
      <c r="BW15" s="1382"/>
      <c r="BX15" s="1382"/>
      <c r="BY15" s="411"/>
      <c r="BZ15" s="411"/>
      <c r="CA15" s="411"/>
      <c r="CB15" s="411"/>
      <c r="CC15" s="411"/>
      <c r="CD15" s="411"/>
      <c r="CE15" s="411"/>
    </row>
    <row r="16" spans="1:83" s="443" customFormat="1" ht="23.1" customHeight="1">
      <c r="A16" s="1931" t="s">
        <v>2180</v>
      </c>
      <c r="B16" s="1932"/>
      <c r="C16" s="1932"/>
      <c r="D16" s="1932"/>
      <c r="E16" s="1932"/>
      <c r="F16" s="1932"/>
      <c r="G16" s="1932"/>
      <c r="H16" s="1932"/>
      <c r="I16" s="1933"/>
      <c r="J16" s="966" t="s">
        <v>2181</v>
      </c>
      <c r="K16" s="966"/>
      <c r="L16" s="966"/>
      <c r="M16" s="966"/>
      <c r="N16" s="966"/>
      <c r="O16" s="966"/>
      <c r="P16" s="966"/>
      <c r="Q16" s="966"/>
      <c r="R16" s="966"/>
      <c r="S16" s="966"/>
      <c r="T16" s="966"/>
      <c r="U16" s="966"/>
      <c r="V16" s="966"/>
      <c r="W16" s="966"/>
      <c r="X16" s="966"/>
      <c r="Y16" s="966" t="s">
        <v>2182</v>
      </c>
      <c r="Z16" s="966"/>
      <c r="AA16" s="966"/>
      <c r="AB16" s="966"/>
      <c r="AC16" s="966"/>
      <c r="AD16" s="967"/>
      <c r="AE16" s="1085"/>
      <c r="AF16" s="1085"/>
      <c r="AG16" s="1085"/>
      <c r="AH16" s="1085"/>
      <c r="AI16" s="1085"/>
      <c r="AJ16" s="1085"/>
      <c r="AK16" s="1085"/>
      <c r="AL16" s="1085"/>
      <c r="AM16" s="1085"/>
      <c r="AN16" s="1085"/>
      <c r="AO16" s="1085"/>
      <c r="AP16" s="1085"/>
      <c r="AQ16" s="1085"/>
      <c r="AR16" s="1085"/>
      <c r="AS16" s="1085"/>
      <c r="AT16" s="1085"/>
      <c r="AU16" s="1085"/>
      <c r="AV16" s="1086"/>
      <c r="AX16" s="444"/>
      <c r="AY16" s="443" t="s">
        <v>1385</v>
      </c>
      <c r="BY16" s="444"/>
      <c r="BZ16" s="444"/>
      <c r="CA16" s="444"/>
      <c r="CB16" s="444"/>
      <c r="CC16" s="444"/>
      <c r="CD16" s="444"/>
      <c r="CE16" s="444"/>
    </row>
    <row r="17" spans="1:83" s="443" customFormat="1" ht="23.1" customHeight="1">
      <c r="A17" s="2962" t="s">
        <v>2183</v>
      </c>
      <c r="B17" s="2963"/>
      <c r="C17" s="2963"/>
      <c r="D17" s="2963"/>
      <c r="E17" s="2963"/>
      <c r="F17" s="2963"/>
      <c r="G17" s="2963"/>
      <c r="H17" s="2963"/>
      <c r="I17" s="2964"/>
      <c r="J17" s="2984" t="s">
        <v>2184</v>
      </c>
      <c r="K17" s="2985"/>
      <c r="L17" s="2985"/>
      <c r="M17" s="2985"/>
      <c r="N17" s="2985"/>
      <c r="O17" s="2985"/>
      <c r="P17" s="2985"/>
      <c r="Q17" s="2985"/>
      <c r="R17" s="2985"/>
      <c r="S17" s="2985"/>
      <c r="T17" s="2985"/>
      <c r="U17" s="2985"/>
      <c r="V17" s="2985"/>
      <c r="W17" s="2985"/>
      <c r="X17" s="2985"/>
      <c r="Y17" s="2985"/>
      <c r="Z17" s="2985"/>
      <c r="AA17" s="2985"/>
      <c r="AB17" s="2985"/>
      <c r="AC17" s="2985"/>
      <c r="AD17" s="2985"/>
      <c r="AE17" s="2985"/>
      <c r="AF17" s="2985"/>
      <c r="AG17" s="2985"/>
      <c r="AH17" s="2985"/>
      <c r="AI17" s="2985"/>
      <c r="AJ17" s="2985"/>
      <c r="AK17" s="2985"/>
      <c r="AL17" s="2985"/>
      <c r="AM17" s="2985"/>
      <c r="AN17" s="2985"/>
      <c r="AO17" s="2985"/>
      <c r="AP17" s="2985"/>
      <c r="AQ17" s="2985"/>
      <c r="AR17" s="2985"/>
      <c r="AS17" s="2985"/>
      <c r="AT17" s="2985"/>
      <c r="AU17" s="2985"/>
      <c r="AV17" s="2986"/>
      <c r="AX17" s="444"/>
      <c r="AY17" s="1579" t="s">
        <v>1386</v>
      </c>
      <c r="AZ17" s="1579"/>
      <c r="BA17" s="1579"/>
      <c r="BB17" s="1579"/>
      <c r="BC17" s="1579"/>
      <c r="BD17" s="1579"/>
      <c r="BE17" s="1579"/>
      <c r="BF17" s="1579"/>
      <c r="BG17" s="1579"/>
      <c r="BH17" s="1579"/>
      <c r="BI17" s="1579"/>
      <c r="BJ17" s="1579"/>
      <c r="BK17" s="1579"/>
      <c r="BL17" s="1579"/>
      <c r="BM17" s="1579"/>
      <c r="BN17" s="1579"/>
      <c r="BO17" s="1579"/>
      <c r="BP17" s="1579"/>
      <c r="BQ17" s="1579"/>
      <c r="BR17" s="1579"/>
      <c r="BS17" s="1579"/>
      <c r="BT17" s="1579"/>
      <c r="BU17" s="1579"/>
      <c r="BV17" s="1579"/>
      <c r="BW17" s="1579"/>
      <c r="BX17" s="1579"/>
      <c r="BY17" s="444"/>
      <c r="BZ17" s="444"/>
      <c r="CA17" s="444"/>
      <c r="CB17" s="444"/>
      <c r="CC17" s="444"/>
      <c r="CD17" s="444"/>
      <c r="CE17" s="444"/>
    </row>
    <row r="18" spans="1:83" s="443" customFormat="1" ht="23.1" customHeight="1">
      <c r="A18" s="2831"/>
      <c r="B18" s="2832"/>
      <c r="C18" s="2832"/>
      <c r="D18" s="2832"/>
      <c r="E18" s="2832"/>
      <c r="F18" s="2832"/>
      <c r="G18" s="2832"/>
      <c r="H18" s="2832"/>
      <c r="I18" s="2909"/>
      <c r="J18" s="2987"/>
      <c r="K18" s="2988"/>
      <c r="L18" s="2988"/>
      <c r="M18" s="2988"/>
      <c r="N18" s="2988"/>
      <c r="O18" s="2988"/>
      <c r="P18" s="2988"/>
      <c r="Q18" s="2988"/>
      <c r="R18" s="2988"/>
      <c r="S18" s="2988"/>
      <c r="T18" s="2988"/>
      <c r="U18" s="2988"/>
      <c r="V18" s="2988"/>
      <c r="W18" s="2988"/>
      <c r="X18" s="2988"/>
      <c r="Y18" s="2988"/>
      <c r="Z18" s="2988"/>
      <c r="AA18" s="2988"/>
      <c r="AB18" s="2988"/>
      <c r="AC18" s="2988"/>
      <c r="AD18" s="2988"/>
      <c r="AE18" s="2988"/>
      <c r="AF18" s="2988"/>
      <c r="AG18" s="2988"/>
      <c r="AH18" s="2988"/>
      <c r="AI18" s="2988"/>
      <c r="AJ18" s="2988"/>
      <c r="AK18" s="2988"/>
      <c r="AL18" s="2988"/>
      <c r="AM18" s="2988"/>
      <c r="AN18" s="2988"/>
      <c r="AO18" s="2988"/>
      <c r="AP18" s="2988"/>
      <c r="AQ18" s="2988"/>
      <c r="AR18" s="2988"/>
      <c r="AS18" s="2988"/>
      <c r="AT18" s="2988"/>
      <c r="AU18" s="2988"/>
      <c r="AV18" s="2989"/>
      <c r="AX18" s="444"/>
      <c r="AY18" s="1382" t="s">
        <v>1387</v>
      </c>
      <c r="AZ18" s="1382"/>
      <c r="BA18" s="1382"/>
      <c r="BB18" s="1382"/>
      <c r="BC18" s="1382"/>
      <c r="BD18" s="1382"/>
      <c r="BE18" s="1382"/>
      <c r="BF18" s="1382"/>
      <c r="BG18" s="1382"/>
      <c r="BH18" s="1382"/>
      <c r="BI18" s="1382"/>
      <c r="BJ18" s="1382"/>
      <c r="BK18" s="1382"/>
      <c r="BL18" s="1382"/>
      <c r="BM18" s="1382"/>
      <c r="BN18" s="1382"/>
      <c r="BO18" s="1382"/>
      <c r="BP18" s="1382"/>
      <c r="BQ18" s="1382"/>
      <c r="BR18" s="1382"/>
      <c r="BS18" s="1382"/>
      <c r="BT18" s="1382"/>
      <c r="BU18" s="1382"/>
      <c r="BV18" s="1382"/>
      <c r="BW18" s="1382"/>
      <c r="BX18" s="1382"/>
      <c r="BY18" s="444"/>
      <c r="BZ18" s="444"/>
      <c r="CA18" s="444"/>
      <c r="CB18" s="444"/>
      <c r="CC18" s="444"/>
      <c r="CD18" s="444"/>
      <c r="CE18" s="444"/>
    </row>
    <row r="19" spans="1:83" s="443" customFormat="1" ht="23.1" customHeight="1">
      <c r="A19" s="2831"/>
      <c r="B19" s="2832"/>
      <c r="C19" s="2832"/>
      <c r="D19" s="2832"/>
      <c r="E19" s="2832"/>
      <c r="F19" s="2832"/>
      <c r="G19" s="2832"/>
      <c r="H19" s="2832"/>
      <c r="I19" s="2983"/>
      <c r="J19" s="2987"/>
      <c r="K19" s="2988"/>
      <c r="L19" s="2988"/>
      <c r="M19" s="2988"/>
      <c r="N19" s="2988"/>
      <c r="O19" s="2988"/>
      <c r="P19" s="2988"/>
      <c r="Q19" s="2988"/>
      <c r="R19" s="2988"/>
      <c r="S19" s="2988"/>
      <c r="T19" s="2988"/>
      <c r="U19" s="2988"/>
      <c r="V19" s="2988"/>
      <c r="W19" s="2988"/>
      <c r="X19" s="2988"/>
      <c r="Y19" s="2988"/>
      <c r="Z19" s="2988"/>
      <c r="AA19" s="2988"/>
      <c r="AB19" s="2988"/>
      <c r="AC19" s="2988"/>
      <c r="AD19" s="2988"/>
      <c r="AE19" s="2988"/>
      <c r="AF19" s="2988"/>
      <c r="AG19" s="2988"/>
      <c r="AH19" s="2988"/>
      <c r="AI19" s="2988"/>
      <c r="AJ19" s="2988"/>
      <c r="AK19" s="2988"/>
      <c r="AL19" s="2988"/>
      <c r="AM19" s="2988"/>
      <c r="AN19" s="2988"/>
      <c r="AO19" s="2988"/>
      <c r="AP19" s="2988"/>
      <c r="AQ19" s="2988"/>
      <c r="AR19" s="2988"/>
      <c r="AS19" s="2988"/>
      <c r="AT19" s="2988"/>
      <c r="AU19" s="2988"/>
      <c r="AV19" s="2989"/>
      <c r="AX19" s="444"/>
      <c r="AY19" s="1382"/>
      <c r="AZ19" s="1382"/>
      <c r="BA19" s="1382"/>
      <c r="BB19" s="1382"/>
      <c r="BC19" s="1382"/>
      <c r="BD19" s="1382"/>
      <c r="BE19" s="1382"/>
      <c r="BF19" s="1382"/>
      <c r="BG19" s="1382"/>
      <c r="BH19" s="1382"/>
      <c r="BI19" s="1382"/>
      <c r="BJ19" s="1382"/>
      <c r="BK19" s="1382"/>
      <c r="BL19" s="1382"/>
      <c r="BM19" s="1382"/>
      <c r="BN19" s="1382"/>
      <c r="BO19" s="1382"/>
      <c r="BP19" s="1382"/>
      <c r="BQ19" s="1382"/>
      <c r="BR19" s="1382"/>
      <c r="BS19" s="1382"/>
      <c r="BT19" s="1382"/>
      <c r="BU19" s="1382"/>
      <c r="BV19" s="1382"/>
      <c r="BW19" s="1382"/>
      <c r="BX19" s="1382"/>
      <c r="BY19" s="444"/>
      <c r="BZ19" s="444"/>
      <c r="CA19" s="444"/>
      <c r="CB19" s="444"/>
      <c r="CC19" s="444"/>
      <c r="CD19" s="444"/>
      <c r="CE19" s="444"/>
    </row>
    <row r="20" spans="1:83" s="443" customFormat="1" ht="23.1" customHeight="1">
      <c r="A20" s="2831"/>
      <c r="B20" s="2832"/>
      <c r="C20" s="2832"/>
      <c r="D20" s="2832"/>
      <c r="E20" s="2832"/>
      <c r="F20" s="2832"/>
      <c r="G20" s="2832"/>
      <c r="H20" s="2832"/>
      <c r="I20" s="2983"/>
      <c r="J20" s="2987"/>
      <c r="K20" s="2988"/>
      <c r="L20" s="2988"/>
      <c r="M20" s="2988"/>
      <c r="N20" s="2988"/>
      <c r="O20" s="2988"/>
      <c r="P20" s="2988"/>
      <c r="Q20" s="2988"/>
      <c r="R20" s="2988"/>
      <c r="S20" s="2988"/>
      <c r="T20" s="2988"/>
      <c r="U20" s="2988"/>
      <c r="V20" s="2988"/>
      <c r="W20" s="2988"/>
      <c r="X20" s="2988"/>
      <c r="Y20" s="2988"/>
      <c r="Z20" s="2988"/>
      <c r="AA20" s="2988"/>
      <c r="AB20" s="2988"/>
      <c r="AC20" s="2988"/>
      <c r="AD20" s="2988"/>
      <c r="AE20" s="2988"/>
      <c r="AF20" s="2988"/>
      <c r="AG20" s="2988"/>
      <c r="AH20" s="2988"/>
      <c r="AI20" s="2988"/>
      <c r="AJ20" s="2988"/>
      <c r="AK20" s="2988"/>
      <c r="AL20" s="2988"/>
      <c r="AM20" s="2988"/>
      <c r="AN20" s="2988"/>
      <c r="AO20" s="2988"/>
      <c r="AP20" s="2988"/>
      <c r="AQ20" s="2988"/>
      <c r="AR20" s="2988"/>
      <c r="AS20" s="2988"/>
      <c r="AT20" s="2988"/>
      <c r="AU20" s="2988"/>
      <c r="AV20" s="2989"/>
      <c r="AX20" s="444"/>
      <c r="AY20" s="2966" t="s">
        <v>1388</v>
      </c>
      <c r="AZ20" s="1579"/>
      <c r="BA20" s="1579"/>
      <c r="BB20" s="1579"/>
      <c r="BC20" s="1579"/>
      <c r="BD20" s="1579"/>
      <c r="BE20" s="1579"/>
      <c r="BF20" s="1579"/>
      <c r="BG20" s="1579"/>
      <c r="BH20" s="1579"/>
      <c r="BI20" s="1579"/>
      <c r="BJ20" s="1579"/>
      <c r="BK20" s="1579"/>
      <c r="BL20" s="1579"/>
      <c r="BM20" s="1579"/>
      <c r="BN20" s="1579"/>
      <c r="BO20" s="1579"/>
      <c r="BP20" s="1579"/>
      <c r="BQ20" s="1579"/>
      <c r="BR20" s="1579"/>
      <c r="BS20" s="1579"/>
      <c r="BT20" s="1579"/>
      <c r="BU20" s="1579"/>
      <c r="BV20" s="1579"/>
      <c r="BW20" s="1579"/>
      <c r="BX20" s="1579"/>
      <c r="BY20" s="444"/>
      <c r="BZ20" s="444"/>
      <c r="CA20" s="444"/>
      <c r="CB20" s="444"/>
      <c r="CC20" s="444"/>
      <c r="CD20" s="444"/>
      <c r="CE20" s="444"/>
    </row>
    <row r="21" spans="1:83" s="443" customFormat="1" ht="23.1" customHeight="1">
      <c r="A21" s="2831"/>
      <c r="B21" s="2832"/>
      <c r="C21" s="2832"/>
      <c r="D21" s="2832"/>
      <c r="E21" s="2832"/>
      <c r="F21" s="2832"/>
      <c r="G21" s="2832"/>
      <c r="H21" s="2832"/>
      <c r="I21" s="2983"/>
      <c r="J21" s="2987"/>
      <c r="K21" s="2988"/>
      <c r="L21" s="2988"/>
      <c r="M21" s="2988"/>
      <c r="N21" s="2988"/>
      <c r="O21" s="2988"/>
      <c r="P21" s="2988"/>
      <c r="Q21" s="2988"/>
      <c r="R21" s="2988"/>
      <c r="S21" s="2988"/>
      <c r="T21" s="2988"/>
      <c r="U21" s="2988"/>
      <c r="V21" s="2988"/>
      <c r="W21" s="2988"/>
      <c r="X21" s="2988"/>
      <c r="Y21" s="2988"/>
      <c r="Z21" s="2988"/>
      <c r="AA21" s="2988"/>
      <c r="AB21" s="2988"/>
      <c r="AC21" s="2988"/>
      <c r="AD21" s="2988"/>
      <c r="AE21" s="2988"/>
      <c r="AF21" s="2988"/>
      <c r="AG21" s="2988"/>
      <c r="AH21" s="2988"/>
      <c r="AI21" s="2988"/>
      <c r="AJ21" s="2988"/>
      <c r="AK21" s="2988"/>
      <c r="AL21" s="2988"/>
      <c r="AM21" s="2988"/>
      <c r="AN21" s="2988"/>
      <c r="AO21" s="2988"/>
      <c r="AP21" s="2988"/>
      <c r="AQ21" s="2988"/>
      <c r="AR21" s="2988"/>
      <c r="AS21" s="2988"/>
      <c r="AT21" s="2988"/>
      <c r="AU21" s="2988"/>
      <c r="AV21" s="2989"/>
      <c r="AX21" s="444"/>
      <c r="AY21" s="1288" t="s">
        <v>1375</v>
      </c>
      <c r="AZ21" s="1289"/>
      <c r="BA21" s="1289"/>
      <c r="BB21" s="1289"/>
      <c r="BC21" s="1289"/>
      <c r="BD21" s="1289"/>
      <c r="BE21" s="1289"/>
      <c r="BF21" s="1289"/>
      <c r="BG21" s="1289"/>
      <c r="BH21" s="1289"/>
      <c r="BI21" s="1289"/>
      <c r="BJ21" s="1289" t="s">
        <v>1389</v>
      </c>
      <c r="BK21" s="1289"/>
      <c r="BL21" s="1289"/>
      <c r="BM21" s="1289"/>
      <c r="BN21" s="1289"/>
      <c r="BO21" s="1289" t="s">
        <v>1390</v>
      </c>
      <c r="BP21" s="1289"/>
      <c r="BQ21" s="1289"/>
      <c r="BR21" s="1289"/>
      <c r="BS21" s="1289"/>
      <c r="BT21" s="1289" t="s">
        <v>1391</v>
      </c>
      <c r="BU21" s="1289"/>
      <c r="BV21" s="1289"/>
      <c r="BW21" s="1289"/>
      <c r="BX21" s="1641"/>
      <c r="BY21" s="444"/>
      <c r="BZ21" s="444"/>
      <c r="CA21" s="444"/>
      <c r="CB21" s="444"/>
      <c r="CC21" s="444"/>
      <c r="CD21" s="444"/>
      <c r="CE21" s="444"/>
    </row>
    <row r="22" spans="1:83" s="409" customFormat="1" ht="23.1" customHeight="1">
      <c r="A22" s="2831"/>
      <c r="B22" s="2832"/>
      <c r="C22" s="2832"/>
      <c r="D22" s="2832"/>
      <c r="E22" s="2832"/>
      <c r="F22" s="2832"/>
      <c r="G22" s="2832"/>
      <c r="H22" s="2832"/>
      <c r="I22" s="2983"/>
      <c r="J22" s="2987"/>
      <c r="K22" s="2988"/>
      <c r="L22" s="2988"/>
      <c r="M22" s="2988"/>
      <c r="N22" s="2988"/>
      <c r="O22" s="2988"/>
      <c r="P22" s="2988"/>
      <c r="Q22" s="2988"/>
      <c r="R22" s="2988"/>
      <c r="S22" s="2988"/>
      <c r="T22" s="2988"/>
      <c r="U22" s="2988"/>
      <c r="V22" s="2988"/>
      <c r="W22" s="2988"/>
      <c r="X22" s="2988"/>
      <c r="Y22" s="2988"/>
      <c r="Z22" s="2988"/>
      <c r="AA22" s="2988"/>
      <c r="AB22" s="2988"/>
      <c r="AC22" s="2988"/>
      <c r="AD22" s="2988"/>
      <c r="AE22" s="2988"/>
      <c r="AF22" s="2988"/>
      <c r="AG22" s="2988"/>
      <c r="AH22" s="2988"/>
      <c r="AI22" s="2988"/>
      <c r="AJ22" s="2988"/>
      <c r="AK22" s="2988"/>
      <c r="AL22" s="2988"/>
      <c r="AM22" s="2988"/>
      <c r="AN22" s="2988"/>
      <c r="AO22" s="2988"/>
      <c r="AP22" s="2988"/>
      <c r="AQ22" s="2988"/>
      <c r="AR22" s="2988"/>
      <c r="AS22" s="2988"/>
      <c r="AT22" s="2988"/>
      <c r="AU22" s="2988"/>
      <c r="AV22" s="2989"/>
      <c r="AX22" s="411"/>
      <c r="AY22" s="2739" t="s">
        <v>1392</v>
      </c>
      <c r="AZ22" s="2740"/>
      <c r="BA22" s="2740"/>
      <c r="BB22" s="2740"/>
      <c r="BC22" s="2740"/>
      <c r="BD22" s="2740"/>
      <c r="BE22" s="2740"/>
      <c r="BF22" s="2740"/>
      <c r="BG22" s="2740"/>
      <c r="BH22" s="2740"/>
      <c r="BI22" s="2740"/>
      <c r="BJ22" s="2740" t="s">
        <v>1393</v>
      </c>
      <c r="BK22" s="2740"/>
      <c r="BL22" s="2740"/>
      <c r="BM22" s="2740"/>
      <c r="BN22" s="2740"/>
      <c r="BO22" s="2740" t="s">
        <v>1394</v>
      </c>
      <c r="BP22" s="2740"/>
      <c r="BQ22" s="2740"/>
      <c r="BR22" s="2740"/>
      <c r="BS22" s="2740"/>
      <c r="BT22" s="2740" t="s">
        <v>1395</v>
      </c>
      <c r="BU22" s="2740"/>
      <c r="BV22" s="2740"/>
      <c r="BW22" s="2740"/>
      <c r="BX22" s="2978"/>
      <c r="BY22" s="411"/>
      <c r="BZ22" s="411"/>
      <c r="CA22" s="411"/>
      <c r="CB22" s="411"/>
      <c r="CC22" s="411"/>
      <c r="CD22" s="411"/>
      <c r="CE22" s="411"/>
    </row>
    <row r="23" spans="1:83" s="409" customFormat="1" ht="23.1" customHeight="1">
      <c r="A23" s="2831"/>
      <c r="B23" s="2832"/>
      <c r="C23" s="2832"/>
      <c r="D23" s="2832"/>
      <c r="E23" s="2832"/>
      <c r="F23" s="2832"/>
      <c r="G23" s="2832"/>
      <c r="H23" s="2832"/>
      <c r="I23" s="2983"/>
      <c r="J23" s="2987"/>
      <c r="K23" s="2988"/>
      <c r="L23" s="2988"/>
      <c r="M23" s="2988"/>
      <c r="N23" s="2988"/>
      <c r="O23" s="2988"/>
      <c r="P23" s="2988"/>
      <c r="Q23" s="2988"/>
      <c r="R23" s="2988"/>
      <c r="S23" s="2988"/>
      <c r="T23" s="2988"/>
      <c r="U23" s="2988"/>
      <c r="V23" s="2988"/>
      <c r="W23" s="2988"/>
      <c r="X23" s="2988"/>
      <c r="Y23" s="2988"/>
      <c r="Z23" s="2988"/>
      <c r="AA23" s="2988"/>
      <c r="AB23" s="2988"/>
      <c r="AC23" s="2988"/>
      <c r="AD23" s="2988"/>
      <c r="AE23" s="2988"/>
      <c r="AF23" s="2988"/>
      <c r="AG23" s="2988"/>
      <c r="AH23" s="2988"/>
      <c r="AI23" s="2988"/>
      <c r="AJ23" s="2988"/>
      <c r="AK23" s="2988"/>
      <c r="AL23" s="2988"/>
      <c r="AM23" s="2988"/>
      <c r="AN23" s="2988"/>
      <c r="AO23" s="2988"/>
      <c r="AP23" s="2988"/>
      <c r="AQ23" s="2988"/>
      <c r="AR23" s="2988"/>
      <c r="AS23" s="2988"/>
      <c r="AT23" s="2988"/>
      <c r="AU23" s="2988"/>
      <c r="AV23" s="2989"/>
      <c r="AX23" s="411"/>
      <c r="AY23" s="295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  <c r="BP23" s="927"/>
      <c r="BQ23" s="927"/>
      <c r="BR23" s="927"/>
      <c r="BS23" s="927"/>
      <c r="BT23" s="927"/>
      <c r="BU23" s="927"/>
      <c r="BV23" s="927"/>
      <c r="BW23" s="927"/>
      <c r="BX23" s="2979"/>
      <c r="BY23" s="411"/>
      <c r="BZ23" s="411"/>
      <c r="CA23" s="411"/>
      <c r="CB23" s="411"/>
      <c r="CC23" s="411"/>
      <c r="CD23" s="411"/>
      <c r="CE23" s="411"/>
    </row>
    <row r="24" spans="1:83" s="409" customFormat="1" ht="23.1" customHeight="1">
      <c r="A24" s="2831"/>
      <c r="B24" s="2832"/>
      <c r="C24" s="2832"/>
      <c r="D24" s="2832"/>
      <c r="E24" s="2832"/>
      <c r="F24" s="2832"/>
      <c r="G24" s="2832"/>
      <c r="H24" s="2832"/>
      <c r="I24" s="2983"/>
      <c r="J24" s="2987"/>
      <c r="K24" s="2988"/>
      <c r="L24" s="2988"/>
      <c r="M24" s="2988"/>
      <c r="N24" s="2988"/>
      <c r="O24" s="2988"/>
      <c r="P24" s="2988"/>
      <c r="Q24" s="2988"/>
      <c r="R24" s="2988"/>
      <c r="S24" s="2988"/>
      <c r="T24" s="2988"/>
      <c r="U24" s="2988"/>
      <c r="V24" s="2988"/>
      <c r="W24" s="2988"/>
      <c r="X24" s="2988"/>
      <c r="Y24" s="2988"/>
      <c r="Z24" s="2988"/>
      <c r="AA24" s="2988"/>
      <c r="AB24" s="2988"/>
      <c r="AC24" s="2988"/>
      <c r="AD24" s="2988"/>
      <c r="AE24" s="2988"/>
      <c r="AF24" s="2988"/>
      <c r="AG24" s="2988"/>
      <c r="AH24" s="2988"/>
      <c r="AI24" s="2988"/>
      <c r="AJ24" s="2988"/>
      <c r="AK24" s="2988"/>
      <c r="AL24" s="2988"/>
      <c r="AM24" s="2988"/>
      <c r="AN24" s="2988"/>
      <c r="AO24" s="2988"/>
      <c r="AP24" s="2988"/>
      <c r="AQ24" s="2988"/>
      <c r="AR24" s="2988"/>
      <c r="AS24" s="2988"/>
      <c r="AT24" s="2988"/>
      <c r="AU24" s="2988"/>
      <c r="AV24" s="2989"/>
      <c r="AX24" s="411"/>
      <c r="AY24" s="2956" t="s">
        <v>1396</v>
      </c>
      <c r="AZ24" s="907"/>
      <c r="BA24" s="907"/>
      <c r="BB24" s="907"/>
      <c r="BC24" s="907"/>
      <c r="BD24" s="907"/>
      <c r="BE24" s="907"/>
      <c r="BF24" s="907" t="s">
        <v>1397</v>
      </c>
      <c r="BG24" s="907"/>
      <c r="BH24" s="907"/>
      <c r="BI24" s="907"/>
      <c r="BJ24" s="907" t="s">
        <v>1398</v>
      </c>
      <c r="BK24" s="907"/>
      <c r="BL24" s="907"/>
      <c r="BM24" s="907"/>
      <c r="BN24" s="907"/>
      <c r="BO24" s="907" t="s">
        <v>1399</v>
      </c>
      <c r="BP24" s="907"/>
      <c r="BQ24" s="907"/>
      <c r="BR24" s="907"/>
      <c r="BS24" s="907"/>
      <c r="BT24" s="907" t="s">
        <v>1400</v>
      </c>
      <c r="BU24" s="907"/>
      <c r="BV24" s="907"/>
      <c r="BW24" s="907"/>
      <c r="BX24" s="908"/>
      <c r="BY24" s="411"/>
      <c r="BZ24" s="411"/>
      <c r="CA24" s="411"/>
      <c r="CB24" s="411"/>
      <c r="CC24" s="411"/>
      <c r="CD24" s="411"/>
      <c r="CE24" s="411"/>
    </row>
    <row r="25" spans="1:83" s="409" customFormat="1" ht="23.1" customHeight="1">
      <c r="A25" s="2831"/>
      <c r="B25" s="2832"/>
      <c r="C25" s="2832"/>
      <c r="D25" s="2832"/>
      <c r="E25" s="2832"/>
      <c r="F25" s="2832"/>
      <c r="G25" s="2832"/>
      <c r="H25" s="2832"/>
      <c r="I25" s="2983"/>
      <c r="J25" s="2987"/>
      <c r="K25" s="2988"/>
      <c r="L25" s="2988"/>
      <c r="M25" s="2988"/>
      <c r="N25" s="2988"/>
      <c r="O25" s="2988"/>
      <c r="P25" s="2988"/>
      <c r="Q25" s="2988"/>
      <c r="R25" s="2988"/>
      <c r="S25" s="2988"/>
      <c r="T25" s="2988"/>
      <c r="U25" s="2988"/>
      <c r="V25" s="2988"/>
      <c r="W25" s="2988"/>
      <c r="X25" s="2988"/>
      <c r="Y25" s="2988"/>
      <c r="Z25" s="2988"/>
      <c r="AA25" s="2988"/>
      <c r="AB25" s="2988"/>
      <c r="AC25" s="2988"/>
      <c r="AD25" s="2988"/>
      <c r="AE25" s="2988"/>
      <c r="AF25" s="2988"/>
      <c r="AG25" s="2988"/>
      <c r="AH25" s="2988"/>
      <c r="AI25" s="2988"/>
      <c r="AJ25" s="2988"/>
      <c r="AK25" s="2988"/>
      <c r="AL25" s="2988"/>
      <c r="AM25" s="2988"/>
      <c r="AN25" s="2988"/>
      <c r="AO25" s="2988"/>
      <c r="AP25" s="2988"/>
      <c r="AQ25" s="2988"/>
      <c r="AR25" s="2988"/>
      <c r="AS25" s="2988"/>
      <c r="AT25" s="2988"/>
      <c r="AU25" s="2988"/>
      <c r="AV25" s="2989"/>
      <c r="AX25" s="411"/>
      <c r="AY25" s="2956"/>
      <c r="AZ25" s="907"/>
      <c r="BA25" s="907"/>
      <c r="BB25" s="907"/>
      <c r="BC25" s="907"/>
      <c r="BD25" s="907"/>
      <c r="BE25" s="907"/>
      <c r="BF25" s="907"/>
      <c r="BG25" s="907"/>
      <c r="BH25" s="907"/>
      <c r="BI25" s="907"/>
      <c r="BJ25" s="907"/>
      <c r="BK25" s="907"/>
      <c r="BL25" s="907"/>
      <c r="BM25" s="907"/>
      <c r="BN25" s="907"/>
      <c r="BO25" s="907"/>
      <c r="BP25" s="907"/>
      <c r="BQ25" s="907"/>
      <c r="BR25" s="907"/>
      <c r="BS25" s="907"/>
      <c r="BT25" s="907"/>
      <c r="BU25" s="907"/>
      <c r="BV25" s="907"/>
      <c r="BW25" s="907"/>
      <c r="BX25" s="908"/>
      <c r="BY25" s="411"/>
      <c r="BZ25" s="411"/>
      <c r="CA25" s="411"/>
      <c r="CB25" s="411"/>
      <c r="CC25" s="411"/>
      <c r="CD25" s="411"/>
      <c r="CE25" s="411"/>
    </row>
    <row r="26" spans="1:83" s="409" customFormat="1" ht="23.1" customHeight="1">
      <c r="A26" s="2831"/>
      <c r="B26" s="2832"/>
      <c r="C26" s="2832"/>
      <c r="D26" s="2832"/>
      <c r="E26" s="2832"/>
      <c r="F26" s="2832"/>
      <c r="G26" s="2832"/>
      <c r="H26" s="2832"/>
      <c r="I26" s="2983"/>
      <c r="J26" s="2987"/>
      <c r="K26" s="2988"/>
      <c r="L26" s="2988"/>
      <c r="M26" s="2988"/>
      <c r="N26" s="2988"/>
      <c r="O26" s="2988"/>
      <c r="P26" s="2988"/>
      <c r="Q26" s="2988"/>
      <c r="R26" s="2988"/>
      <c r="S26" s="2988"/>
      <c r="T26" s="2988"/>
      <c r="U26" s="2988"/>
      <c r="V26" s="2988"/>
      <c r="W26" s="2988"/>
      <c r="X26" s="2988"/>
      <c r="Y26" s="2988"/>
      <c r="Z26" s="2988"/>
      <c r="AA26" s="2988"/>
      <c r="AB26" s="2988"/>
      <c r="AC26" s="2988"/>
      <c r="AD26" s="2988"/>
      <c r="AE26" s="2988"/>
      <c r="AF26" s="2988"/>
      <c r="AG26" s="2988"/>
      <c r="AH26" s="2988"/>
      <c r="AI26" s="2988"/>
      <c r="AJ26" s="2988"/>
      <c r="AK26" s="2988"/>
      <c r="AL26" s="2988"/>
      <c r="AM26" s="2988"/>
      <c r="AN26" s="2988"/>
      <c r="AO26" s="2988"/>
      <c r="AP26" s="2988"/>
      <c r="AQ26" s="2988"/>
      <c r="AR26" s="2988"/>
      <c r="AS26" s="2988"/>
      <c r="AT26" s="2988"/>
      <c r="AU26" s="2988"/>
      <c r="AV26" s="2989"/>
      <c r="AX26" s="411"/>
      <c r="AY26" s="2957"/>
      <c r="AZ26" s="927"/>
      <c r="BA26" s="927"/>
      <c r="BB26" s="927"/>
      <c r="BC26" s="927"/>
      <c r="BD26" s="927"/>
      <c r="BE26" s="927"/>
      <c r="BF26" s="1262" t="s">
        <v>1401</v>
      </c>
      <c r="BG26" s="1262"/>
      <c r="BH26" s="1262"/>
      <c r="BI26" s="1262"/>
      <c r="BJ26" s="1262" t="s">
        <v>1402</v>
      </c>
      <c r="BK26" s="1262"/>
      <c r="BL26" s="1262"/>
      <c r="BM26" s="1262"/>
      <c r="BN26" s="1262"/>
      <c r="BO26" s="1262" t="s">
        <v>1403</v>
      </c>
      <c r="BP26" s="1262"/>
      <c r="BQ26" s="1262"/>
      <c r="BR26" s="1262"/>
      <c r="BS26" s="1262"/>
      <c r="BT26" s="1262" t="s">
        <v>1404</v>
      </c>
      <c r="BU26" s="1262"/>
      <c r="BV26" s="1262"/>
      <c r="BW26" s="1262"/>
      <c r="BX26" s="2965"/>
      <c r="BY26" s="411"/>
      <c r="BZ26" s="411"/>
      <c r="CA26" s="411"/>
      <c r="CB26" s="411"/>
      <c r="CC26" s="411"/>
      <c r="CD26" s="411"/>
      <c r="CE26" s="411"/>
    </row>
    <row r="27" spans="1:83" ht="23.1" customHeight="1">
      <c r="A27" s="2831"/>
      <c r="B27" s="2832"/>
      <c r="C27" s="2832"/>
      <c r="D27" s="2832"/>
      <c r="E27" s="2832"/>
      <c r="F27" s="2832"/>
      <c r="G27" s="2832"/>
      <c r="H27" s="2832"/>
      <c r="I27" s="2983"/>
      <c r="J27" s="2987"/>
      <c r="K27" s="2988"/>
      <c r="L27" s="2988"/>
      <c r="M27" s="2988"/>
      <c r="N27" s="2988"/>
      <c r="O27" s="2988"/>
      <c r="P27" s="2988"/>
      <c r="Q27" s="2988"/>
      <c r="R27" s="2988"/>
      <c r="S27" s="2988"/>
      <c r="T27" s="2988"/>
      <c r="U27" s="2988"/>
      <c r="V27" s="2988"/>
      <c r="W27" s="2988"/>
      <c r="X27" s="2988"/>
      <c r="Y27" s="2988"/>
      <c r="Z27" s="2988"/>
      <c r="AA27" s="2988"/>
      <c r="AB27" s="2988"/>
      <c r="AC27" s="2988"/>
      <c r="AD27" s="2988"/>
      <c r="AE27" s="2988"/>
      <c r="AF27" s="2988"/>
      <c r="AG27" s="2988"/>
      <c r="AH27" s="2988"/>
      <c r="AI27" s="2988"/>
      <c r="AJ27" s="2988"/>
      <c r="AK27" s="2988"/>
      <c r="AL27" s="2988"/>
      <c r="AM27" s="2988"/>
      <c r="AN27" s="2988"/>
      <c r="AO27" s="2988"/>
      <c r="AP27" s="2988"/>
      <c r="AQ27" s="2988"/>
      <c r="AR27" s="2988"/>
      <c r="AS27" s="2988"/>
      <c r="AT27" s="2988"/>
      <c r="AU27" s="2988"/>
      <c r="AV27" s="2989"/>
      <c r="AY27" s="2739" t="s">
        <v>1405</v>
      </c>
      <c r="AZ27" s="2740"/>
      <c r="BA27" s="2740"/>
      <c r="BB27" s="2740"/>
      <c r="BC27" s="2740"/>
      <c r="BD27" s="2740"/>
      <c r="BE27" s="2740"/>
      <c r="BF27" s="2976" t="s">
        <v>1397</v>
      </c>
      <c r="BG27" s="2976"/>
      <c r="BH27" s="2976"/>
      <c r="BI27" s="2976"/>
      <c r="BJ27" s="2976" t="s">
        <v>1406</v>
      </c>
      <c r="BK27" s="2976"/>
      <c r="BL27" s="2976"/>
      <c r="BM27" s="2976"/>
      <c r="BN27" s="2976"/>
      <c r="BO27" s="2976" t="s">
        <v>1407</v>
      </c>
      <c r="BP27" s="2976"/>
      <c r="BQ27" s="2976"/>
      <c r="BR27" s="2976"/>
      <c r="BS27" s="2976"/>
      <c r="BT27" s="2976" t="s">
        <v>1408</v>
      </c>
      <c r="BU27" s="2976"/>
      <c r="BV27" s="2976"/>
      <c r="BW27" s="2976"/>
      <c r="BX27" s="2977"/>
    </row>
    <row r="28" spans="1:83" ht="23.1" customHeight="1">
      <c r="A28" s="2831"/>
      <c r="B28" s="2832"/>
      <c r="C28" s="2832"/>
      <c r="D28" s="2832"/>
      <c r="E28" s="2832"/>
      <c r="F28" s="2832"/>
      <c r="G28" s="2832"/>
      <c r="H28" s="2832"/>
      <c r="I28" s="2983"/>
      <c r="J28" s="2987"/>
      <c r="K28" s="2988"/>
      <c r="L28" s="2988"/>
      <c r="M28" s="2988"/>
      <c r="N28" s="2988"/>
      <c r="O28" s="2988"/>
      <c r="P28" s="2988"/>
      <c r="Q28" s="2988"/>
      <c r="R28" s="2988"/>
      <c r="S28" s="2988"/>
      <c r="T28" s="2988"/>
      <c r="U28" s="2988"/>
      <c r="V28" s="2988"/>
      <c r="W28" s="2988"/>
      <c r="X28" s="2988"/>
      <c r="Y28" s="2988"/>
      <c r="Z28" s="2988"/>
      <c r="AA28" s="2988"/>
      <c r="AB28" s="2988"/>
      <c r="AC28" s="2988"/>
      <c r="AD28" s="2988"/>
      <c r="AE28" s="2988"/>
      <c r="AF28" s="2988"/>
      <c r="AG28" s="2988"/>
      <c r="AH28" s="2988"/>
      <c r="AI28" s="2988"/>
      <c r="AJ28" s="2988"/>
      <c r="AK28" s="2988"/>
      <c r="AL28" s="2988"/>
      <c r="AM28" s="2988"/>
      <c r="AN28" s="2988"/>
      <c r="AO28" s="2988"/>
      <c r="AP28" s="2988"/>
      <c r="AQ28" s="2988"/>
      <c r="AR28" s="2988"/>
      <c r="AS28" s="2988"/>
      <c r="AT28" s="2988"/>
      <c r="AU28" s="2988"/>
      <c r="AV28" s="2989"/>
      <c r="AY28" s="2957"/>
      <c r="AZ28" s="927"/>
      <c r="BA28" s="927"/>
      <c r="BB28" s="927"/>
      <c r="BC28" s="927"/>
      <c r="BD28" s="927"/>
      <c r="BE28" s="927"/>
      <c r="BF28" s="1262" t="s">
        <v>1401</v>
      </c>
      <c r="BG28" s="1262"/>
      <c r="BH28" s="1262"/>
      <c r="BI28" s="1262"/>
      <c r="BJ28" s="1262" t="s">
        <v>1406</v>
      </c>
      <c r="BK28" s="1262"/>
      <c r="BL28" s="1262"/>
      <c r="BM28" s="1262"/>
      <c r="BN28" s="1262"/>
      <c r="BO28" s="1262" t="s">
        <v>1409</v>
      </c>
      <c r="BP28" s="1262"/>
      <c r="BQ28" s="1262"/>
      <c r="BR28" s="1262"/>
      <c r="BS28" s="1262"/>
      <c r="BT28" s="1262" t="s">
        <v>1393</v>
      </c>
      <c r="BU28" s="1262"/>
      <c r="BV28" s="1262"/>
      <c r="BW28" s="1262"/>
      <c r="BX28" s="2965"/>
    </row>
    <row r="29" spans="1:83" ht="23.1" customHeight="1">
      <c r="A29" s="2831"/>
      <c r="B29" s="2832"/>
      <c r="C29" s="2832"/>
      <c r="D29" s="2832"/>
      <c r="E29" s="2832"/>
      <c r="F29" s="2832"/>
      <c r="G29" s="2832"/>
      <c r="H29" s="2832"/>
      <c r="I29" s="2983"/>
      <c r="J29" s="2987"/>
      <c r="K29" s="2988"/>
      <c r="L29" s="2988"/>
      <c r="M29" s="2988"/>
      <c r="N29" s="2988"/>
      <c r="O29" s="2988"/>
      <c r="P29" s="2988"/>
      <c r="Q29" s="2988"/>
      <c r="R29" s="2988"/>
      <c r="S29" s="2988"/>
      <c r="T29" s="2988"/>
      <c r="U29" s="2988"/>
      <c r="V29" s="2988"/>
      <c r="W29" s="2988"/>
      <c r="X29" s="2988"/>
      <c r="Y29" s="2988"/>
      <c r="Z29" s="2988"/>
      <c r="AA29" s="2988"/>
      <c r="AB29" s="2988"/>
      <c r="AC29" s="2988"/>
      <c r="AD29" s="2988"/>
      <c r="AE29" s="2988"/>
      <c r="AF29" s="2988"/>
      <c r="AG29" s="2988"/>
      <c r="AH29" s="2988"/>
      <c r="AI29" s="2988"/>
      <c r="AJ29" s="2988"/>
      <c r="AK29" s="2988"/>
      <c r="AL29" s="2988"/>
      <c r="AM29" s="2988"/>
      <c r="AN29" s="2988"/>
      <c r="AO29" s="2988"/>
      <c r="AP29" s="2988"/>
      <c r="AQ29" s="2988"/>
      <c r="AR29" s="2988"/>
      <c r="AS29" s="2988"/>
      <c r="AT29" s="2988"/>
      <c r="AU29" s="2988"/>
      <c r="AV29" s="2989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</row>
    <row r="30" spans="1:83" ht="23.1" customHeight="1">
      <c r="A30" s="2831"/>
      <c r="B30" s="2832"/>
      <c r="C30" s="2832"/>
      <c r="D30" s="2832"/>
      <c r="E30" s="2832"/>
      <c r="F30" s="2832"/>
      <c r="G30" s="2832"/>
      <c r="H30" s="2832"/>
      <c r="I30" s="2983"/>
      <c r="J30" s="2987"/>
      <c r="K30" s="2988"/>
      <c r="L30" s="2988"/>
      <c r="M30" s="2988"/>
      <c r="N30" s="2988"/>
      <c r="O30" s="2988"/>
      <c r="P30" s="2988"/>
      <c r="Q30" s="2988"/>
      <c r="R30" s="2988"/>
      <c r="S30" s="2988"/>
      <c r="T30" s="2988"/>
      <c r="U30" s="2988"/>
      <c r="V30" s="2988"/>
      <c r="W30" s="2988"/>
      <c r="X30" s="2988"/>
      <c r="Y30" s="2988"/>
      <c r="Z30" s="2988"/>
      <c r="AA30" s="2988"/>
      <c r="AB30" s="2988"/>
      <c r="AC30" s="2988"/>
      <c r="AD30" s="2988"/>
      <c r="AE30" s="2988"/>
      <c r="AF30" s="2988"/>
      <c r="AG30" s="2988"/>
      <c r="AH30" s="2988"/>
      <c r="AI30" s="2988"/>
      <c r="AJ30" s="2988"/>
      <c r="AK30" s="2988"/>
      <c r="AL30" s="2988"/>
      <c r="AM30" s="2988"/>
      <c r="AN30" s="2988"/>
      <c r="AO30" s="2988"/>
      <c r="AP30" s="2988"/>
      <c r="AQ30" s="2988"/>
      <c r="AR30" s="2988"/>
      <c r="AS30" s="2988"/>
      <c r="AT30" s="2988"/>
      <c r="AU30" s="2988"/>
      <c r="AV30" s="2989"/>
      <c r="AY30" s="2966" t="s">
        <v>1410</v>
      </c>
      <c r="AZ30" s="2966"/>
      <c r="BA30" s="2966"/>
      <c r="BB30" s="2966"/>
      <c r="BC30" s="2966"/>
      <c r="BD30" s="2966"/>
      <c r="BE30" s="2966"/>
      <c r="BF30" s="2966"/>
      <c r="BG30" s="2966"/>
      <c r="BH30" s="2966"/>
      <c r="BI30" s="2966"/>
      <c r="BJ30" s="2966"/>
      <c r="BK30" s="2966"/>
      <c r="BL30" s="2966"/>
      <c r="BM30" s="2966"/>
      <c r="BN30" s="2966"/>
      <c r="BO30" s="2966"/>
      <c r="BP30" s="2966"/>
      <c r="BQ30" s="2966"/>
      <c r="BR30" s="2966"/>
      <c r="BS30" s="2966"/>
      <c r="BT30" s="2966"/>
      <c r="BU30" s="2966"/>
      <c r="BV30" s="2966"/>
      <c r="BW30" s="2966"/>
      <c r="BX30" s="2966"/>
    </row>
    <row r="31" spans="1:83" ht="23.1" customHeight="1">
      <c r="A31" s="2831"/>
      <c r="B31" s="2832"/>
      <c r="C31" s="2832"/>
      <c r="D31" s="2832"/>
      <c r="E31" s="2832"/>
      <c r="F31" s="2832"/>
      <c r="G31" s="2832"/>
      <c r="H31" s="2832"/>
      <c r="I31" s="2983"/>
      <c r="J31" s="2987"/>
      <c r="K31" s="2988"/>
      <c r="L31" s="2988"/>
      <c r="M31" s="2988"/>
      <c r="N31" s="2988"/>
      <c r="O31" s="2988"/>
      <c r="P31" s="2988"/>
      <c r="Q31" s="2988"/>
      <c r="R31" s="2988"/>
      <c r="S31" s="2988"/>
      <c r="T31" s="2988"/>
      <c r="U31" s="2988"/>
      <c r="V31" s="2988"/>
      <c r="W31" s="2988"/>
      <c r="X31" s="2988"/>
      <c r="Y31" s="2988"/>
      <c r="Z31" s="2988"/>
      <c r="AA31" s="2988"/>
      <c r="AB31" s="2988"/>
      <c r="AC31" s="2988"/>
      <c r="AD31" s="2988"/>
      <c r="AE31" s="2988"/>
      <c r="AF31" s="2988"/>
      <c r="AG31" s="2988"/>
      <c r="AH31" s="2988"/>
      <c r="AI31" s="2988"/>
      <c r="AJ31" s="2988"/>
      <c r="AK31" s="2988"/>
      <c r="AL31" s="2988"/>
      <c r="AM31" s="2988"/>
      <c r="AN31" s="2988"/>
      <c r="AO31" s="2988"/>
      <c r="AP31" s="2988"/>
      <c r="AQ31" s="2988"/>
      <c r="AR31" s="2988"/>
      <c r="AS31" s="2988"/>
      <c r="AT31" s="2988"/>
      <c r="AU31" s="2988"/>
      <c r="AV31" s="2989"/>
      <c r="AY31" s="2969" t="s">
        <v>1411</v>
      </c>
      <c r="AZ31" s="1227"/>
      <c r="BA31" s="1227"/>
      <c r="BB31" s="1227"/>
      <c r="BC31" s="1227"/>
      <c r="BD31" s="1227"/>
      <c r="BE31" s="1227"/>
      <c r="BF31" s="1227"/>
      <c r="BG31" s="1227"/>
      <c r="BH31" s="1227"/>
      <c r="BI31" s="1227"/>
      <c r="BJ31" s="1227"/>
      <c r="BK31" s="1227" t="s">
        <v>1412</v>
      </c>
      <c r="BL31" s="1227"/>
      <c r="BM31" s="1227"/>
      <c r="BN31" s="1227"/>
      <c r="BO31" s="1227"/>
      <c r="BP31" s="1227"/>
      <c r="BQ31" s="1227"/>
      <c r="BR31" s="1227"/>
      <c r="BS31" s="1227"/>
      <c r="BT31" s="1227"/>
      <c r="BU31" s="1227"/>
      <c r="BV31" s="2970"/>
      <c r="BW31" s="443"/>
      <c r="BX31" s="443"/>
    </row>
    <row r="32" spans="1:83" ht="23.1" customHeight="1">
      <c r="A32" s="1931"/>
      <c r="B32" s="1932"/>
      <c r="C32" s="1932"/>
      <c r="D32" s="1932"/>
      <c r="E32" s="1932"/>
      <c r="F32" s="1932"/>
      <c r="G32" s="1932"/>
      <c r="H32" s="1932"/>
      <c r="I32" s="1933"/>
      <c r="J32" s="2990"/>
      <c r="K32" s="2991"/>
      <c r="L32" s="2991"/>
      <c r="M32" s="2991"/>
      <c r="N32" s="2991"/>
      <c r="O32" s="2991"/>
      <c r="P32" s="2991"/>
      <c r="Q32" s="2991"/>
      <c r="R32" s="2991"/>
      <c r="S32" s="2991"/>
      <c r="T32" s="2991"/>
      <c r="U32" s="2991"/>
      <c r="V32" s="2991"/>
      <c r="W32" s="2991"/>
      <c r="X32" s="2991"/>
      <c r="Y32" s="2991"/>
      <c r="Z32" s="2991"/>
      <c r="AA32" s="2991"/>
      <c r="AB32" s="2991"/>
      <c r="AC32" s="2991"/>
      <c r="AD32" s="2991"/>
      <c r="AE32" s="2991"/>
      <c r="AF32" s="2991"/>
      <c r="AG32" s="2991"/>
      <c r="AH32" s="2991"/>
      <c r="AI32" s="2991"/>
      <c r="AJ32" s="2991"/>
      <c r="AK32" s="2991"/>
      <c r="AL32" s="2991"/>
      <c r="AM32" s="2991"/>
      <c r="AN32" s="2991"/>
      <c r="AO32" s="2991"/>
      <c r="AP32" s="2991"/>
      <c r="AQ32" s="2991"/>
      <c r="AR32" s="2991"/>
      <c r="AS32" s="2991"/>
      <c r="AT32" s="2991"/>
      <c r="AU32" s="2991"/>
      <c r="AV32" s="2992"/>
      <c r="AY32" s="2956" t="s">
        <v>1413</v>
      </c>
      <c r="AZ32" s="907"/>
      <c r="BA32" s="907"/>
      <c r="BB32" s="907"/>
      <c r="BC32" s="907"/>
      <c r="BD32" s="907"/>
      <c r="BE32" s="907"/>
      <c r="BF32" s="907"/>
      <c r="BG32" s="907"/>
      <c r="BH32" s="907"/>
      <c r="BI32" s="907"/>
      <c r="BJ32" s="907"/>
      <c r="BK32" s="907" t="s">
        <v>1414</v>
      </c>
      <c r="BL32" s="907"/>
      <c r="BM32" s="907"/>
      <c r="BN32" s="907"/>
      <c r="BO32" s="907"/>
      <c r="BP32" s="2958">
        <v>250000</v>
      </c>
      <c r="BQ32" s="2958"/>
      <c r="BR32" s="2958"/>
      <c r="BS32" s="2958"/>
      <c r="BT32" s="2958"/>
      <c r="BU32" s="2958"/>
      <c r="BV32" s="2959"/>
      <c r="BW32" s="443"/>
      <c r="BX32" s="443"/>
    </row>
    <row r="33" spans="1:76" ht="20.100000000000001" customHeight="1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9"/>
      <c r="AV33" s="409"/>
      <c r="AY33" s="295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 t="s">
        <v>1415</v>
      </c>
      <c r="BL33" s="927"/>
      <c r="BM33" s="927"/>
      <c r="BN33" s="927"/>
      <c r="BO33" s="927"/>
      <c r="BP33" s="2960">
        <v>75000</v>
      </c>
      <c r="BQ33" s="2960"/>
      <c r="BR33" s="2960"/>
      <c r="BS33" s="2960"/>
      <c r="BT33" s="2960"/>
      <c r="BU33" s="2960"/>
      <c r="BV33" s="2961"/>
      <c r="BW33" s="443"/>
      <c r="BX33" s="443"/>
    </row>
    <row r="34" spans="1:76" ht="20.100000000000001" customHeight="1">
      <c r="A34" s="906" t="s">
        <v>1368</v>
      </c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Y34" s="2739" t="s">
        <v>1416</v>
      </c>
      <c r="AZ34" s="2740"/>
      <c r="BA34" s="2740"/>
      <c r="BB34" s="2740"/>
      <c r="BC34" s="2740"/>
      <c r="BD34" s="2740"/>
      <c r="BE34" s="2740"/>
      <c r="BF34" s="2740"/>
      <c r="BG34" s="2740"/>
      <c r="BH34" s="2740"/>
      <c r="BI34" s="2740"/>
      <c r="BJ34" s="2740"/>
      <c r="BK34" s="2740" t="s">
        <v>1414</v>
      </c>
      <c r="BL34" s="2740"/>
      <c r="BM34" s="2740"/>
      <c r="BN34" s="2740"/>
      <c r="BO34" s="2740"/>
      <c r="BP34" s="2971">
        <v>50000</v>
      </c>
      <c r="BQ34" s="2971"/>
      <c r="BR34" s="2971"/>
      <c r="BS34" s="2971"/>
      <c r="BT34" s="2971"/>
      <c r="BU34" s="2971"/>
      <c r="BV34" s="2972"/>
      <c r="BW34" s="443"/>
      <c r="BX34" s="443"/>
    </row>
    <row r="35" spans="1:76" ht="13.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Y35" s="295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 t="s">
        <v>1415</v>
      </c>
      <c r="BL35" s="927"/>
      <c r="BM35" s="927"/>
      <c r="BN35" s="927"/>
      <c r="BO35" s="927"/>
      <c r="BP35" s="2960">
        <v>30000</v>
      </c>
      <c r="BQ35" s="2960"/>
      <c r="BR35" s="2960"/>
      <c r="BS35" s="2960"/>
      <c r="BT35" s="2960"/>
      <c r="BU35" s="2960"/>
      <c r="BV35" s="2961"/>
      <c r="BW35" s="443"/>
      <c r="BX35" s="443"/>
    </row>
    <row r="36" spans="1:76" ht="39.950000000000003" customHeight="1">
      <c r="A36" s="944" t="s">
        <v>1285</v>
      </c>
      <c r="B36" s="944"/>
      <c r="C36" s="944"/>
      <c r="D36" s="944"/>
      <c r="E36" s="944"/>
      <c r="F36" s="944"/>
      <c r="G36" s="944"/>
      <c r="H36" s="944"/>
      <c r="I36" s="944"/>
      <c r="J36" s="944"/>
      <c r="K36" s="944"/>
      <c r="L36" s="1012" t="s">
        <v>1286</v>
      </c>
      <c r="M36" s="1012"/>
      <c r="N36" s="1012"/>
      <c r="O36" s="1012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U36" s="2"/>
      <c r="AV36" s="1"/>
      <c r="AY36" s="2973" t="s">
        <v>1417</v>
      </c>
      <c r="AZ36" s="966"/>
      <c r="BA36" s="966"/>
      <c r="BB36" s="966"/>
      <c r="BC36" s="966"/>
      <c r="BD36" s="966"/>
      <c r="BE36" s="966"/>
      <c r="BF36" s="966"/>
      <c r="BG36" s="966"/>
      <c r="BH36" s="966"/>
      <c r="BI36" s="966"/>
      <c r="BJ36" s="966"/>
      <c r="BK36" s="966" t="s">
        <v>1418</v>
      </c>
      <c r="BL36" s="966"/>
      <c r="BM36" s="966"/>
      <c r="BN36" s="966"/>
      <c r="BO36" s="966"/>
      <c r="BP36" s="966"/>
      <c r="BQ36" s="966"/>
      <c r="BR36" s="966"/>
      <c r="BS36" s="966"/>
      <c r="BT36" s="966"/>
      <c r="BU36" s="966"/>
      <c r="BV36" s="968"/>
      <c r="BW36" s="443"/>
      <c r="BX36" s="443"/>
    </row>
    <row r="37" spans="1:76" ht="13.5" customHeight="1">
      <c r="AY37" s="1382" t="s">
        <v>1419</v>
      </c>
      <c r="AZ37" s="1382"/>
      <c r="BA37" s="1382"/>
      <c r="BB37" s="1382"/>
      <c r="BC37" s="1382"/>
      <c r="BD37" s="1382"/>
      <c r="BE37" s="1382"/>
      <c r="BF37" s="1382"/>
      <c r="BG37" s="1382"/>
      <c r="BH37" s="1382"/>
      <c r="BI37" s="1382"/>
      <c r="BJ37" s="1382"/>
      <c r="BK37" s="1382"/>
      <c r="BL37" s="1382"/>
      <c r="BM37" s="1382"/>
      <c r="BN37" s="1382"/>
      <c r="BO37" s="1382"/>
      <c r="BP37" s="1382"/>
      <c r="BQ37" s="1382"/>
      <c r="BR37" s="1382"/>
      <c r="BS37" s="1382"/>
      <c r="BT37" s="1382"/>
      <c r="BU37" s="1382"/>
      <c r="BV37" s="1382"/>
      <c r="BW37" s="1382"/>
      <c r="BX37" s="1382"/>
    </row>
    <row r="38" spans="1:76" ht="13.5" customHeight="1">
      <c r="AY38" s="1382"/>
      <c r="AZ38" s="1382"/>
      <c r="BA38" s="1382"/>
      <c r="BB38" s="1382"/>
      <c r="BC38" s="1382"/>
      <c r="BD38" s="1382"/>
      <c r="BE38" s="1382"/>
      <c r="BF38" s="1382"/>
      <c r="BG38" s="1382"/>
      <c r="BH38" s="1382"/>
      <c r="BI38" s="1382"/>
      <c r="BJ38" s="1382"/>
      <c r="BK38" s="1382"/>
      <c r="BL38" s="1382"/>
      <c r="BM38" s="1382"/>
      <c r="BN38" s="1382"/>
      <c r="BO38" s="1382"/>
      <c r="BP38" s="1382"/>
      <c r="BQ38" s="1382"/>
      <c r="BR38" s="1382"/>
      <c r="BS38" s="1382"/>
      <c r="BT38" s="1382"/>
      <c r="BU38" s="1382"/>
      <c r="BV38" s="1382"/>
      <c r="BW38" s="1382"/>
      <c r="BX38" s="1382"/>
    </row>
    <row r="39" spans="1:76" ht="30" customHeight="1"/>
    <row r="40" spans="1:76" ht="13.5" customHeight="1"/>
    <row r="41" spans="1:76" ht="13.5"/>
    <row r="43" spans="1:76" ht="9.75" customHeight="1"/>
    <row r="44" spans="1:76" s="409" customFormat="1" ht="12.95" customHeight="1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</row>
    <row r="45" spans="1:76" s="409" customFormat="1" ht="9.9499999999999993" customHeight="1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</row>
    <row r="46" spans="1:76" s="1" customFormat="1" ht="18" customHeight="1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X46" s="411"/>
    </row>
  </sheetData>
  <protectedRanges>
    <protectedRange sqref="AQ4:AQ5 N4:O5 Q5" name="범위1_1"/>
  </protectedRanges>
  <mergeCells count="132">
    <mergeCell ref="A14:I15"/>
    <mergeCell ref="J14:S14"/>
    <mergeCell ref="T14:AC14"/>
    <mergeCell ref="AD14:AM14"/>
    <mergeCell ref="AN14:AV14"/>
    <mergeCell ref="J15:S15"/>
    <mergeCell ref="T15:AC15"/>
    <mergeCell ref="AD15:AM15"/>
    <mergeCell ref="AN15:AV15"/>
    <mergeCell ref="A16:I16"/>
    <mergeCell ref="J16:M16"/>
    <mergeCell ref="N16:X16"/>
    <mergeCell ref="Y16:AC16"/>
    <mergeCell ref="AD16:AV16"/>
    <mergeCell ref="A17:I32"/>
    <mergeCell ref="J17:AV32"/>
    <mergeCell ref="AY22:BI23"/>
    <mergeCell ref="BJ22:BN23"/>
    <mergeCell ref="AY17:BX17"/>
    <mergeCell ref="AY24:BE26"/>
    <mergeCell ref="BF24:BI25"/>
    <mergeCell ref="BJ24:BN25"/>
    <mergeCell ref="BO24:BS25"/>
    <mergeCell ref="BT24:BX25"/>
    <mergeCell ref="AY27:BE28"/>
    <mergeCell ref="BF27:BI27"/>
    <mergeCell ref="BE12:BJ13"/>
    <mergeCell ref="AI10:AM10"/>
    <mergeCell ref="AN10:AV10"/>
    <mergeCell ref="AY10:BD11"/>
    <mergeCell ref="AY12:BD13"/>
    <mergeCell ref="BJ27:BN27"/>
    <mergeCell ref="BO27:BS27"/>
    <mergeCell ref="BT27:BX27"/>
    <mergeCell ref="BF28:BI28"/>
    <mergeCell ref="BJ28:BN28"/>
    <mergeCell ref="BO22:BS23"/>
    <mergeCell ref="BT22:BX23"/>
    <mergeCell ref="BK12:BP13"/>
    <mergeCell ref="BQ12:BV13"/>
    <mergeCell ref="BK10:BP11"/>
    <mergeCell ref="BQ10:BV11"/>
    <mergeCell ref="AG11:AK11"/>
    <mergeCell ref="AL11:AV11"/>
    <mergeCell ref="AY37:BX38"/>
    <mergeCell ref="AY30:BX30"/>
    <mergeCell ref="AY31:BJ31"/>
    <mergeCell ref="BK31:BV31"/>
    <mergeCell ref="AY34:BJ35"/>
    <mergeCell ref="BK34:BO34"/>
    <mergeCell ref="BP34:BV34"/>
    <mergeCell ref="BK35:BO35"/>
    <mergeCell ref="BP35:BV35"/>
    <mergeCell ref="AY36:BJ36"/>
    <mergeCell ref="BK36:BV36"/>
    <mergeCell ref="A36:K36"/>
    <mergeCell ref="L36:O36"/>
    <mergeCell ref="AY32:BJ33"/>
    <mergeCell ref="BK32:BO32"/>
    <mergeCell ref="BP32:BV32"/>
    <mergeCell ref="BK33:BO33"/>
    <mergeCell ref="BP33:BV33"/>
    <mergeCell ref="A34:AV34"/>
    <mergeCell ref="A12:I13"/>
    <mergeCell ref="AF12:AJ12"/>
    <mergeCell ref="BO28:BS28"/>
    <mergeCell ref="BT28:BX28"/>
    <mergeCell ref="BF26:BI26"/>
    <mergeCell ref="BJ26:BN26"/>
    <mergeCell ref="BO26:BS26"/>
    <mergeCell ref="BT26:BX26"/>
    <mergeCell ref="AY14:BX15"/>
    <mergeCell ref="AY18:BX19"/>
    <mergeCell ref="AY20:BX20"/>
    <mergeCell ref="AY21:BI21"/>
    <mergeCell ref="BJ21:BN21"/>
    <mergeCell ref="BO21:BS21"/>
    <mergeCell ref="BT21:BX21"/>
    <mergeCell ref="J13:X13"/>
    <mergeCell ref="J12:X12"/>
    <mergeCell ref="AT13:AV13"/>
    <mergeCell ref="AF13:AJ13"/>
    <mergeCell ref="Z12:AD12"/>
    <mergeCell ref="AT12:AV12"/>
    <mergeCell ref="AN12:AS12"/>
    <mergeCell ref="AN13:AS13"/>
    <mergeCell ref="AL13:AM13"/>
    <mergeCell ref="Z13:AD13"/>
    <mergeCell ref="AL12:AM12"/>
    <mergeCell ref="A1:AV1"/>
    <mergeCell ref="AY2:BA2"/>
    <mergeCell ref="A3:G3"/>
    <mergeCell ref="H3:V3"/>
    <mergeCell ref="W3:AB3"/>
    <mergeCell ref="AC3:AI3"/>
    <mergeCell ref="AJ3:AN3"/>
    <mergeCell ref="AP3:AV3"/>
    <mergeCell ref="A7:I7"/>
    <mergeCell ref="J7:O7"/>
    <mergeCell ref="P7:AC7"/>
    <mergeCell ref="AD7:AH7"/>
    <mergeCell ref="AI7:AS7"/>
    <mergeCell ref="AT7:AV7"/>
    <mergeCell ref="A4:G4"/>
    <mergeCell ref="H4:V4"/>
    <mergeCell ref="W4:AB4"/>
    <mergeCell ref="AC4:AV4"/>
    <mergeCell ref="A5:G5"/>
    <mergeCell ref="AX3:BG3"/>
    <mergeCell ref="H5:AV5"/>
    <mergeCell ref="BK8:BP9"/>
    <mergeCell ref="BQ8:BV9"/>
    <mergeCell ref="A9:I11"/>
    <mergeCell ref="J9:O9"/>
    <mergeCell ref="P9:AC9"/>
    <mergeCell ref="AD9:AH9"/>
    <mergeCell ref="J10:O10"/>
    <mergeCell ref="A8:I8"/>
    <mergeCell ref="J8:X8"/>
    <mergeCell ref="Y8:AC8"/>
    <mergeCell ref="AY8:BD9"/>
    <mergeCell ref="BE8:BJ9"/>
    <mergeCell ref="BE10:BJ11"/>
    <mergeCell ref="P10:AC10"/>
    <mergeCell ref="AD10:AH10"/>
    <mergeCell ref="P11:U11"/>
    <mergeCell ref="W11:AB11"/>
    <mergeCell ref="AD11:AF11"/>
    <mergeCell ref="AS8:AV8"/>
    <mergeCell ref="AD8:AR8"/>
    <mergeCell ref="AI9:AV9"/>
    <mergeCell ref="J11:O11"/>
  </mergeCells>
  <phoneticPr fontId="5" type="noConversion"/>
  <dataValidations count="6">
    <dataValidation type="list" allowBlank="1" showInputMessage="1" showErrorMessage="1" prompt="설정 필수" sqref="AD11:AF11">
      <formula1>"내국인, 외국인"</formula1>
    </dataValidation>
    <dataValidation type="list" allowBlank="1" showInputMessage="1" showErrorMessage="1" sqref="AI10:AM10">
      <formula1>"전임교원 이상(연구책임자), 책임급 이하  (연  구  원)"</formula1>
    </dataValidation>
    <dataValidation errorStyle="information" allowBlank="1" showInputMessage="1" showErrorMessage="1" prompt="외국인일 경우 생년월일+성별 입력(예 801010-남)" sqref="P11 V11:W11"/>
    <dataValidation allowBlank="1" showInputMessage="1" showErrorMessage="1" prompt="날짜만 입력(예.2011-01-03)" sqref="AF13:AJ13 Z13:AD13"/>
    <dataValidation type="time" operator="notBetween" allowBlank="1" showInputMessage="1" showErrorMessage="1" prompt="시간만 입력_x000a_(예.15:00)" sqref="Z12:AD12 AF12:AJ12">
      <formula1>0</formula1>
      <formula2>0</formula2>
    </dataValidation>
    <dataValidation type="list" allowBlank="1" showInputMessage="1" showErrorMessage="1" sqref="AS8:AV8">
      <formula1>"대면, 비대면"</formula1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34"/>
  <sheetViews>
    <sheetView zoomScaleNormal="100" workbookViewId="0">
      <selection activeCell="CM16" sqref="CM16"/>
    </sheetView>
  </sheetViews>
  <sheetFormatPr defaultColWidth="1.77734375" defaultRowHeight="18" customHeight="1"/>
  <cols>
    <col min="1" max="16384" width="1.77734375" style="518"/>
  </cols>
  <sheetData>
    <row r="1" spans="1:58" ht="31.5">
      <c r="A1" s="977" t="s">
        <v>1537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58" ht="18" customHeight="1">
      <c r="AW2" s="1376" t="s">
        <v>1369</v>
      </c>
      <c r="AX2" s="1376"/>
      <c r="AY2" s="1376"/>
      <c r="AZ2" s="1376"/>
      <c r="BA2" s="1376"/>
      <c r="BB2" s="1376"/>
      <c r="BC2" s="1376"/>
      <c r="BD2" s="1376"/>
      <c r="BE2" s="1376"/>
      <c r="BF2" s="1376"/>
    </row>
    <row r="3" spans="1:58" s="513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</row>
    <row r="4" spans="1:58" s="513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516"/>
    </row>
    <row r="5" spans="1:58" s="513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516"/>
    </row>
    <row r="6" spans="1:58" s="513" customFormat="1" ht="12.95" customHeight="1"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21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</row>
    <row r="7" spans="1:58" s="517" customFormat="1" ht="12.95" customHeight="1">
      <c r="A7" s="2999" t="s">
        <v>1510</v>
      </c>
      <c r="B7" s="2999"/>
      <c r="C7" s="2999"/>
      <c r="D7" s="2999"/>
      <c r="E7" s="2999"/>
      <c r="F7" s="2999"/>
      <c r="G7" s="2999"/>
      <c r="H7" s="2999"/>
      <c r="I7" s="2999"/>
      <c r="J7" s="2999"/>
      <c r="K7" s="2999"/>
      <c r="L7" s="2999"/>
      <c r="M7" s="2999"/>
      <c r="N7" s="2999"/>
      <c r="O7" s="2999"/>
      <c r="P7" s="2999"/>
      <c r="Q7" s="2999"/>
      <c r="R7" s="2999"/>
      <c r="S7" s="2999"/>
      <c r="T7" s="2999"/>
      <c r="U7" s="2999"/>
      <c r="V7" s="2999"/>
      <c r="W7" s="2999"/>
      <c r="X7" s="2999"/>
      <c r="Y7" s="2999"/>
      <c r="Z7" s="2999"/>
      <c r="AA7" s="2999"/>
      <c r="AB7" s="2999"/>
      <c r="AC7" s="2999"/>
      <c r="AD7" s="2999"/>
      <c r="AE7" s="2999"/>
      <c r="AF7" s="2999"/>
      <c r="AG7" s="2999"/>
      <c r="AH7" s="2999"/>
      <c r="AI7" s="2999"/>
      <c r="AJ7" s="2999"/>
      <c r="AK7" s="2999"/>
      <c r="AL7" s="2999"/>
      <c r="AM7" s="2999"/>
      <c r="AN7" s="2999"/>
      <c r="AO7" s="2999"/>
      <c r="AP7" s="2999"/>
      <c r="AQ7" s="2999"/>
      <c r="AR7" s="2999"/>
      <c r="AS7" s="2999"/>
      <c r="AT7" s="2999"/>
      <c r="AU7" s="2999"/>
      <c r="AV7" s="2999"/>
    </row>
    <row r="8" spans="1:58" s="513" customFormat="1" ht="12.95" customHeight="1"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21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</row>
    <row r="9" spans="1:58" s="517" customFormat="1" ht="30" customHeight="1">
      <c r="A9" s="18"/>
      <c r="B9" s="3000" t="s">
        <v>1511</v>
      </c>
      <c r="C9" s="3001"/>
      <c r="D9" s="3001"/>
      <c r="E9" s="3001"/>
      <c r="F9" s="3001"/>
      <c r="G9" s="3001"/>
      <c r="H9" s="3001"/>
      <c r="I9" s="3001"/>
      <c r="J9" s="3001"/>
      <c r="K9" s="3001"/>
      <c r="L9" s="3001"/>
      <c r="M9" s="3001"/>
      <c r="N9" s="3002"/>
      <c r="O9" s="1587"/>
      <c r="P9" s="1587"/>
      <c r="Q9" s="1587"/>
      <c r="R9" s="1587"/>
      <c r="S9" s="1587"/>
      <c r="T9" s="1587"/>
      <c r="U9" s="1587"/>
      <c r="V9" s="1587"/>
      <c r="W9" s="1587"/>
      <c r="X9" s="1587"/>
      <c r="Y9" s="1587"/>
      <c r="Z9" s="1587"/>
      <c r="AA9" s="1587"/>
      <c r="AB9" s="1587"/>
      <c r="AC9" s="1587"/>
      <c r="AD9" s="1587"/>
      <c r="AE9" s="1587"/>
      <c r="AF9" s="1587"/>
      <c r="AG9" s="1587"/>
      <c r="AH9" s="1587"/>
      <c r="AI9" s="1587"/>
      <c r="AJ9" s="1587"/>
      <c r="AK9" s="523" t="s">
        <v>1512</v>
      </c>
      <c r="AL9" s="523" t="s">
        <v>1513</v>
      </c>
      <c r="AM9" s="3003"/>
      <c r="AN9" s="3003"/>
      <c r="AO9" s="3003"/>
      <c r="AP9" s="3003"/>
      <c r="AQ9" s="3003"/>
      <c r="AR9" s="3003"/>
      <c r="AS9" s="3003"/>
      <c r="AT9" s="3003"/>
      <c r="AU9" s="3003"/>
      <c r="AV9" s="524" t="s">
        <v>1514</v>
      </c>
    </row>
    <row r="10" spans="1:58" s="517" customFormat="1" ht="30" customHeight="1">
      <c r="A10" s="18"/>
      <c r="B10" s="3004" t="s">
        <v>1515</v>
      </c>
      <c r="C10" s="3005"/>
      <c r="D10" s="3005"/>
      <c r="E10" s="3005"/>
      <c r="F10" s="3005"/>
      <c r="G10" s="3005"/>
      <c r="H10" s="3005"/>
      <c r="I10" s="3005"/>
      <c r="J10" s="3005"/>
      <c r="K10" s="3005"/>
      <c r="L10" s="3005"/>
      <c r="M10" s="3005"/>
      <c r="N10" s="3006"/>
      <c r="O10" s="3007"/>
      <c r="P10" s="3008"/>
      <c r="Q10" s="3008"/>
      <c r="R10" s="3008"/>
      <c r="S10" s="3008"/>
      <c r="T10" s="3008"/>
      <c r="U10" s="3008"/>
      <c r="V10" s="3008"/>
      <c r="W10" s="3008"/>
      <c r="X10" s="3008"/>
      <c r="Y10" s="3008"/>
      <c r="Z10" s="3008"/>
      <c r="AA10" s="3008"/>
      <c r="AB10" s="3008"/>
      <c r="AC10" s="3008"/>
      <c r="AD10" s="3008"/>
      <c r="AE10" s="3008"/>
      <c r="AF10" s="3008"/>
      <c r="AG10" s="3008"/>
      <c r="AH10" s="3008"/>
      <c r="AI10" s="3008"/>
      <c r="AJ10" s="3008"/>
      <c r="AK10" s="3008"/>
      <c r="AL10" s="3008"/>
      <c r="AM10" s="3008"/>
      <c r="AN10" s="3008"/>
      <c r="AO10" s="2895"/>
      <c r="AP10" s="2895"/>
      <c r="AQ10" s="2895"/>
      <c r="AR10" s="2895"/>
      <c r="AS10" s="2895"/>
      <c r="AT10" s="2895"/>
      <c r="AU10" s="2895"/>
      <c r="AV10" s="3009"/>
    </row>
    <row r="11" spans="1:58" s="517" customFormat="1" ht="24" customHeight="1">
      <c r="A11" s="18"/>
      <c r="B11" s="3010" t="s">
        <v>1516</v>
      </c>
      <c r="C11" s="1801"/>
      <c r="D11" s="1801"/>
      <c r="E11" s="1801"/>
      <c r="F11" s="1801"/>
      <c r="G11" s="1801"/>
      <c r="H11" s="1801"/>
      <c r="I11" s="1801"/>
      <c r="J11" s="1801"/>
      <c r="K11" s="1801"/>
      <c r="L11" s="1801"/>
      <c r="M11" s="1801"/>
      <c r="N11" s="3011"/>
      <c r="O11" s="1934"/>
      <c r="P11" s="1935"/>
      <c r="Q11" s="1935"/>
      <c r="R11" s="1935"/>
      <c r="S11" s="1935"/>
      <c r="T11" s="1935"/>
      <c r="U11" s="1935"/>
      <c r="V11" s="1935"/>
      <c r="W11" s="1935"/>
      <c r="X11" s="1935"/>
      <c r="Y11" s="1935"/>
      <c r="Z11" s="1935"/>
      <c r="AA11" s="1935"/>
      <c r="AB11" s="1935"/>
      <c r="AC11" s="1935"/>
      <c r="AD11" s="1935"/>
      <c r="AE11" s="1935"/>
      <c r="AF11" s="1935"/>
      <c r="AG11" s="1935"/>
      <c r="AH11" s="1935"/>
      <c r="AI11" s="1935"/>
      <c r="AJ11" s="1935"/>
      <c r="AK11" s="1935"/>
      <c r="AL11" s="1935"/>
      <c r="AM11" s="1935"/>
      <c r="AN11" s="1935"/>
      <c r="AO11" s="1935"/>
      <c r="AP11" s="1935"/>
      <c r="AQ11" s="1935"/>
      <c r="AR11" s="1935"/>
      <c r="AS11" s="1935"/>
      <c r="AT11" s="1935"/>
      <c r="AU11" s="1935"/>
      <c r="AV11" s="1936"/>
    </row>
    <row r="12" spans="1:58" s="517" customFormat="1" ht="24" customHeight="1">
      <c r="A12" s="18"/>
      <c r="B12" s="3012"/>
      <c r="C12" s="3013"/>
      <c r="D12" s="3013"/>
      <c r="E12" s="3013"/>
      <c r="F12" s="3013"/>
      <c r="G12" s="3013"/>
      <c r="H12" s="3013"/>
      <c r="I12" s="3013"/>
      <c r="J12" s="3013"/>
      <c r="K12" s="3013"/>
      <c r="L12" s="3013"/>
      <c r="M12" s="3013"/>
      <c r="N12" s="3014"/>
      <c r="O12" s="3018"/>
      <c r="P12" s="3019"/>
      <c r="Q12" s="3019"/>
      <c r="R12" s="3019"/>
      <c r="S12" s="3019"/>
      <c r="T12" s="3019"/>
      <c r="U12" s="3019"/>
      <c r="V12" s="3019"/>
      <c r="W12" s="3019"/>
      <c r="X12" s="3019"/>
      <c r="Y12" s="3019"/>
      <c r="Z12" s="3019"/>
      <c r="AA12" s="3019"/>
      <c r="AB12" s="3019"/>
      <c r="AC12" s="3019"/>
      <c r="AD12" s="3019"/>
      <c r="AE12" s="3019"/>
      <c r="AF12" s="3019"/>
      <c r="AG12" s="3019"/>
      <c r="AH12" s="3019"/>
      <c r="AI12" s="3019"/>
      <c r="AJ12" s="3019"/>
      <c r="AK12" s="3019"/>
      <c r="AL12" s="3019"/>
      <c r="AM12" s="3019"/>
      <c r="AN12" s="3019"/>
      <c r="AO12" s="3019"/>
      <c r="AP12" s="3019"/>
      <c r="AQ12" s="3019"/>
      <c r="AR12" s="3019"/>
      <c r="AS12" s="3019"/>
      <c r="AT12" s="3019"/>
      <c r="AU12" s="3019"/>
      <c r="AV12" s="3020"/>
    </row>
    <row r="13" spans="1:58" s="517" customFormat="1" ht="24" customHeight="1">
      <c r="A13" s="18"/>
      <c r="B13" s="3012"/>
      <c r="C13" s="3013"/>
      <c r="D13" s="3013"/>
      <c r="E13" s="3013"/>
      <c r="F13" s="3013"/>
      <c r="G13" s="3013"/>
      <c r="H13" s="3013"/>
      <c r="I13" s="3013"/>
      <c r="J13" s="3013"/>
      <c r="K13" s="3013"/>
      <c r="L13" s="3013"/>
      <c r="M13" s="3013"/>
      <c r="N13" s="3014"/>
      <c r="O13" s="3018"/>
      <c r="P13" s="3019"/>
      <c r="Q13" s="3019"/>
      <c r="R13" s="3019"/>
      <c r="S13" s="3019"/>
      <c r="T13" s="3019"/>
      <c r="U13" s="3019"/>
      <c r="V13" s="3019"/>
      <c r="W13" s="3019"/>
      <c r="X13" s="3019"/>
      <c r="Y13" s="3019"/>
      <c r="Z13" s="3019"/>
      <c r="AA13" s="3019"/>
      <c r="AB13" s="3019"/>
      <c r="AC13" s="3019"/>
      <c r="AD13" s="3019"/>
      <c r="AE13" s="3019"/>
      <c r="AF13" s="3019"/>
      <c r="AG13" s="3019"/>
      <c r="AH13" s="3019"/>
      <c r="AI13" s="3019"/>
      <c r="AJ13" s="3019"/>
      <c r="AK13" s="3019"/>
      <c r="AL13" s="3019"/>
      <c r="AM13" s="3019"/>
      <c r="AN13" s="3019"/>
      <c r="AO13" s="3019"/>
      <c r="AP13" s="3019"/>
      <c r="AQ13" s="3019"/>
      <c r="AR13" s="3019"/>
      <c r="AS13" s="3019"/>
      <c r="AT13" s="3019"/>
      <c r="AU13" s="3019"/>
      <c r="AV13" s="3020"/>
    </row>
    <row r="14" spans="1:58" s="517" customFormat="1" ht="24" customHeight="1">
      <c r="A14" s="18"/>
      <c r="B14" s="3015"/>
      <c r="C14" s="3016"/>
      <c r="D14" s="3016"/>
      <c r="E14" s="3016"/>
      <c r="F14" s="3016"/>
      <c r="G14" s="3016"/>
      <c r="H14" s="3016"/>
      <c r="I14" s="3016"/>
      <c r="J14" s="3016"/>
      <c r="K14" s="3016"/>
      <c r="L14" s="3016"/>
      <c r="M14" s="3016"/>
      <c r="N14" s="3017"/>
      <c r="O14" s="3021"/>
      <c r="P14" s="3022"/>
      <c r="Q14" s="3022"/>
      <c r="R14" s="3022"/>
      <c r="S14" s="3022"/>
      <c r="T14" s="3022"/>
      <c r="U14" s="3022"/>
      <c r="V14" s="3022"/>
      <c r="W14" s="3022"/>
      <c r="X14" s="3022"/>
      <c r="Y14" s="3022"/>
      <c r="Z14" s="3022"/>
      <c r="AA14" s="3022"/>
      <c r="AB14" s="3022"/>
      <c r="AC14" s="3022"/>
      <c r="AD14" s="3022"/>
      <c r="AE14" s="3022"/>
      <c r="AF14" s="3022"/>
      <c r="AG14" s="3022"/>
      <c r="AH14" s="3022"/>
      <c r="AI14" s="3022"/>
      <c r="AJ14" s="3022"/>
      <c r="AK14" s="3022"/>
      <c r="AL14" s="3022"/>
      <c r="AM14" s="3022"/>
      <c r="AN14" s="3022"/>
      <c r="AO14" s="3022"/>
      <c r="AP14" s="3022"/>
      <c r="AQ14" s="3022"/>
      <c r="AR14" s="3022"/>
      <c r="AS14" s="3022"/>
      <c r="AT14" s="3022"/>
      <c r="AU14" s="3022"/>
      <c r="AV14" s="3023"/>
    </row>
    <row r="15" spans="1:58" s="517" customFormat="1" ht="24" customHeight="1">
      <c r="A15" s="18"/>
      <c r="B15" s="3012" t="s">
        <v>1517</v>
      </c>
      <c r="C15" s="3013"/>
      <c r="D15" s="3013"/>
      <c r="E15" s="3013"/>
      <c r="F15" s="3013"/>
      <c r="G15" s="3013"/>
      <c r="H15" s="3013"/>
      <c r="I15" s="3013"/>
      <c r="J15" s="3013"/>
      <c r="K15" s="3013"/>
      <c r="L15" s="3013"/>
      <c r="M15" s="3013"/>
      <c r="N15" s="3014"/>
      <c r="O15" s="2987"/>
      <c r="P15" s="2988"/>
      <c r="Q15" s="2988"/>
      <c r="R15" s="2988"/>
      <c r="S15" s="2988"/>
      <c r="T15" s="2988"/>
      <c r="U15" s="2988"/>
      <c r="V15" s="2988"/>
      <c r="W15" s="2988"/>
      <c r="X15" s="2988"/>
      <c r="Y15" s="2988"/>
      <c r="Z15" s="2988"/>
      <c r="AA15" s="2988"/>
      <c r="AB15" s="2988"/>
      <c r="AC15" s="2988"/>
      <c r="AD15" s="2988"/>
      <c r="AE15" s="2988"/>
      <c r="AF15" s="2988"/>
      <c r="AG15" s="2988"/>
      <c r="AH15" s="2988"/>
      <c r="AI15" s="2988"/>
      <c r="AJ15" s="2988"/>
      <c r="AK15" s="2988"/>
      <c r="AL15" s="2988"/>
      <c r="AM15" s="2988"/>
      <c r="AN15" s="2988"/>
      <c r="AO15" s="2988"/>
      <c r="AP15" s="2988"/>
      <c r="AQ15" s="2988"/>
      <c r="AR15" s="2988"/>
      <c r="AS15" s="2988"/>
      <c r="AT15" s="2988"/>
      <c r="AU15" s="2988"/>
      <c r="AV15" s="2989"/>
    </row>
    <row r="16" spans="1:58" s="517" customFormat="1" ht="24" customHeight="1">
      <c r="A16" s="18"/>
      <c r="B16" s="3015"/>
      <c r="C16" s="3016"/>
      <c r="D16" s="3016"/>
      <c r="E16" s="3016"/>
      <c r="F16" s="3016"/>
      <c r="G16" s="3016"/>
      <c r="H16" s="3016"/>
      <c r="I16" s="3016"/>
      <c r="J16" s="3016"/>
      <c r="K16" s="3016"/>
      <c r="L16" s="3016"/>
      <c r="M16" s="3016"/>
      <c r="N16" s="3017"/>
      <c r="O16" s="3024"/>
      <c r="P16" s="3025"/>
      <c r="Q16" s="3025"/>
      <c r="R16" s="3025"/>
      <c r="S16" s="3025"/>
      <c r="T16" s="3025"/>
      <c r="U16" s="3025"/>
      <c r="V16" s="3025"/>
      <c r="W16" s="3025"/>
      <c r="X16" s="3025"/>
      <c r="Y16" s="3025"/>
      <c r="Z16" s="3025"/>
      <c r="AA16" s="3025"/>
      <c r="AB16" s="3025"/>
      <c r="AC16" s="3025"/>
      <c r="AD16" s="3025"/>
      <c r="AE16" s="3025"/>
      <c r="AF16" s="3025"/>
      <c r="AG16" s="3025"/>
      <c r="AH16" s="3025"/>
      <c r="AI16" s="3025"/>
      <c r="AJ16" s="3025"/>
      <c r="AK16" s="3025"/>
      <c r="AL16" s="3025"/>
      <c r="AM16" s="3025"/>
      <c r="AN16" s="3025"/>
      <c r="AO16" s="3025"/>
      <c r="AP16" s="3025"/>
      <c r="AQ16" s="3025"/>
      <c r="AR16" s="3025"/>
      <c r="AS16" s="3025"/>
      <c r="AT16" s="3025"/>
      <c r="AU16" s="3025"/>
      <c r="AV16" s="3026"/>
    </row>
    <row r="17" spans="1:49" s="517" customFormat="1" ht="12.95" customHeight="1">
      <c r="A17" s="18"/>
      <c r="B17" s="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53"/>
    </row>
    <row r="18" spans="1:49" s="517" customFormat="1" ht="18" customHeight="1">
      <c r="A18" s="18"/>
      <c r="B18" s="1081" t="s">
        <v>1518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1082"/>
      <c r="AJ18" s="1082"/>
      <c r="AK18" s="1082"/>
      <c r="AL18" s="1082"/>
      <c r="AM18" s="1082"/>
      <c r="AN18" s="1082"/>
      <c r="AO18" s="1082"/>
      <c r="AP18" s="1082"/>
      <c r="AQ18" s="1082"/>
      <c r="AR18" s="1082"/>
      <c r="AS18" s="1082"/>
      <c r="AT18" s="18"/>
      <c r="AU18" s="18"/>
      <c r="AV18" s="53"/>
    </row>
    <row r="19" spans="1:49" s="517" customFormat="1" ht="12.95" customHeight="1">
      <c r="A19" s="18"/>
      <c r="B19" s="5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3"/>
    </row>
    <row r="20" spans="1:49" s="517" customFormat="1" ht="30" customHeight="1">
      <c r="A20" s="18"/>
      <c r="B20" s="52"/>
      <c r="C20" s="18"/>
      <c r="D20" s="18"/>
      <c r="E20" s="18"/>
      <c r="F20" s="18"/>
      <c r="G20" s="18"/>
      <c r="H20" s="18"/>
      <c r="I20" s="18"/>
      <c r="J20" s="18"/>
      <c r="K20" s="18"/>
      <c r="L20" s="1347" t="s">
        <v>1519</v>
      </c>
      <c r="M20" s="1347"/>
      <c r="N20" s="1347"/>
      <c r="O20" s="1347"/>
      <c r="P20" s="1347"/>
      <c r="Q20" s="1347"/>
      <c r="R20" s="1347"/>
      <c r="S20" s="1347"/>
      <c r="T20" s="3029"/>
      <c r="U20" s="3029"/>
      <c r="V20" s="3029"/>
      <c r="W20" s="3029"/>
      <c r="X20" s="3029"/>
      <c r="Y20" s="3029"/>
      <c r="Z20" s="3029"/>
      <c r="AA20" s="911" t="s">
        <v>1520</v>
      </c>
      <c r="AB20" s="911"/>
      <c r="AC20" s="911"/>
      <c r="AD20" s="3029"/>
      <c r="AE20" s="3029"/>
      <c r="AF20" s="3029"/>
      <c r="AG20" s="3029"/>
      <c r="AH20" s="911" t="s">
        <v>1521</v>
      </c>
      <c r="AI20" s="911"/>
      <c r="AJ20" s="911"/>
      <c r="AK20" s="3029"/>
      <c r="AL20" s="3029"/>
      <c r="AM20" s="3029"/>
      <c r="AN20" s="3029"/>
      <c r="AO20" s="911" t="s">
        <v>1522</v>
      </c>
      <c r="AP20" s="911"/>
      <c r="AQ20" s="911"/>
      <c r="AR20" s="18"/>
      <c r="AS20" s="18"/>
      <c r="AT20" s="18"/>
      <c r="AU20" s="18"/>
      <c r="AV20" s="53"/>
    </row>
    <row r="21" spans="1:49" s="517" customFormat="1" ht="12.95" customHeight="1">
      <c r="A21" s="18"/>
      <c r="B21" s="5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53"/>
    </row>
    <row r="22" spans="1:49" s="517" customFormat="1" ht="30" customHeight="1">
      <c r="A22" s="18"/>
      <c r="B22" s="3030" t="s">
        <v>1523</v>
      </c>
      <c r="C22" s="3031"/>
      <c r="D22" s="3031"/>
      <c r="E22" s="3031"/>
      <c r="F22" s="3031"/>
      <c r="G22" s="3031"/>
      <c r="H22" s="3031"/>
      <c r="I22" s="3031"/>
      <c r="J22" s="3031"/>
      <c r="K22" s="3031"/>
      <c r="L22" s="3031"/>
      <c r="M22" s="3031"/>
      <c r="N22" s="3032"/>
      <c r="O22" s="3032"/>
      <c r="P22" s="3032"/>
      <c r="Q22" s="3032"/>
      <c r="R22" s="3032"/>
      <c r="S22" s="3032"/>
      <c r="T22" s="3032"/>
      <c r="U22" s="3032"/>
      <c r="V22" s="3032"/>
      <c r="W22" s="3032"/>
      <c r="X22" s="3032"/>
      <c r="Y22" s="3032"/>
      <c r="Z22" s="3032"/>
      <c r="AA22" s="3032"/>
      <c r="AB22" s="3032"/>
      <c r="AC22" s="3032"/>
      <c r="AD22" s="3032"/>
      <c r="AE22" s="3032"/>
      <c r="AF22" s="3033" t="s">
        <v>1524</v>
      </c>
      <c r="AG22" s="3031"/>
      <c r="AH22" s="3031"/>
      <c r="AI22" s="3031"/>
      <c r="AJ22" s="3031"/>
      <c r="AK22" s="3031"/>
      <c r="AL22" s="3031"/>
      <c r="AM22" s="3034"/>
      <c r="AN22" s="3034"/>
      <c r="AO22" s="3034"/>
      <c r="AP22" s="3034"/>
      <c r="AQ22" s="3034"/>
      <c r="AR22" s="3034"/>
      <c r="AS22" s="3034"/>
      <c r="AT22" s="3034"/>
      <c r="AU22" s="3034"/>
      <c r="AV22" s="3035"/>
    </row>
    <row r="23" spans="1:49" s="517" customFormat="1" ht="30" customHeight="1">
      <c r="A23" s="18"/>
      <c r="B23" s="3036" t="s">
        <v>1525</v>
      </c>
      <c r="C23" s="3037"/>
      <c r="D23" s="3037"/>
      <c r="E23" s="3037"/>
      <c r="F23" s="3037"/>
      <c r="G23" s="3037"/>
      <c r="H23" s="3037"/>
      <c r="I23" s="3037"/>
      <c r="J23" s="3037"/>
      <c r="K23" s="3037"/>
      <c r="L23" s="3037"/>
      <c r="M23" s="3037"/>
      <c r="N23" s="2895"/>
      <c r="O23" s="2895"/>
      <c r="P23" s="2895"/>
      <c r="Q23" s="2895"/>
      <c r="R23" s="2895"/>
      <c r="S23" s="2895"/>
      <c r="T23" s="2895"/>
      <c r="U23" s="2895"/>
      <c r="V23" s="2895"/>
      <c r="W23" s="2895"/>
      <c r="X23" s="2895"/>
      <c r="Y23" s="2895"/>
      <c r="Z23" s="2895"/>
      <c r="AA23" s="2895"/>
      <c r="AB23" s="2895"/>
      <c r="AC23" s="2895"/>
      <c r="AD23" s="2895"/>
      <c r="AE23" s="2895"/>
      <c r="AF23" s="2895"/>
      <c r="AG23" s="2895"/>
      <c r="AH23" s="2895"/>
      <c r="AI23" s="2895"/>
      <c r="AJ23" s="2895"/>
      <c r="AK23" s="2895"/>
      <c r="AL23" s="2895"/>
      <c r="AM23" s="2895"/>
      <c r="AN23" s="2895"/>
      <c r="AO23" s="2895"/>
      <c r="AP23" s="2895"/>
      <c r="AQ23" s="2895"/>
      <c r="AR23" s="2895"/>
      <c r="AS23" s="2895"/>
      <c r="AT23" s="2895"/>
      <c r="AU23" s="2895"/>
      <c r="AV23" s="3009"/>
    </row>
    <row r="24" spans="1:49" s="517" customFormat="1" ht="30" customHeight="1">
      <c r="A24" s="18"/>
      <c r="B24" s="3036" t="s">
        <v>1526</v>
      </c>
      <c r="C24" s="3038"/>
      <c r="D24" s="3038"/>
      <c r="E24" s="3038"/>
      <c r="F24" s="3038"/>
      <c r="G24" s="3038"/>
      <c r="H24" s="3038"/>
      <c r="I24" s="3038"/>
      <c r="J24" s="3038"/>
      <c r="K24" s="3038"/>
      <c r="L24" s="3038"/>
      <c r="M24" s="3038"/>
      <c r="N24" s="3039" t="s">
        <v>1527</v>
      </c>
      <c r="O24" s="3039"/>
      <c r="P24" s="3039"/>
      <c r="Q24" s="3039"/>
      <c r="R24" s="3039"/>
      <c r="S24" s="3039"/>
      <c r="T24" s="3039"/>
      <c r="U24" s="3039"/>
      <c r="V24" s="3039"/>
      <c r="W24" s="3039"/>
      <c r="X24" s="3039"/>
      <c r="Y24" s="3039"/>
      <c r="Z24" s="3039"/>
      <c r="AA24" s="3039"/>
      <c r="AB24" s="3039"/>
      <c r="AC24" s="3039"/>
      <c r="AD24" s="3039"/>
      <c r="AE24" s="3039"/>
      <c r="AF24" s="3039"/>
      <c r="AG24" s="3039"/>
      <c r="AH24" s="3039"/>
      <c r="AI24" s="3039"/>
      <c r="AJ24" s="3039"/>
      <c r="AK24" s="3039"/>
      <c r="AL24" s="3039"/>
      <c r="AM24" s="3039"/>
      <c r="AN24" s="3039"/>
      <c r="AO24" s="3039"/>
      <c r="AP24" s="3039"/>
      <c r="AQ24" s="3039"/>
      <c r="AR24" s="3039"/>
      <c r="AS24" s="3039"/>
      <c r="AT24" s="3039"/>
      <c r="AU24" s="3039"/>
      <c r="AV24" s="3040"/>
    </row>
    <row r="25" spans="1:49" s="517" customFormat="1" ht="30" customHeight="1">
      <c r="A25" s="18"/>
      <c r="B25" s="3041" t="s">
        <v>1528</v>
      </c>
      <c r="C25" s="3042"/>
      <c r="D25" s="3042"/>
      <c r="E25" s="3042"/>
      <c r="F25" s="3042"/>
      <c r="G25" s="3042"/>
      <c r="H25" s="3042"/>
      <c r="I25" s="3042"/>
      <c r="J25" s="3042"/>
      <c r="K25" s="3042"/>
      <c r="L25" s="3042"/>
      <c r="M25" s="3042"/>
      <c r="N25" s="927" t="s">
        <v>1529</v>
      </c>
      <c r="O25" s="927"/>
      <c r="P25" s="927"/>
      <c r="Q25" s="3027"/>
      <c r="R25" s="3027"/>
      <c r="S25" s="3027"/>
      <c r="T25" s="3027"/>
      <c r="U25" s="3027"/>
      <c r="V25" s="3027"/>
      <c r="W25" s="3027"/>
      <c r="X25" s="3027"/>
      <c r="Y25" s="3027"/>
      <c r="Z25" s="3027"/>
      <c r="AA25" s="927" t="s">
        <v>1530</v>
      </c>
      <c r="AB25" s="927"/>
      <c r="AC25" s="927"/>
      <c r="AD25" s="927"/>
      <c r="AE25" s="927"/>
      <c r="AF25" s="3027"/>
      <c r="AG25" s="3027"/>
      <c r="AH25" s="3027"/>
      <c r="AI25" s="3027"/>
      <c r="AJ25" s="3027"/>
      <c r="AK25" s="3027"/>
      <c r="AL25" s="3027"/>
      <c r="AM25" s="3027"/>
      <c r="AN25" s="3027"/>
      <c r="AO25" s="3027"/>
      <c r="AP25" s="3027"/>
      <c r="AQ25" s="3027"/>
      <c r="AR25" s="3027"/>
      <c r="AS25" s="3027"/>
      <c r="AT25" s="3027"/>
      <c r="AU25" s="3027"/>
      <c r="AV25" s="3028"/>
    </row>
    <row r="26" spans="1:49" s="517" customFormat="1" ht="12.95" customHeight="1"/>
    <row r="27" spans="1:49" s="517" customFormat="1" ht="18" customHeight="1">
      <c r="A27" s="906" t="s">
        <v>1531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906"/>
      <c r="AJ27" s="906"/>
      <c r="AK27" s="906"/>
      <c r="AL27" s="906"/>
      <c r="AM27" s="906"/>
      <c r="AN27" s="906"/>
      <c r="AO27" s="906"/>
      <c r="AP27" s="906"/>
      <c r="AQ27" s="906"/>
      <c r="AR27" s="906"/>
      <c r="AS27" s="906"/>
      <c r="AT27" s="906"/>
      <c r="AU27" s="906"/>
      <c r="AV27" s="906"/>
    </row>
    <row r="28" spans="1:49" s="517" customFormat="1" ht="18" customHeight="1"/>
    <row r="29" spans="1:49" s="517" customFormat="1" ht="18" customHeight="1">
      <c r="A29" s="944" t="s">
        <v>1532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944"/>
      <c r="AL29" s="944"/>
      <c r="AM29" s="944"/>
      <c r="AN29" s="944"/>
      <c r="AO29" s="944"/>
      <c r="AP29" s="944"/>
      <c r="AQ29" s="944"/>
      <c r="AR29" s="944"/>
      <c r="AS29" s="944"/>
      <c r="AT29" s="944"/>
      <c r="AU29" s="944"/>
      <c r="AV29" s="944"/>
    </row>
    <row r="30" spans="1:49" s="517" customFormat="1" ht="12.95" customHeight="1"/>
    <row r="31" spans="1:49" s="519" customFormat="1" ht="20.100000000000001" customHeight="1">
      <c r="A31" s="1014">
        <f ca="1">TODAY()</f>
        <v>42951</v>
      </c>
      <c r="B31" s="1014"/>
      <c r="C31" s="1014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4"/>
      <c r="AJ31" s="1014"/>
      <c r="AK31" s="1014"/>
      <c r="AL31" s="1014"/>
      <c r="AM31" s="1014"/>
      <c r="AN31" s="1014"/>
      <c r="AO31" s="1014"/>
      <c r="AP31" s="1014"/>
      <c r="AQ31" s="1014"/>
      <c r="AR31" s="1014"/>
      <c r="AS31" s="1014"/>
      <c r="AT31" s="1014"/>
      <c r="AU31" s="1014"/>
      <c r="AV31" s="1014"/>
      <c r="AW31" s="520"/>
    </row>
    <row r="32" spans="1:49" s="519" customFormat="1" ht="12.95" customHeight="1"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0"/>
      <c r="AR32" s="520"/>
      <c r="AS32" s="520"/>
      <c r="AT32" s="520"/>
      <c r="AU32" s="520"/>
      <c r="AV32" s="520"/>
      <c r="AW32" s="520"/>
    </row>
    <row r="33" spans="1:91" s="519" customFormat="1" ht="20.100000000000001" customHeight="1">
      <c r="X33" s="514"/>
      <c r="Y33" s="514"/>
      <c r="Z33" s="514"/>
      <c r="AA33" s="514"/>
      <c r="AB33" s="514"/>
      <c r="AC33" s="514"/>
      <c r="AD33" s="1012" t="s">
        <v>1533</v>
      </c>
      <c r="AE33" s="1012"/>
      <c r="AF33" s="1012"/>
      <c r="AG33" s="1012"/>
      <c r="AH33" s="1012"/>
      <c r="AI33" s="1012"/>
      <c r="AJ33" s="1012"/>
      <c r="AK33" s="949">
        <f>'1'!$AJ$26</f>
        <v>0</v>
      </c>
      <c r="AL33" s="949"/>
      <c r="AM33" s="949"/>
      <c r="AN33" s="949"/>
      <c r="AO33" s="949"/>
      <c r="AP33" s="949"/>
      <c r="AQ33" s="949"/>
      <c r="AR33" s="949"/>
      <c r="AS33" s="525"/>
      <c r="AT33" s="1012" t="s">
        <v>1534</v>
      </c>
      <c r="AU33" s="1012"/>
      <c r="AV33" s="1012"/>
      <c r="AW33" s="1012"/>
      <c r="CK33" s="1"/>
      <c r="CL33" s="1"/>
      <c r="CM33" s="1"/>
    </row>
    <row r="34" spans="1:91" ht="17.100000000000001" customHeight="1">
      <c r="A34" s="944" t="s">
        <v>1535</v>
      </c>
      <c r="B34" s="944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1012" t="s">
        <v>1536</v>
      </c>
      <c r="N34" s="1012"/>
      <c r="O34" s="1012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</row>
  </sheetData>
  <protectedRanges>
    <protectedRange sqref="T20 R20 AM9 L22 J9:J11 AD20 L23:AS24 B12:B16 M25:AE25 AJ20:AK20 AI25:AS25 U10 AI10 AB10:AC10" name="범위1_2"/>
    <protectedRange sqref="Q7:R7" name="범위1_1_1_1"/>
    <protectedRange sqref="AQ4:AQ5 N4:O5 Q5" name="범위1_1"/>
  </protectedRanges>
  <mergeCells count="54">
    <mergeCell ref="A34:L34"/>
    <mergeCell ref="M34:O34"/>
    <mergeCell ref="AW2:BF2"/>
    <mergeCell ref="A27:AV27"/>
    <mergeCell ref="A29:AV29"/>
    <mergeCell ref="A31:AV31"/>
    <mergeCell ref="AD33:AJ33"/>
    <mergeCell ref="AK33:AR33"/>
    <mergeCell ref="AT33:AW33"/>
    <mergeCell ref="B23:M23"/>
    <mergeCell ref="N23:AV23"/>
    <mergeCell ref="B24:M24"/>
    <mergeCell ref="N24:AV24"/>
    <mergeCell ref="B25:M25"/>
    <mergeCell ref="N25:P25"/>
    <mergeCell ref="Q25:Z25"/>
    <mergeCell ref="AA25:AE25"/>
    <mergeCell ref="AF25:AV25"/>
    <mergeCell ref="AK20:AN20"/>
    <mergeCell ref="AO20:AQ20"/>
    <mergeCell ref="B22:M22"/>
    <mergeCell ref="N22:AE22"/>
    <mergeCell ref="AF22:AL22"/>
    <mergeCell ref="AM22:AV22"/>
    <mergeCell ref="L20:S20"/>
    <mergeCell ref="T20:Z20"/>
    <mergeCell ref="AA20:AC20"/>
    <mergeCell ref="AD20:AG20"/>
    <mergeCell ref="AH20:AJ20"/>
    <mergeCell ref="B11:N14"/>
    <mergeCell ref="O11:AV14"/>
    <mergeCell ref="B15:N16"/>
    <mergeCell ref="O15:AV16"/>
    <mergeCell ref="B18:AS18"/>
    <mergeCell ref="A7:AV7"/>
    <mergeCell ref="B9:N9"/>
    <mergeCell ref="O9:AJ9"/>
    <mergeCell ref="AM9:AU9"/>
    <mergeCell ref="B10:N10"/>
    <mergeCell ref="O10:AN10"/>
    <mergeCell ref="AO10:AV10"/>
    <mergeCell ref="A4:G4"/>
    <mergeCell ref="H4:V4"/>
    <mergeCell ref="W4:AB4"/>
    <mergeCell ref="AC4:AV4"/>
    <mergeCell ref="A5:G5"/>
    <mergeCell ref="H5:AV5"/>
    <mergeCell ref="A1:AV1"/>
    <mergeCell ref="A3:G3"/>
    <mergeCell ref="H3:V3"/>
    <mergeCell ref="W3:AB3"/>
    <mergeCell ref="AC3:AI3"/>
    <mergeCell ref="AJ3:AN3"/>
    <mergeCell ref="AP3:AV3"/>
  </mergeCells>
  <phoneticPr fontId="5" type="noConversion"/>
  <dataValidations disablePrompts="1" count="1">
    <dataValidation allowBlank="1" showInputMessage="1" showErrorMessage="1" prompt="입력 예)2011-11-20" sqref="O10:AN10"/>
  </dataValidations>
  <hyperlinks>
    <hyperlink ref="AW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CJ40"/>
  <sheetViews>
    <sheetView zoomScale="90" zoomScaleNormal="90" workbookViewId="0">
      <selection activeCell="J11" sqref="J11:X11"/>
    </sheetView>
  </sheetViews>
  <sheetFormatPr defaultColWidth="1.77734375" defaultRowHeight="18" customHeight="1"/>
  <cols>
    <col min="1" max="49" width="1.77734375" style="12"/>
    <col min="50" max="84" width="1.77734375" style="531" customWidth="1"/>
    <col min="85" max="88" width="1.77734375" style="531"/>
    <col min="89" max="16384" width="1.77734375" style="12"/>
  </cols>
  <sheetData>
    <row r="1" spans="1:88" ht="27" customHeight="1">
      <c r="A1" s="977" t="s">
        <v>987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X1" s="164"/>
      <c r="AY1" s="164"/>
      <c r="AZ1" s="164"/>
      <c r="BA1" s="164"/>
      <c r="BB1" s="164"/>
    </row>
    <row r="2" spans="1:88" ht="18" customHeight="1">
      <c r="AX2" s="616"/>
      <c r="AY2" s="464"/>
      <c r="AZ2" s="453"/>
      <c r="BA2" s="453"/>
      <c r="BB2" s="164"/>
    </row>
    <row r="3" spans="1:88" s="9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1376" t="s">
        <v>2220</v>
      </c>
      <c r="AY3" s="1376"/>
      <c r="AZ3" s="1376"/>
      <c r="BA3" s="1376"/>
      <c r="BB3" s="1376"/>
      <c r="BC3" s="1376"/>
      <c r="BD3" s="1376"/>
      <c r="BE3" s="1376"/>
      <c r="BF3" s="1376"/>
      <c r="BG3" s="1376"/>
      <c r="BH3" s="583"/>
      <c r="BI3" s="583"/>
      <c r="BJ3" s="583"/>
      <c r="BK3" s="583"/>
      <c r="BL3" s="583"/>
      <c r="BM3" s="583"/>
      <c r="BN3" s="583"/>
      <c r="BO3" s="583"/>
      <c r="BP3" s="583"/>
      <c r="BQ3" s="583"/>
      <c r="BR3" s="583"/>
      <c r="BS3" s="583"/>
      <c r="BT3" s="583"/>
      <c r="BU3" s="583"/>
      <c r="BV3" s="583"/>
      <c r="BW3" s="583"/>
      <c r="BX3" s="583"/>
      <c r="BY3" s="583"/>
      <c r="BZ3" s="583"/>
      <c r="CA3" s="583"/>
      <c r="CB3" s="583"/>
      <c r="CC3" s="583"/>
      <c r="CD3" s="583"/>
      <c r="CE3" s="583"/>
      <c r="CF3" s="583"/>
      <c r="CG3" s="583"/>
      <c r="CH3" s="583"/>
      <c r="CI3" s="583"/>
      <c r="CJ3" s="583"/>
    </row>
    <row r="4" spans="1:88" s="32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X4" s="462"/>
      <c r="AY4" s="434"/>
      <c r="AZ4" s="434"/>
      <c r="BA4" s="434"/>
      <c r="BB4" s="434"/>
      <c r="BC4" s="583"/>
      <c r="BD4" s="583"/>
      <c r="BE4" s="583"/>
      <c r="BF4" s="583"/>
      <c r="BG4" s="583"/>
      <c r="BH4" s="583"/>
      <c r="BI4" s="583"/>
      <c r="BJ4" s="583"/>
      <c r="BK4" s="583"/>
      <c r="BL4" s="583"/>
      <c r="BM4" s="583"/>
      <c r="BN4" s="583"/>
      <c r="BO4" s="583"/>
      <c r="BP4" s="583"/>
      <c r="BQ4" s="583"/>
      <c r="BR4" s="583"/>
      <c r="BS4" s="583"/>
      <c r="BT4" s="583"/>
      <c r="BU4" s="583"/>
      <c r="BV4" s="583"/>
      <c r="BW4" s="583"/>
      <c r="BX4" s="583"/>
      <c r="BY4" s="583"/>
      <c r="BZ4" s="583"/>
      <c r="CA4" s="583"/>
      <c r="CB4" s="583"/>
      <c r="CC4" s="583"/>
      <c r="CD4" s="583"/>
      <c r="CE4" s="583"/>
      <c r="CF4" s="583"/>
      <c r="CG4" s="583"/>
      <c r="CH4" s="583"/>
      <c r="CI4" s="583"/>
      <c r="CJ4" s="583"/>
    </row>
    <row r="5" spans="1:88" s="32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X5" s="3086" t="s">
        <v>2221</v>
      </c>
      <c r="AY5" s="3086"/>
      <c r="AZ5" s="3086"/>
      <c r="BA5" s="3086"/>
      <c r="BB5" s="3086"/>
      <c r="BC5" s="3086"/>
      <c r="BD5" s="3086"/>
      <c r="BE5" s="3086"/>
      <c r="BF5" s="3086"/>
      <c r="BG5" s="3086"/>
      <c r="BH5" s="3086"/>
      <c r="BI5" s="3086"/>
      <c r="BJ5" s="3086"/>
      <c r="BK5" s="3086"/>
      <c r="BL5" s="3086"/>
      <c r="BM5" s="3086"/>
      <c r="BN5" s="3086"/>
      <c r="BO5" s="3086"/>
      <c r="BP5" s="3086"/>
      <c r="BQ5" s="3086"/>
      <c r="BR5" s="3086"/>
      <c r="BS5" s="3086"/>
      <c r="BT5" s="3086"/>
      <c r="BU5" s="3086"/>
      <c r="BV5" s="3086"/>
      <c r="BW5" s="3086"/>
      <c r="BX5" s="3086"/>
      <c r="BY5" s="3086"/>
      <c r="BZ5" s="3086"/>
      <c r="CA5" s="3086"/>
      <c r="CB5" s="3086"/>
      <c r="CC5" s="3086"/>
      <c r="CD5" s="3086"/>
      <c r="CE5" s="3086"/>
      <c r="CF5" s="3086"/>
      <c r="CG5" s="583"/>
      <c r="CH5" s="583"/>
      <c r="CI5" s="583"/>
      <c r="CJ5" s="583"/>
    </row>
    <row r="6" spans="1:88" ht="12.9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X6" s="3086"/>
      <c r="AY6" s="3086"/>
      <c r="AZ6" s="3086"/>
      <c r="BA6" s="3086"/>
      <c r="BB6" s="3086"/>
      <c r="BC6" s="3086"/>
      <c r="BD6" s="3086"/>
      <c r="BE6" s="3086"/>
      <c r="BF6" s="3086"/>
      <c r="BG6" s="3086"/>
      <c r="BH6" s="3086"/>
      <c r="BI6" s="3086"/>
      <c r="BJ6" s="3086"/>
      <c r="BK6" s="3086"/>
      <c r="BL6" s="3086"/>
      <c r="BM6" s="3086"/>
      <c r="BN6" s="3086"/>
      <c r="BO6" s="3086"/>
      <c r="BP6" s="3086"/>
      <c r="BQ6" s="3086"/>
      <c r="BR6" s="3086"/>
      <c r="BS6" s="3086"/>
      <c r="BT6" s="3086"/>
      <c r="BU6" s="3086"/>
      <c r="BV6" s="3086"/>
      <c r="BW6" s="3086"/>
      <c r="BX6" s="3086"/>
      <c r="BY6" s="3086"/>
      <c r="BZ6" s="3086"/>
      <c r="CA6" s="3086"/>
      <c r="CB6" s="3086"/>
      <c r="CC6" s="3086"/>
      <c r="CD6" s="3086"/>
      <c r="CE6" s="3086"/>
      <c r="CF6" s="3086"/>
    </row>
    <row r="7" spans="1:88" s="401" customFormat="1" ht="23.1" customHeight="1">
      <c r="A7" s="1629" t="s">
        <v>1279</v>
      </c>
      <c r="B7" s="3045"/>
      <c r="C7" s="3045"/>
      <c r="D7" s="3045"/>
      <c r="E7" s="3045"/>
      <c r="F7" s="3045"/>
      <c r="G7" s="3045"/>
      <c r="H7" s="3045"/>
      <c r="I7" s="1631"/>
      <c r="J7" s="1570" t="s">
        <v>1280</v>
      </c>
      <c r="K7" s="1314"/>
      <c r="L7" s="1314"/>
      <c r="M7" s="1314"/>
      <c r="N7" s="1314"/>
      <c r="O7" s="1314"/>
      <c r="P7" s="1319"/>
      <c r="Q7" s="2740" t="e">
        <f>INDEX(소속,MATCH(AJ7,성명,0))</f>
        <v>#N/A</v>
      </c>
      <c r="R7" s="2740"/>
      <c r="S7" s="2740"/>
      <c r="T7" s="2740"/>
      <c r="U7" s="2740"/>
      <c r="V7" s="2740"/>
      <c r="W7" s="2740"/>
      <c r="X7" s="2740"/>
      <c r="Y7" s="2740"/>
      <c r="Z7" s="2740"/>
      <c r="AA7" s="2740"/>
      <c r="AB7" s="2740"/>
      <c r="AC7" s="2740"/>
      <c r="AD7" s="2740"/>
      <c r="AE7" s="1570" t="s">
        <v>1281</v>
      </c>
      <c r="AF7" s="1314"/>
      <c r="AG7" s="1314"/>
      <c r="AH7" s="1314"/>
      <c r="AI7" s="1319"/>
      <c r="AJ7" s="1314">
        <f>'1'!$AJ$26</f>
        <v>0</v>
      </c>
      <c r="AK7" s="1314"/>
      <c r="AL7" s="1314"/>
      <c r="AM7" s="1314"/>
      <c r="AN7" s="1314"/>
      <c r="AO7" s="1314"/>
      <c r="AP7" s="1314"/>
      <c r="AQ7" s="1314"/>
      <c r="AR7" s="1314"/>
      <c r="AS7" s="1314"/>
      <c r="AT7" s="3043" t="s">
        <v>1282</v>
      </c>
      <c r="AU7" s="3043"/>
      <c r="AV7" s="3044"/>
      <c r="AX7" s="3086"/>
      <c r="AY7" s="3086"/>
      <c r="AZ7" s="3086"/>
      <c r="BA7" s="3086"/>
      <c r="BB7" s="3086"/>
      <c r="BC7" s="3086"/>
      <c r="BD7" s="3086"/>
      <c r="BE7" s="3086"/>
      <c r="BF7" s="3086"/>
      <c r="BG7" s="3086"/>
      <c r="BH7" s="3086"/>
      <c r="BI7" s="3086"/>
      <c r="BJ7" s="3086"/>
      <c r="BK7" s="3086"/>
      <c r="BL7" s="3086"/>
      <c r="BM7" s="3086"/>
      <c r="BN7" s="3086"/>
      <c r="BO7" s="3086"/>
      <c r="BP7" s="3086"/>
      <c r="BQ7" s="3086"/>
      <c r="BR7" s="3086"/>
      <c r="BS7" s="3086"/>
      <c r="BT7" s="3086"/>
      <c r="BU7" s="3086"/>
      <c r="BV7" s="3086"/>
      <c r="BW7" s="3086"/>
      <c r="BX7" s="3086"/>
      <c r="BY7" s="3086"/>
      <c r="BZ7" s="3086"/>
      <c r="CA7" s="3086"/>
      <c r="CB7" s="3086"/>
      <c r="CC7" s="3086"/>
      <c r="CD7" s="3086"/>
      <c r="CE7" s="3086"/>
      <c r="CF7" s="3086"/>
      <c r="CG7" s="608"/>
      <c r="CH7" s="608"/>
      <c r="CI7" s="608"/>
      <c r="CJ7" s="608"/>
    </row>
    <row r="8" spans="1:88" s="608" customFormat="1" ht="23.1" customHeight="1">
      <c r="A8" s="2828" t="s">
        <v>1502</v>
      </c>
      <c r="B8" s="2829"/>
      <c r="C8" s="2829"/>
      <c r="D8" s="2829"/>
      <c r="E8" s="2829"/>
      <c r="F8" s="2829"/>
      <c r="G8" s="2829"/>
      <c r="H8" s="2829"/>
      <c r="I8" s="2830"/>
      <c r="J8" s="2742" t="s">
        <v>52</v>
      </c>
      <c r="K8" s="2742"/>
      <c r="L8" s="2742"/>
      <c r="M8" s="2742"/>
      <c r="N8" s="2742"/>
      <c r="O8" s="2742"/>
      <c r="P8" s="2742"/>
      <c r="Q8" s="2910"/>
      <c r="R8" s="2911"/>
      <c r="S8" s="2911"/>
      <c r="T8" s="2911"/>
      <c r="U8" s="2911"/>
      <c r="V8" s="2911"/>
      <c r="W8" s="2911"/>
      <c r="X8" s="2911"/>
      <c r="Y8" s="2911"/>
      <c r="Z8" s="2911"/>
      <c r="AA8" s="2911"/>
      <c r="AB8" s="2911"/>
      <c r="AC8" s="2911"/>
      <c r="AD8" s="2912"/>
      <c r="AE8" s="1573" t="s">
        <v>2210</v>
      </c>
      <c r="AF8" s="2742"/>
      <c r="AG8" s="2742"/>
      <c r="AH8" s="2742"/>
      <c r="AI8" s="2742"/>
      <c r="AJ8" s="1796" t="e">
        <f>INDEX(핸드폰,MATCH(Q8,성명,0))</f>
        <v>#N/A</v>
      </c>
      <c r="AK8" s="1569"/>
      <c r="AL8" s="1569"/>
      <c r="AM8" s="1569"/>
      <c r="AN8" s="1569"/>
      <c r="AO8" s="1569"/>
      <c r="AP8" s="1569"/>
      <c r="AQ8" s="1569"/>
      <c r="AR8" s="1569"/>
      <c r="AS8" s="1569"/>
      <c r="AT8" s="1569"/>
      <c r="AU8" s="1569"/>
      <c r="AV8" s="1595"/>
      <c r="AX8" s="608" t="s">
        <v>2222</v>
      </c>
    </row>
    <row r="9" spans="1:88" s="608" customFormat="1" ht="23.1" customHeight="1">
      <c r="A9" s="2831"/>
      <c r="B9" s="2832"/>
      <c r="C9" s="2832"/>
      <c r="D9" s="2832"/>
      <c r="E9" s="2832"/>
      <c r="F9" s="2832"/>
      <c r="G9" s="2832"/>
      <c r="H9" s="2832"/>
      <c r="I9" s="2983"/>
      <c r="J9" s="2742" t="s">
        <v>1353</v>
      </c>
      <c r="K9" s="2742"/>
      <c r="L9" s="2742"/>
      <c r="M9" s="2742"/>
      <c r="N9" s="2742"/>
      <c r="O9" s="2742"/>
      <c r="P9" s="2742"/>
      <c r="Q9" s="2742" t="e">
        <f>INDEX(소속,MATCH(Q8,성명,0))</f>
        <v>#N/A</v>
      </c>
      <c r="R9" s="2742"/>
      <c r="S9" s="2742"/>
      <c r="T9" s="2742"/>
      <c r="U9" s="2742"/>
      <c r="V9" s="2742"/>
      <c r="W9" s="2742"/>
      <c r="X9" s="2742"/>
      <c r="Y9" s="2742"/>
      <c r="Z9" s="2742"/>
      <c r="AA9" s="2742"/>
      <c r="AB9" s="2742"/>
      <c r="AC9" s="2742"/>
      <c r="AD9" s="2742"/>
      <c r="AE9" s="2742" t="s">
        <v>2211</v>
      </c>
      <c r="AF9" s="2742"/>
      <c r="AG9" s="2742"/>
      <c r="AH9" s="2742"/>
      <c r="AI9" s="2742"/>
      <c r="AJ9" s="2742" t="e">
        <f>INDEX(직급,MATCH(Q8,성명,0))</f>
        <v>#N/A</v>
      </c>
      <c r="AK9" s="2742"/>
      <c r="AL9" s="2742"/>
      <c r="AM9" s="2742"/>
      <c r="AN9" s="2742"/>
      <c r="AO9" s="2742"/>
      <c r="AP9" s="2742"/>
      <c r="AQ9" s="2742"/>
      <c r="AR9" s="2742"/>
      <c r="AS9" s="2742"/>
      <c r="AT9" s="2742"/>
      <c r="AU9" s="2742"/>
      <c r="AV9" s="2994"/>
      <c r="AX9" s="1366" t="s">
        <v>2223</v>
      </c>
      <c r="AY9" s="1366"/>
      <c r="AZ9" s="1366"/>
      <c r="BA9" s="1366"/>
      <c r="BB9" s="1366"/>
      <c r="BC9" s="1366"/>
      <c r="BD9" s="1368" t="s">
        <v>2224</v>
      </c>
      <c r="BE9" s="1368"/>
      <c r="BF9" s="1368"/>
      <c r="BG9" s="1368"/>
      <c r="BH9" s="1368"/>
      <c r="BI9" s="1368"/>
      <c r="BJ9" s="1368" t="s">
        <v>2225</v>
      </c>
      <c r="BK9" s="1368"/>
      <c r="BL9" s="1368"/>
      <c r="BM9" s="1368"/>
      <c r="BN9" s="1368"/>
      <c r="BO9" s="1368"/>
      <c r="BP9" s="1368" t="s">
        <v>2226</v>
      </c>
      <c r="BQ9" s="1368"/>
      <c r="BR9" s="1368"/>
      <c r="BS9" s="1368"/>
      <c r="BT9" s="1368"/>
      <c r="BU9" s="1368"/>
    </row>
    <row r="10" spans="1:88" s="608" customFormat="1" ht="23.1" customHeight="1">
      <c r="A10" s="1629"/>
      <c r="B10" s="1630"/>
      <c r="C10" s="1630"/>
      <c r="D10" s="1630"/>
      <c r="E10" s="1630"/>
      <c r="F10" s="1630"/>
      <c r="G10" s="1630"/>
      <c r="H10" s="1630"/>
      <c r="I10" s="1631"/>
      <c r="J10" s="3107" t="s">
        <v>2407</v>
      </c>
      <c r="K10" s="1569"/>
      <c r="L10" s="1569"/>
      <c r="M10" s="1569"/>
      <c r="N10" s="1569"/>
      <c r="O10" s="1569"/>
      <c r="P10" s="1569"/>
      <c r="Q10" s="3108" t="e">
        <f>INDEX(생년월일,MATCH(Q8,성명,0))</f>
        <v>#N/A</v>
      </c>
      <c r="R10" s="3108"/>
      <c r="S10" s="3108"/>
      <c r="T10" s="3108"/>
      <c r="U10" s="3108"/>
      <c r="V10" s="3108"/>
      <c r="W10" s="18" t="s">
        <v>177</v>
      </c>
      <c r="X10" s="3109" t="e">
        <f>INDEX(주민등록뒤,MATCH(Q8,성명,0))</f>
        <v>#N/A</v>
      </c>
      <c r="Y10" s="3109"/>
      <c r="Z10" s="3109"/>
      <c r="AA10" s="3109"/>
      <c r="AB10" s="3109"/>
      <c r="AC10" s="3109"/>
      <c r="AD10" s="3110"/>
      <c r="AE10" s="3111" t="s">
        <v>1325</v>
      </c>
      <c r="AF10" s="3112"/>
      <c r="AG10" s="3113"/>
      <c r="AH10" s="2742" t="s">
        <v>1773</v>
      </c>
      <c r="AI10" s="2742"/>
      <c r="AJ10" s="2742"/>
      <c r="AK10" s="2742"/>
      <c r="AL10" s="2742"/>
      <c r="AM10" s="2742"/>
      <c r="AN10" s="2742"/>
      <c r="AO10" s="2742"/>
      <c r="AP10" s="2742"/>
      <c r="AQ10" s="2742"/>
      <c r="AR10" s="2742"/>
      <c r="AS10" s="2742"/>
      <c r="AT10" s="2742"/>
      <c r="AU10" s="2742"/>
      <c r="AV10" s="2994"/>
      <c r="AX10" s="1366"/>
      <c r="AY10" s="1366"/>
      <c r="AZ10" s="1366"/>
      <c r="BA10" s="1366"/>
      <c r="BB10" s="1366"/>
      <c r="BC10" s="1366"/>
      <c r="BD10" s="1368"/>
      <c r="BE10" s="1368"/>
      <c r="BF10" s="1368"/>
      <c r="BG10" s="1368"/>
      <c r="BH10" s="1368"/>
      <c r="BI10" s="1368"/>
      <c r="BJ10" s="1368"/>
      <c r="BK10" s="1368"/>
      <c r="BL10" s="1368"/>
      <c r="BM10" s="1368"/>
      <c r="BN10" s="1368"/>
      <c r="BO10" s="1368"/>
      <c r="BP10" s="1368"/>
      <c r="BQ10" s="1368"/>
      <c r="BR10" s="1368"/>
      <c r="BS10" s="1368"/>
      <c r="BT10" s="1368"/>
      <c r="BU10" s="1368"/>
    </row>
    <row r="11" spans="1:88" s="608" customFormat="1" ht="23.1" customHeight="1">
      <c r="A11" s="2828" t="s">
        <v>2212</v>
      </c>
      <c r="B11" s="2829"/>
      <c r="C11" s="2829"/>
      <c r="D11" s="2829"/>
      <c r="E11" s="2829"/>
      <c r="F11" s="2829"/>
      <c r="G11" s="2829"/>
      <c r="H11" s="2829"/>
      <c r="I11" s="2830"/>
      <c r="J11" s="3114" t="s">
        <v>2213</v>
      </c>
      <c r="K11" s="3115"/>
      <c r="L11" s="3115"/>
      <c r="M11" s="3115"/>
      <c r="N11" s="3115"/>
      <c r="O11" s="3115"/>
      <c r="P11" s="3115"/>
      <c r="Q11" s="3115"/>
      <c r="R11" s="3115"/>
      <c r="S11" s="3115"/>
      <c r="T11" s="3115"/>
      <c r="U11" s="3115"/>
      <c r="V11" s="3115"/>
      <c r="W11" s="3115"/>
      <c r="X11" s="3116"/>
      <c r="Y11" s="3117" t="s">
        <v>2214</v>
      </c>
      <c r="Z11" s="3118"/>
      <c r="AA11" s="3118"/>
      <c r="AB11" s="3118"/>
      <c r="AC11" s="3118"/>
      <c r="AD11" s="3118"/>
      <c r="AE11" s="3118"/>
      <c r="AF11" s="3118"/>
      <c r="AG11" s="3118"/>
      <c r="AH11" s="3118"/>
      <c r="AI11" s="3118"/>
      <c r="AJ11" s="3119"/>
      <c r="AK11" s="3118" t="s">
        <v>2215</v>
      </c>
      <c r="AL11" s="3118"/>
      <c r="AM11" s="3118"/>
      <c r="AN11" s="3118"/>
      <c r="AO11" s="3118"/>
      <c r="AP11" s="3118"/>
      <c r="AQ11" s="3118"/>
      <c r="AR11" s="3118"/>
      <c r="AS11" s="3118"/>
      <c r="AT11" s="3118"/>
      <c r="AU11" s="3118"/>
      <c r="AV11" s="3120"/>
      <c r="AX11" s="1368" t="s">
        <v>2216</v>
      </c>
      <c r="AY11" s="1368"/>
      <c r="AZ11" s="1368"/>
      <c r="BA11" s="1368"/>
      <c r="BB11" s="1368"/>
      <c r="BC11" s="1368"/>
      <c r="BD11" s="1368" t="s">
        <v>2227</v>
      </c>
      <c r="BE11" s="1368"/>
      <c r="BF11" s="1368"/>
      <c r="BG11" s="1368"/>
      <c r="BH11" s="1368"/>
      <c r="BI11" s="1368"/>
      <c r="BJ11" s="1368" t="s">
        <v>2228</v>
      </c>
      <c r="BK11" s="1368"/>
      <c r="BL11" s="1368"/>
      <c r="BM11" s="1368"/>
      <c r="BN11" s="1368"/>
      <c r="BO11" s="1368"/>
      <c r="BP11" s="1368" t="s">
        <v>2229</v>
      </c>
      <c r="BQ11" s="1368"/>
      <c r="BR11" s="1368"/>
      <c r="BS11" s="1368"/>
      <c r="BT11" s="1368"/>
      <c r="BU11" s="1368"/>
    </row>
    <row r="12" spans="1:88" s="608" customFormat="1" ht="23.1" customHeight="1">
      <c r="A12" s="1629"/>
      <c r="B12" s="1630"/>
      <c r="C12" s="1630"/>
      <c r="D12" s="1630"/>
      <c r="E12" s="1630"/>
      <c r="F12" s="1630"/>
      <c r="G12" s="1630"/>
      <c r="H12" s="1630"/>
      <c r="I12" s="1631"/>
      <c r="J12" s="3101"/>
      <c r="K12" s="3102"/>
      <c r="L12" s="3102"/>
      <c r="M12" s="3102"/>
      <c r="N12" s="3102"/>
      <c r="O12" s="3102"/>
      <c r="P12" s="3102"/>
      <c r="Q12" s="3102"/>
      <c r="R12" s="3102"/>
      <c r="S12" s="3102"/>
      <c r="T12" s="3102"/>
      <c r="U12" s="3102"/>
      <c r="V12" s="3102"/>
      <c r="W12" s="3102"/>
      <c r="X12" s="3103"/>
      <c r="Y12" s="3104"/>
      <c r="Z12" s="3104"/>
      <c r="AA12" s="3104"/>
      <c r="AB12" s="3104"/>
      <c r="AC12" s="3104"/>
      <c r="AD12" s="3104"/>
      <c r="AE12" s="3104"/>
      <c r="AF12" s="3104"/>
      <c r="AG12" s="3104"/>
      <c r="AH12" s="3104"/>
      <c r="AI12" s="3104"/>
      <c r="AJ12" s="3105"/>
      <c r="AK12" s="3101">
        <f>J12*Y12</f>
        <v>0</v>
      </c>
      <c r="AL12" s="3102"/>
      <c r="AM12" s="3102"/>
      <c r="AN12" s="3102"/>
      <c r="AO12" s="3102"/>
      <c r="AP12" s="3102"/>
      <c r="AQ12" s="3102"/>
      <c r="AR12" s="3102"/>
      <c r="AS12" s="3102"/>
      <c r="AT12" s="3102"/>
      <c r="AU12" s="3102"/>
      <c r="AV12" s="3106"/>
      <c r="AX12" s="1368"/>
      <c r="AY12" s="1368"/>
      <c r="AZ12" s="1368"/>
      <c r="BA12" s="1368"/>
      <c r="BB12" s="1368"/>
      <c r="BC12" s="1368"/>
      <c r="BD12" s="1368"/>
      <c r="BE12" s="1368"/>
      <c r="BF12" s="1368"/>
      <c r="BG12" s="1368"/>
      <c r="BH12" s="1368"/>
      <c r="BI12" s="1368"/>
      <c r="BJ12" s="1368"/>
      <c r="BK12" s="1368"/>
      <c r="BL12" s="1368"/>
      <c r="BM12" s="1368"/>
      <c r="BN12" s="1368"/>
      <c r="BO12" s="1368"/>
      <c r="BP12" s="1368"/>
      <c r="BQ12" s="1368"/>
      <c r="BR12" s="1368"/>
      <c r="BS12" s="1368"/>
      <c r="BT12" s="1368"/>
      <c r="BU12" s="1368"/>
    </row>
    <row r="13" spans="1:88" s="608" customFormat="1" ht="23.1" customHeight="1">
      <c r="A13" s="1931" t="s">
        <v>2217</v>
      </c>
      <c r="B13" s="1932"/>
      <c r="C13" s="1932"/>
      <c r="D13" s="1932"/>
      <c r="E13" s="1932"/>
      <c r="F13" s="1932"/>
      <c r="G13" s="1932"/>
      <c r="H13" s="1932"/>
      <c r="I13" s="1933"/>
      <c r="J13" s="966" t="s">
        <v>2218</v>
      </c>
      <c r="K13" s="966"/>
      <c r="L13" s="966"/>
      <c r="M13" s="966"/>
      <c r="N13" s="966" t="e">
        <f>INDEX(연구실은행,MATCH(Q8,성명,0))</f>
        <v>#N/A</v>
      </c>
      <c r="O13" s="966"/>
      <c r="P13" s="966"/>
      <c r="Q13" s="966"/>
      <c r="R13" s="966"/>
      <c r="S13" s="966"/>
      <c r="T13" s="966"/>
      <c r="U13" s="966"/>
      <c r="V13" s="966"/>
      <c r="W13" s="966"/>
      <c r="X13" s="966"/>
      <c r="Y13" s="966" t="s">
        <v>2219</v>
      </c>
      <c r="Z13" s="966"/>
      <c r="AA13" s="966"/>
      <c r="AB13" s="966"/>
      <c r="AC13" s="966"/>
      <c r="AD13" s="967" t="e">
        <f>INDEX(연구실계좌번호,MATCH(Q8,성명,0))</f>
        <v>#N/A</v>
      </c>
      <c r="AE13" s="1085"/>
      <c r="AF13" s="1085"/>
      <c r="AG13" s="1085"/>
      <c r="AH13" s="1085"/>
      <c r="AI13" s="1085"/>
      <c r="AJ13" s="1085"/>
      <c r="AK13" s="1085"/>
      <c r="AL13" s="1085"/>
      <c r="AM13" s="1085"/>
      <c r="AN13" s="1085"/>
      <c r="AO13" s="1085"/>
      <c r="AP13" s="1085"/>
      <c r="AQ13" s="1085"/>
      <c r="AR13" s="1085"/>
      <c r="AS13" s="1085"/>
      <c r="AT13" s="1085"/>
      <c r="AU13" s="1085"/>
      <c r="AV13" s="1086"/>
      <c r="AX13" s="1368" t="s">
        <v>2230</v>
      </c>
      <c r="AY13" s="1368"/>
      <c r="AZ13" s="1368"/>
      <c r="BA13" s="1368"/>
      <c r="BB13" s="1368"/>
      <c r="BC13" s="1368"/>
      <c r="BD13" s="1368" t="s">
        <v>2231</v>
      </c>
      <c r="BE13" s="1368"/>
      <c r="BF13" s="1368"/>
      <c r="BG13" s="1368"/>
      <c r="BH13" s="1368"/>
      <c r="BI13" s="1368"/>
      <c r="BJ13" s="1368" t="s">
        <v>2232</v>
      </c>
      <c r="BK13" s="1368"/>
      <c r="BL13" s="1368"/>
      <c r="BM13" s="1368"/>
      <c r="BN13" s="1368"/>
      <c r="BO13" s="1368"/>
      <c r="BP13" s="1368" t="s">
        <v>2233</v>
      </c>
      <c r="BQ13" s="1368"/>
      <c r="BR13" s="1368"/>
      <c r="BS13" s="1368"/>
      <c r="BT13" s="1368"/>
      <c r="BU13" s="1368"/>
    </row>
    <row r="14" spans="1:88" s="401" customFormat="1" ht="23.1" customHeight="1">
      <c r="A14" s="3046" t="s">
        <v>1287</v>
      </c>
      <c r="B14" s="2914"/>
      <c r="C14" s="2914"/>
      <c r="D14" s="2914"/>
      <c r="E14" s="2914"/>
      <c r="F14" s="2914"/>
      <c r="G14" s="2914"/>
      <c r="H14" s="2914"/>
      <c r="I14" s="2915"/>
      <c r="J14" s="3048" t="s">
        <v>1288</v>
      </c>
      <c r="K14" s="3049"/>
      <c r="L14" s="3049"/>
      <c r="M14" s="3049"/>
      <c r="N14" s="3049"/>
      <c r="O14" s="3049"/>
      <c r="P14" s="3049"/>
      <c r="Q14" s="3049"/>
      <c r="R14" s="3049"/>
      <c r="S14" s="3049"/>
      <c r="T14" s="3049"/>
      <c r="U14" s="3049"/>
      <c r="V14" s="3049"/>
      <c r="W14" s="3049"/>
      <c r="X14" s="3049"/>
      <c r="Y14" s="3049"/>
      <c r="Z14" s="3049"/>
      <c r="AA14" s="3049"/>
      <c r="AB14" s="3049"/>
      <c r="AC14" s="3049"/>
      <c r="AD14" s="3049"/>
      <c r="AE14" s="3049"/>
      <c r="AF14" s="3049"/>
      <c r="AG14" s="3049"/>
      <c r="AH14" s="3049"/>
      <c r="AI14" s="3049"/>
      <c r="AJ14" s="3049"/>
      <c r="AK14" s="3049"/>
      <c r="AL14" s="3049"/>
      <c r="AM14" s="3049"/>
      <c r="AN14" s="3049"/>
      <c r="AO14" s="3049"/>
      <c r="AP14" s="3049"/>
      <c r="AQ14" s="3049"/>
      <c r="AR14" s="3049"/>
      <c r="AS14" s="3049"/>
      <c r="AT14" s="3049"/>
      <c r="AU14" s="3049"/>
      <c r="AV14" s="3050"/>
      <c r="AX14" s="1368"/>
      <c r="AY14" s="1368"/>
      <c r="AZ14" s="1368"/>
      <c r="BA14" s="1368"/>
      <c r="BB14" s="1368"/>
      <c r="BC14" s="1368"/>
      <c r="BD14" s="1368"/>
      <c r="BE14" s="1368"/>
      <c r="BF14" s="1368"/>
      <c r="BG14" s="1368"/>
      <c r="BH14" s="1368"/>
      <c r="BI14" s="1368"/>
      <c r="BJ14" s="1368"/>
      <c r="BK14" s="1368"/>
      <c r="BL14" s="1368"/>
      <c r="BM14" s="1368"/>
      <c r="BN14" s="1368"/>
      <c r="BO14" s="1368"/>
      <c r="BP14" s="1368"/>
      <c r="BQ14" s="1368"/>
      <c r="BR14" s="1368"/>
      <c r="BS14" s="1368"/>
      <c r="BT14" s="1368"/>
      <c r="BU14" s="1368"/>
      <c r="BV14" s="608"/>
      <c r="BW14" s="608"/>
      <c r="BX14" s="608"/>
      <c r="BY14" s="608"/>
      <c r="BZ14" s="608"/>
      <c r="CA14" s="608"/>
      <c r="CB14" s="608"/>
      <c r="CC14" s="608"/>
      <c r="CD14" s="608"/>
      <c r="CE14" s="608"/>
      <c r="CF14" s="18"/>
      <c r="CG14" s="18"/>
      <c r="CH14" s="18"/>
      <c r="CI14" s="608"/>
      <c r="CJ14" s="608"/>
    </row>
    <row r="15" spans="1:88" s="401" customFormat="1" ht="23.1" customHeight="1">
      <c r="A15" s="3047"/>
      <c r="B15" s="2832"/>
      <c r="C15" s="2832"/>
      <c r="D15" s="2832"/>
      <c r="E15" s="2832"/>
      <c r="F15" s="2832"/>
      <c r="G15" s="2832"/>
      <c r="H15" s="2832"/>
      <c r="I15" s="2909"/>
      <c r="J15" s="3051"/>
      <c r="K15" s="3052"/>
      <c r="L15" s="3052"/>
      <c r="M15" s="3052"/>
      <c r="N15" s="3052"/>
      <c r="O15" s="3052"/>
      <c r="P15" s="3052"/>
      <c r="Q15" s="3052"/>
      <c r="R15" s="3052"/>
      <c r="S15" s="3052"/>
      <c r="T15" s="3052"/>
      <c r="U15" s="3052"/>
      <c r="V15" s="3052"/>
      <c r="W15" s="3052"/>
      <c r="X15" s="3052"/>
      <c r="Y15" s="3052"/>
      <c r="Z15" s="3052"/>
      <c r="AA15" s="3052"/>
      <c r="AB15" s="3052"/>
      <c r="AC15" s="3052"/>
      <c r="AD15" s="3052"/>
      <c r="AE15" s="3052"/>
      <c r="AF15" s="3052"/>
      <c r="AG15" s="3052"/>
      <c r="AH15" s="3052"/>
      <c r="AI15" s="3052"/>
      <c r="AJ15" s="3052"/>
      <c r="AK15" s="3052"/>
      <c r="AL15" s="3052"/>
      <c r="AM15" s="3052"/>
      <c r="AN15" s="3052"/>
      <c r="AO15" s="3052"/>
      <c r="AP15" s="3052"/>
      <c r="AQ15" s="3052"/>
      <c r="AR15" s="3052"/>
      <c r="AS15" s="3052"/>
      <c r="AT15" s="3052"/>
      <c r="AU15" s="3052"/>
      <c r="AV15" s="3053"/>
      <c r="AX15" s="608" t="s">
        <v>2234</v>
      </c>
      <c r="AY15" s="608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08"/>
      <c r="BM15" s="608"/>
      <c r="BN15" s="608"/>
      <c r="BO15" s="608"/>
      <c r="BP15" s="608"/>
      <c r="BQ15" s="608"/>
      <c r="BR15" s="608"/>
      <c r="BS15" s="608"/>
      <c r="BT15" s="608"/>
      <c r="BU15" s="608"/>
      <c r="BV15" s="608"/>
      <c r="BW15" s="608"/>
      <c r="BX15" s="608"/>
      <c r="BY15" s="608"/>
      <c r="BZ15" s="608"/>
      <c r="CA15" s="608" t="s">
        <v>2235</v>
      </c>
      <c r="CB15" s="608"/>
      <c r="CC15" s="608"/>
      <c r="CD15" s="608"/>
      <c r="CE15" s="608"/>
      <c r="CF15" s="18"/>
      <c r="CG15" s="18"/>
      <c r="CH15" s="18"/>
      <c r="CI15" s="608"/>
      <c r="CJ15" s="608"/>
    </row>
    <row r="16" spans="1:88" s="401" customFormat="1" ht="23.1" customHeight="1">
      <c r="A16" s="3047"/>
      <c r="B16" s="2832"/>
      <c r="C16" s="2832"/>
      <c r="D16" s="2832"/>
      <c r="E16" s="2832"/>
      <c r="F16" s="2832"/>
      <c r="G16" s="2832"/>
      <c r="H16" s="2832"/>
      <c r="I16" s="2909"/>
      <c r="J16" s="3051"/>
      <c r="K16" s="3052"/>
      <c r="L16" s="3052"/>
      <c r="M16" s="3052"/>
      <c r="N16" s="3052"/>
      <c r="O16" s="3052"/>
      <c r="P16" s="3052"/>
      <c r="Q16" s="3052"/>
      <c r="R16" s="3052"/>
      <c r="S16" s="3052"/>
      <c r="T16" s="3052"/>
      <c r="U16" s="3052"/>
      <c r="V16" s="3052"/>
      <c r="W16" s="3052"/>
      <c r="X16" s="3052"/>
      <c r="Y16" s="3052"/>
      <c r="Z16" s="3052"/>
      <c r="AA16" s="3052"/>
      <c r="AB16" s="3052"/>
      <c r="AC16" s="3052"/>
      <c r="AD16" s="3052"/>
      <c r="AE16" s="3052"/>
      <c r="AF16" s="3052"/>
      <c r="AG16" s="3052"/>
      <c r="AH16" s="3052"/>
      <c r="AI16" s="3052"/>
      <c r="AJ16" s="3052"/>
      <c r="AK16" s="3052"/>
      <c r="AL16" s="3052"/>
      <c r="AM16" s="3052"/>
      <c r="AN16" s="3052"/>
      <c r="AO16" s="3052"/>
      <c r="AP16" s="3052"/>
      <c r="AQ16" s="3052"/>
      <c r="AR16" s="3052"/>
      <c r="AS16" s="3052"/>
      <c r="AT16" s="3052"/>
      <c r="AU16" s="3052"/>
      <c r="AV16" s="3053"/>
      <c r="AX16" s="3087" t="s">
        <v>2236</v>
      </c>
      <c r="AY16" s="3088"/>
      <c r="AZ16" s="3088"/>
      <c r="BA16" s="3088"/>
      <c r="BB16" s="3088" t="s">
        <v>2237</v>
      </c>
      <c r="BC16" s="3088"/>
      <c r="BD16" s="3088"/>
      <c r="BE16" s="3088"/>
      <c r="BF16" s="3088"/>
      <c r="BG16" s="3088"/>
      <c r="BH16" s="3088" t="s">
        <v>2238</v>
      </c>
      <c r="BI16" s="3088"/>
      <c r="BJ16" s="3088"/>
      <c r="BK16" s="3088"/>
      <c r="BL16" s="3088"/>
      <c r="BM16" s="3088"/>
      <c r="BN16" s="3089" t="s">
        <v>2239</v>
      </c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3090"/>
      <c r="CF16" s="18"/>
      <c r="CG16" s="18"/>
      <c r="CH16" s="18"/>
      <c r="CI16" s="608"/>
      <c r="CJ16" s="608"/>
    </row>
    <row r="17" spans="1:88" s="443" customFormat="1" ht="23.1" customHeight="1">
      <c r="A17" s="3047"/>
      <c r="B17" s="2832"/>
      <c r="C17" s="2832"/>
      <c r="D17" s="2832"/>
      <c r="E17" s="2832"/>
      <c r="F17" s="2832"/>
      <c r="G17" s="2832"/>
      <c r="H17" s="2832"/>
      <c r="I17" s="2909"/>
      <c r="J17" s="3051"/>
      <c r="K17" s="3052"/>
      <c r="L17" s="3052"/>
      <c r="M17" s="3052"/>
      <c r="N17" s="3052"/>
      <c r="O17" s="3052"/>
      <c r="P17" s="3052"/>
      <c r="Q17" s="3052"/>
      <c r="R17" s="3052"/>
      <c r="S17" s="3052"/>
      <c r="T17" s="3052"/>
      <c r="U17" s="3052"/>
      <c r="V17" s="3052"/>
      <c r="W17" s="3052"/>
      <c r="X17" s="3052"/>
      <c r="Y17" s="3052"/>
      <c r="Z17" s="3052"/>
      <c r="AA17" s="3052"/>
      <c r="AB17" s="3052"/>
      <c r="AC17" s="3052"/>
      <c r="AD17" s="3052"/>
      <c r="AE17" s="3052"/>
      <c r="AF17" s="3052"/>
      <c r="AG17" s="3052"/>
      <c r="AH17" s="3052"/>
      <c r="AI17" s="3052"/>
      <c r="AJ17" s="3052"/>
      <c r="AK17" s="3052"/>
      <c r="AL17" s="3052"/>
      <c r="AM17" s="3052"/>
      <c r="AN17" s="3052"/>
      <c r="AO17" s="3052"/>
      <c r="AP17" s="3052"/>
      <c r="AQ17" s="3052"/>
      <c r="AR17" s="3052"/>
      <c r="AS17" s="3052"/>
      <c r="AT17" s="3052"/>
      <c r="AU17" s="3052"/>
      <c r="AV17" s="3053"/>
      <c r="AW17" s="52"/>
      <c r="AX17" s="1358" t="s">
        <v>2240</v>
      </c>
      <c r="AY17" s="1342"/>
      <c r="AZ17" s="1342"/>
      <c r="BA17" s="1359"/>
      <c r="BB17" s="3092" t="s">
        <v>2241</v>
      </c>
      <c r="BC17" s="3093"/>
      <c r="BD17" s="3093"/>
      <c r="BE17" s="3093"/>
      <c r="BF17" s="3093"/>
      <c r="BG17" s="3094"/>
      <c r="BH17" s="3092" t="s">
        <v>2242</v>
      </c>
      <c r="BI17" s="3093"/>
      <c r="BJ17" s="3093"/>
      <c r="BK17" s="3093"/>
      <c r="BL17" s="3093"/>
      <c r="BM17" s="3094"/>
      <c r="BN17" s="3074" t="s">
        <v>2243</v>
      </c>
      <c r="BO17" s="3075"/>
      <c r="BP17" s="3075"/>
      <c r="BQ17" s="3075"/>
      <c r="BR17" s="3075"/>
      <c r="BS17" s="3075"/>
      <c r="BT17" s="3075"/>
      <c r="BU17" s="3075"/>
      <c r="BV17" s="3075"/>
      <c r="BW17" s="3075"/>
      <c r="BX17" s="3075"/>
      <c r="BY17" s="3075"/>
      <c r="BZ17" s="3075"/>
      <c r="CA17" s="3075"/>
      <c r="CB17" s="3075"/>
      <c r="CC17" s="3075"/>
      <c r="CD17" s="3075"/>
      <c r="CE17" s="3076"/>
      <c r="CF17" s="18"/>
      <c r="CG17" s="18"/>
      <c r="CH17" s="18"/>
      <c r="CI17" s="608"/>
      <c r="CJ17" s="608"/>
    </row>
    <row r="18" spans="1:88" s="401" customFormat="1" ht="23.1" customHeight="1">
      <c r="A18" s="3047"/>
      <c r="B18" s="2832"/>
      <c r="C18" s="2832"/>
      <c r="D18" s="2832"/>
      <c r="E18" s="2832"/>
      <c r="F18" s="2832"/>
      <c r="G18" s="2832"/>
      <c r="H18" s="2832"/>
      <c r="I18" s="2909"/>
      <c r="J18" s="3051"/>
      <c r="K18" s="3052"/>
      <c r="L18" s="3052"/>
      <c r="M18" s="3052"/>
      <c r="N18" s="3052"/>
      <c r="O18" s="3052"/>
      <c r="P18" s="3052"/>
      <c r="Q18" s="3052"/>
      <c r="R18" s="3052"/>
      <c r="S18" s="3052"/>
      <c r="T18" s="3052"/>
      <c r="U18" s="3052"/>
      <c r="V18" s="3052"/>
      <c r="W18" s="3052"/>
      <c r="X18" s="3052"/>
      <c r="Y18" s="3052"/>
      <c r="Z18" s="3052"/>
      <c r="AA18" s="3052"/>
      <c r="AB18" s="3052"/>
      <c r="AC18" s="3052"/>
      <c r="AD18" s="3052"/>
      <c r="AE18" s="3052"/>
      <c r="AF18" s="3052"/>
      <c r="AG18" s="3052"/>
      <c r="AH18" s="3052"/>
      <c r="AI18" s="3052"/>
      <c r="AJ18" s="3052"/>
      <c r="AK18" s="3052"/>
      <c r="AL18" s="3052"/>
      <c r="AM18" s="3052"/>
      <c r="AN18" s="3052"/>
      <c r="AO18" s="3052"/>
      <c r="AP18" s="3052"/>
      <c r="AQ18" s="3052"/>
      <c r="AR18" s="3052"/>
      <c r="AS18" s="3052"/>
      <c r="AT18" s="3052"/>
      <c r="AU18" s="3052"/>
      <c r="AV18" s="3053"/>
      <c r="AW18" s="52"/>
      <c r="AX18" s="1081"/>
      <c r="AY18" s="1082"/>
      <c r="AZ18" s="1082"/>
      <c r="BA18" s="3091"/>
      <c r="BB18" s="3095"/>
      <c r="BC18" s="3096"/>
      <c r="BD18" s="3096"/>
      <c r="BE18" s="3096"/>
      <c r="BF18" s="3096"/>
      <c r="BG18" s="3097"/>
      <c r="BH18" s="3095"/>
      <c r="BI18" s="3096"/>
      <c r="BJ18" s="3096"/>
      <c r="BK18" s="3096"/>
      <c r="BL18" s="3096"/>
      <c r="BM18" s="3097"/>
      <c r="BN18" s="3077"/>
      <c r="BO18" s="3078"/>
      <c r="BP18" s="3078"/>
      <c r="BQ18" s="3078"/>
      <c r="BR18" s="3078"/>
      <c r="BS18" s="3078"/>
      <c r="BT18" s="3078"/>
      <c r="BU18" s="3078"/>
      <c r="BV18" s="3078"/>
      <c r="BW18" s="3078"/>
      <c r="BX18" s="3078"/>
      <c r="BY18" s="3078"/>
      <c r="BZ18" s="3078"/>
      <c r="CA18" s="3078"/>
      <c r="CB18" s="3078"/>
      <c r="CC18" s="3078"/>
      <c r="CD18" s="3078"/>
      <c r="CE18" s="3079"/>
      <c r="CF18" s="18"/>
      <c r="CG18" s="18"/>
      <c r="CH18" s="18"/>
      <c r="CI18" s="608"/>
      <c r="CJ18" s="608"/>
    </row>
    <row r="19" spans="1:88" s="401" customFormat="1" ht="23.1" customHeight="1">
      <c r="A19" s="3047"/>
      <c r="B19" s="2832"/>
      <c r="C19" s="2832"/>
      <c r="D19" s="2832"/>
      <c r="E19" s="2832"/>
      <c r="F19" s="2832"/>
      <c r="G19" s="2832"/>
      <c r="H19" s="2832"/>
      <c r="I19" s="2909"/>
      <c r="J19" s="3051"/>
      <c r="K19" s="3052"/>
      <c r="L19" s="3052"/>
      <c r="M19" s="3052"/>
      <c r="N19" s="3052"/>
      <c r="O19" s="3052"/>
      <c r="P19" s="3052"/>
      <c r="Q19" s="3052"/>
      <c r="R19" s="3052"/>
      <c r="S19" s="3052"/>
      <c r="T19" s="3052"/>
      <c r="U19" s="3052"/>
      <c r="V19" s="3052"/>
      <c r="W19" s="3052"/>
      <c r="X19" s="3052"/>
      <c r="Y19" s="3052"/>
      <c r="Z19" s="3052"/>
      <c r="AA19" s="3052"/>
      <c r="AB19" s="3052"/>
      <c r="AC19" s="3052"/>
      <c r="AD19" s="3052"/>
      <c r="AE19" s="3052"/>
      <c r="AF19" s="3052"/>
      <c r="AG19" s="3052"/>
      <c r="AH19" s="3052"/>
      <c r="AI19" s="3052"/>
      <c r="AJ19" s="3052"/>
      <c r="AK19" s="3052"/>
      <c r="AL19" s="3052"/>
      <c r="AM19" s="3052"/>
      <c r="AN19" s="3052"/>
      <c r="AO19" s="3052"/>
      <c r="AP19" s="3052"/>
      <c r="AQ19" s="3052"/>
      <c r="AR19" s="3052"/>
      <c r="AS19" s="3052"/>
      <c r="AT19" s="3052"/>
      <c r="AU19" s="3052"/>
      <c r="AV19" s="3053"/>
      <c r="AW19" s="52"/>
      <c r="AX19" s="1081"/>
      <c r="AY19" s="1082"/>
      <c r="AZ19" s="1082"/>
      <c r="BA19" s="3091"/>
      <c r="BB19" s="3095"/>
      <c r="BC19" s="3096"/>
      <c r="BD19" s="3096"/>
      <c r="BE19" s="3096"/>
      <c r="BF19" s="3096"/>
      <c r="BG19" s="3097"/>
      <c r="BH19" s="3095"/>
      <c r="BI19" s="3096"/>
      <c r="BJ19" s="3096"/>
      <c r="BK19" s="3096"/>
      <c r="BL19" s="3096"/>
      <c r="BM19" s="3097"/>
      <c r="BN19" s="3077"/>
      <c r="BO19" s="3078"/>
      <c r="BP19" s="3078"/>
      <c r="BQ19" s="3078"/>
      <c r="BR19" s="3078"/>
      <c r="BS19" s="3078"/>
      <c r="BT19" s="3078"/>
      <c r="BU19" s="3078"/>
      <c r="BV19" s="3078"/>
      <c r="BW19" s="3078"/>
      <c r="BX19" s="3078"/>
      <c r="BY19" s="3078"/>
      <c r="BZ19" s="3078"/>
      <c r="CA19" s="3078"/>
      <c r="CB19" s="3078"/>
      <c r="CC19" s="3078"/>
      <c r="CD19" s="3078"/>
      <c r="CE19" s="3079"/>
      <c r="CF19" s="18"/>
      <c r="CG19" s="18"/>
      <c r="CH19" s="18"/>
      <c r="CI19" s="608"/>
      <c r="CJ19" s="608"/>
    </row>
    <row r="20" spans="1:88" s="443" customFormat="1" ht="23.1" customHeight="1">
      <c r="A20" s="3047"/>
      <c r="B20" s="2832"/>
      <c r="C20" s="2832"/>
      <c r="D20" s="2832"/>
      <c r="E20" s="2832"/>
      <c r="F20" s="2832"/>
      <c r="G20" s="2832"/>
      <c r="H20" s="2832"/>
      <c r="I20" s="2909"/>
      <c r="J20" s="3051"/>
      <c r="K20" s="3052"/>
      <c r="L20" s="3052"/>
      <c r="M20" s="3052"/>
      <c r="N20" s="3052"/>
      <c r="O20" s="3052"/>
      <c r="P20" s="3052"/>
      <c r="Q20" s="3052"/>
      <c r="R20" s="3052"/>
      <c r="S20" s="3052"/>
      <c r="T20" s="3052"/>
      <c r="U20" s="3052"/>
      <c r="V20" s="3052"/>
      <c r="W20" s="3052"/>
      <c r="X20" s="3052"/>
      <c r="Y20" s="3052"/>
      <c r="Z20" s="3052"/>
      <c r="AA20" s="3052"/>
      <c r="AB20" s="3052"/>
      <c r="AC20" s="3052"/>
      <c r="AD20" s="3052"/>
      <c r="AE20" s="3052"/>
      <c r="AF20" s="3052"/>
      <c r="AG20" s="3052"/>
      <c r="AH20" s="3052"/>
      <c r="AI20" s="3052"/>
      <c r="AJ20" s="3052"/>
      <c r="AK20" s="3052"/>
      <c r="AL20" s="3052"/>
      <c r="AM20" s="3052"/>
      <c r="AN20" s="3052"/>
      <c r="AO20" s="3052"/>
      <c r="AP20" s="3052"/>
      <c r="AQ20" s="3052"/>
      <c r="AR20" s="3052"/>
      <c r="AS20" s="3052"/>
      <c r="AT20" s="3052"/>
      <c r="AU20" s="3052"/>
      <c r="AV20" s="3053"/>
      <c r="AW20" s="52"/>
      <c r="AX20" s="1081"/>
      <c r="AY20" s="1082"/>
      <c r="AZ20" s="1082"/>
      <c r="BA20" s="3091"/>
      <c r="BB20" s="3095"/>
      <c r="BC20" s="3096"/>
      <c r="BD20" s="3096"/>
      <c r="BE20" s="3096"/>
      <c r="BF20" s="3096"/>
      <c r="BG20" s="3097"/>
      <c r="BH20" s="3095"/>
      <c r="BI20" s="3096"/>
      <c r="BJ20" s="3096"/>
      <c r="BK20" s="3096"/>
      <c r="BL20" s="3096"/>
      <c r="BM20" s="3097"/>
      <c r="BN20" s="3077"/>
      <c r="BO20" s="3078"/>
      <c r="BP20" s="3078"/>
      <c r="BQ20" s="3078"/>
      <c r="BR20" s="3078"/>
      <c r="BS20" s="3078"/>
      <c r="BT20" s="3078"/>
      <c r="BU20" s="3078"/>
      <c r="BV20" s="3078"/>
      <c r="BW20" s="3078"/>
      <c r="BX20" s="3078"/>
      <c r="BY20" s="3078"/>
      <c r="BZ20" s="3078"/>
      <c r="CA20" s="3078"/>
      <c r="CB20" s="3078"/>
      <c r="CC20" s="3078"/>
      <c r="CD20" s="3078"/>
      <c r="CE20" s="3079"/>
      <c r="CF20" s="18"/>
      <c r="CG20" s="18"/>
      <c r="CH20" s="18"/>
      <c r="CI20" s="608"/>
      <c r="CJ20" s="608"/>
    </row>
    <row r="21" spans="1:88" s="443" customFormat="1" ht="23.1" customHeight="1">
      <c r="A21" s="3047"/>
      <c r="B21" s="2832"/>
      <c r="C21" s="2832"/>
      <c r="D21" s="2832"/>
      <c r="E21" s="2832"/>
      <c r="F21" s="2832"/>
      <c r="G21" s="2832"/>
      <c r="H21" s="2832"/>
      <c r="I21" s="2909"/>
      <c r="J21" s="3051"/>
      <c r="K21" s="3052"/>
      <c r="L21" s="3052"/>
      <c r="M21" s="3052"/>
      <c r="N21" s="3052"/>
      <c r="O21" s="3052"/>
      <c r="P21" s="3052"/>
      <c r="Q21" s="3052"/>
      <c r="R21" s="3052"/>
      <c r="S21" s="3052"/>
      <c r="T21" s="3052"/>
      <c r="U21" s="3052"/>
      <c r="V21" s="3052"/>
      <c r="W21" s="3052"/>
      <c r="X21" s="3052"/>
      <c r="Y21" s="3052"/>
      <c r="Z21" s="3052"/>
      <c r="AA21" s="3052"/>
      <c r="AB21" s="3052"/>
      <c r="AC21" s="3052"/>
      <c r="AD21" s="3052"/>
      <c r="AE21" s="3052"/>
      <c r="AF21" s="3052"/>
      <c r="AG21" s="3052"/>
      <c r="AH21" s="3052"/>
      <c r="AI21" s="3052"/>
      <c r="AJ21" s="3052"/>
      <c r="AK21" s="3052"/>
      <c r="AL21" s="3052"/>
      <c r="AM21" s="3052"/>
      <c r="AN21" s="3052"/>
      <c r="AO21" s="3052"/>
      <c r="AP21" s="3052"/>
      <c r="AQ21" s="3052"/>
      <c r="AR21" s="3052"/>
      <c r="AS21" s="3052"/>
      <c r="AT21" s="3052"/>
      <c r="AU21" s="3052"/>
      <c r="AV21" s="3053"/>
      <c r="AW21" s="52"/>
      <c r="AX21" s="1081"/>
      <c r="AY21" s="1082"/>
      <c r="AZ21" s="1082"/>
      <c r="BA21" s="3091"/>
      <c r="BB21" s="3095"/>
      <c r="BC21" s="3096"/>
      <c r="BD21" s="3096"/>
      <c r="BE21" s="3096"/>
      <c r="BF21" s="3096"/>
      <c r="BG21" s="3097"/>
      <c r="BH21" s="3095"/>
      <c r="BI21" s="3096"/>
      <c r="BJ21" s="3096"/>
      <c r="BK21" s="3096"/>
      <c r="BL21" s="3096"/>
      <c r="BM21" s="3097"/>
      <c r="BN21" s="3077"/>
      <c r="BO21" s="3078"/>
      <c r="BP21" s="3078"/>
      <c r="BQ21" s="3078"/>
      <c r="BR21" s="3078"/>
      <c r="BS21" s="3078"/>
      <c r="BT21" s="3078"/>
      <c r="BU21" s="3078"/>
      <c r="BV21" s="3078"/>
      <c r="BW21" s="3078"/>
      <c r="BX21" s="3078"/>
      <c r="BY21" s="3078"/>
      <c r="BZ21" s="3078"/>
      <c r="CA21" s="3078"/>
      <c r="CB21" s="3078"/>
      <c r="CC21" s="3078"/>
      <c r="CD21" s="3078"/>
      <c r="CE21" s="3079"/>
      <c r="CF21" s="18"/>
      <c r="CG21" s="18"/>
      <c r="CH21" s="18"/>
      <c r="CI21" s="608"/>
      <c r="CJ21" s="608"/>
    </row>
    <row r="22" spans="1:88" s="443" customFormat="1" ht="23.1" customHeight="1">
      <c r="A22" s="3047"/>
      <c r="B22" s="2832"/>
      <c r="C22" s="2832"/>
      <c r="D22" s="2832"/>
      <c r="E22" s="2832"/>
      <c r="F22" s="2832"/>
      <c r="G22" s="2832"/>
      <c r="H22" s="2832"/>
      <c r="I22" s="2909"/>
      <c r="J22" s="3051"/>
      <c r="K22" s="3052"/>
      <c r="L22" s="3052"/>
      <c r="M22" s="3052"/>
      <c r="N22" s="3052"/>
      <c r="O22" s="3052"/>
      <c r="P22" s="3052"/>
      <c r="Q22" s="3052"/>
      <c r="R22" s="3052"/>
      <c r="S22" s="3052"/>
      <c r="T22" s="3052"/>
      <c r="U22" s="3052"/>
      <c r="V22" s="3052"/>
      <c r="W22" s="3052"/>
      <c r="X22" s="3052"/>
      <c r="Y22" s="3052"/>
      <c r="Z22" s="3052"/>
      <c r="AA22" s="3052"/>
      <c r="AB22" s="3052"/>
      <c r="AC22" s="3052"/>
      <c r="AD22" s="3052"/>
      <c r="AE22" s="3052"/>
      <c r="AF22" s="3052"/>
      <c r="AG22" s="3052"/>
      <c r="AH22" s="3052"/>
      <c r="AI22" s="3052"/>
      <c r="AJ22" s="3052"/>
      <c r="AK22" s="3052"/>
      <c r="AL22" s="3052"/>
      <c r="AM22" s="3052"/>
      <c r="AN22" s="3052"/>
      <c r="AO22" s="3052"/>
      <c r="AP22" s="3052"/>
      <c r="AQ22" s="3052"/>
      <c r="AR22" s="3052"/>
      <c r="AS22" s="3052"/>
      <c r="AT22" s="3052"/>
      <c r="AU22" s="3052"/>
      <c r="AV22" s="3053"/>
      <c r="AW22" s="52"/>
      <c r="AX22" s="1084"/>
      <c r="AY22" s="1085"/>
      <c r="AZ22" s="1085"/>
      <c r="BA22" s="1655"/>
      <c r="BB22" s="3098"/>
      <c r="BC22" s="3099"/>
      <c r="BD22" s="3099"/>
      <c r="BE22" s="3099"/>
      <c r="BF22" s="3099"/>
      <c r="BG22" s="3100"/>
      <c r="BH22" s="3098"/>
      <c r="BI22" s="3099"/>
      <c r="BJ22" s="3099"/>
      <c r="BK22" s="3099"/>
      <c r="BL22" s="3099"/>
      <c r="BM22" s="3100"/>
      <c r="BN22" s="3080"/>
      <c r="BO22" s="3081"/>
      <c r="BP22" s="3081"/>
      <c r="BQ22" s="3081"/>
      <c r="BR22" s="3081"/>
      <c r="BS22" s="3081"/>
      <c r="BT22" s="3081"/>
      <c r="BU22" s="3081"/>
      <c r="BV22" s="3081"/>
      <c r="BW22" s="3081"/>
      <c r="BX22" s="3081"/>
      <c r="BY22" s="3081"/>
      <c r="BZ22" s="3081"/>
      <c r="CA22" s="3081"/>
      <c r="CB22" s="3081"/>
      <c r="CC22" s="3081"/>
      <c r="CD22" s="3081"/>
      <c r="CE22" s="3082"/>
      <c r="CF22" s="18"/>
      <c r="CG22" s="18"/>
      <c r="CH22" s="18"/>
      <c r="CI22" s="608"/>
      <c r="CJ22" s="608"/>
    </row>
    <row r="23" spans="1:88" s="401" customFormat="1" ht="23.1" customHeight="1">
      <c r="A23" s="3047"/>
      <c r="B23" s="2832"/>
      <c r="C23" s="2832"/>
      <c r="D23" s="2832"/>
      <c r="E23" s="2832"/>
      <c r="F23" s="2832"/>
      <c r="G23" s="2832"/>
      <c r="H23" s="2832"/>
      <c r="I23" s="2909"/>
      <c r="J23" s="3051"/>
      <c r="K23" s="3052"/>
      <c r="L23" s="3052"/>
      <c r="M23" s="3052"/>
      <c r="N23" s="3052"/>
      <c r="O23" s="3052"/>
      <c r="P23" s="3052"/>
      <c r="Q23" s="3052"/>
      <c r="R23" s="3052"/>
      <c r="S23" s="3052"/>
      <c r="T23" s="3052"/>
      <c r="U23" s="3052"/>
      <c r="V23" s="3052"/>
      <c r="W23" s="3052"/>
      <c r="X23" s="3052"/>
      <c r="Y23" s="3052"/>
      <c r="Z23" s="3052"/>
      <c r="AA23" s="3052"/>
      <c r="AB23" s="3052"/>
      <c r="AC23" s="3052"/>
      <c r="AD23" s="3052"/>
      <c r="AE23" s="3052"/>
      <c r="AF23" s="3052"/>
      <c r="AG23" s="3052"/>
      <c r="AH23" s="3052"/>
      <c r="AI23" s="3052"/>
      <c r="AJ23" s="3052"/>
      <c r="AK23" s="3052"/>
      <c r="AL23" s="3052"/>
      <c r="AM23" s="3052"/>
      <c r="AN23" s="3052"/>
      <c r="AO23" s="3052"/>
      <c r="AP23" s="3052"/>
      <c r="AQ23" s="3052"/>
      <c r="AR23" s="3052"/>
      <c r="AS23" s="3052"/>
      <c r="AT23" s="3052"/>
      <c r="AU23" s="3052"/>
      <c r="AV23" s="3053"/>
      <c r="AW23" s="52"/>
      <c r="AX23" s="585"/>
      <c r="AY23" s="585"/>
      <c r="AZ23" s="585"/>
      <c r="BA23" s="585"/>
      <c r="BB23" s="614"/>
      <c r="BC23" s="614"/>
      <c r="BD23" s="614"/>
      <c r="BE23" s="614"/>
      <c r="BF23" s="614"/>
      <c r="BG23" s="614"/>
      <c r="BH23" s="614"/>
      <c r="BI23" s="614"/>
      <c r="BJ23" s="614"/>
      <c r="BK23" s="614"/>
      <c r="BL23" s="614"/>
      <c r="BM23" s="614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18"/>
      <c r="CG23" s="18"/>
      <c r="CH23" s="18"/>
      <c r="CI23" s="608"/>
      <c r="CJ23" s="608"/>
    </row>
    <row r="24" spans="1:88" s="401" customFormat="1" ht="23.1" customHeight="1">
      <c r="A24" s="3047"/>
      <c r="B24" s="2832"/>
      <c r="C24" s="2832"/>
      <c r="D24" s="2832"/>
      <c r="E24" s="2832"/>
      <c r="F24" s="2832"/>
      <c r="G24" s="2832"/>
      <c r="H24" s="2832"/>
      <c r="I24" s="2909"/>
      <c r="J24" s="3051"/>
      <c r="K24" s="3052"/>
      <c r="L24" s="3052"/>
      <c r="M24" s="3052"/>
      <c r="N24" s="3052"/>
      <c r="O24" s="3052"/>
      <c r="P24" s="3052"/>
      <c r="Q24" s="3052"/>
      <c r="R24" s="3052"/>
      <c r="S24" s="3052"/>
      <c r="T24" s="3052"/>
      <c r="U24" s="3052"/>
      <c r="V24" s="3052"/>
      <c r="W24" s="3052"/>
      <c r="X24" s="3052"/>
      <c r="Y24" s="3052"/>
      <c r="Z24" s="3052"/>
      <c r="AA24" s="3052"/>
      <c r="AB24" s="3052"/>
      <c r="AC24" s="3052"/>
      <c r="AD24" s="3052"/>
      <c r="AE24" s="3052"/>
      <c r="AF24" s="3052"/>
      <c r="AG24" s="3052"/>
      <c r="AH24" s="3052"/>
      <c r="AI24" s="3052"/>
      <c r="AJ24" s="3052"/>
      <c r="AK24" s="3052"/>
      <c r="AL24" s="3052"/>
      <c r="AM24" s="3052"/>
      <c r="AN24" s="3052"/>
      <c r="AO24" s="3052"/>
      <c r="AP24" s="3052"/>
      <c r="AQ24" s="3052"/>
      <c r="AR24" s="3052"/>
      <c r="AS24" s="3052"/>
      <c r="AT24" s="3052"/>
      <c r="AU24" s="3052"/>
      <c r="AV24" s="3053"/>
      <c r="AW24" s="52"/>
      <c r="AX24" s="608" t="s">
        <v>980</v>
      </c>
      <c r="AY24" s="608"/>
      <c r="AZ24" s="608"/>
      <c r="BA24" s="608"/>
      <c r="BB24" s="608"/>
      <c r="BC24" s="608"/>
      <c r="BD24" s="608"/>
      <c r="BE24" s="608"/>
      <c r="BF24" s="608"/>
      <c r="BG24" s="608"/>
      <c r="BH24" s="608"/>
      <c r="BI24" s="608"/>
      <c r="BJ24" s="608"/>
      <c r="BK24" s="608"/>
      <c r="BL24" s="608"/>
      <c r="BM24" s="608"/>
      <c r="BN24" s="608"/>
      <c r="BO24" s="608"/>
      <c r="BP24" s="608"/>
      <c r="BQ24" s="608"/>
      <c r="BR24" s="608"/>
      <c r="BS24" s="608"/>
      <c r="BT24" s="608"/>
      <c r="BU24" s="608"/>
      <c r="BV24" s="608"/>
      <c r="BW24" s="608"/>
      <c r="BX24" s="608"/>
      <c r="BY24" s="608"/>
      <c r="BZ24" s="608"/>
      <c r="CA24" s="608" t="s">
        <v>1289</v>
      </c>
      <c r="CB24" s="608"/>
      <c r="CC24" s="608"/>
      <c r="CD24" s="608"/>
      <c r="CE24" s="608"/>
      <c r="CF24" s="608"/>
      <c r="CG24" s="608"/>
      <c r="CH24" s="608"/>
      <c r="CI24" s="608"/>
      <c r="CJ24" s="608"/>
    </row>
    <row r="25" spans="1:88" s="401" customFormat="1" ht="23.1" customHeight="1">
      <c r="A25" s="2831"/>
      <c r="B25" s="2832"/>
      <c r="C25" s="2832"/>
      <c r="D25" s="2832"/>
      <c r="E25" s="2832"/>
      <c r="F25" s="2832"/>
      <c r="G25" s="2832"/>
      <c r="H25" s="2832"/>
      <c r="I25" s="2909"/>
      <c r="J25" s="3051"/>
      <c r="K25" s="3052"/>
      <c r="L25" s="3052"/>
      <c r="M25" s="3052"/>
      <c r="N25" s="3052"/>
      <c r="O25" s="3052"/>
      <c r="P25" s="3052"/>
      <c r="Q25" s="3052"/>
      <c r="R25" s="3052"/>
      <c r="S25" s="3052"/>
      <c r="T25" s="3052"/>
      <c r="U25" s="3052"/>
      <c r="V25" s="3052"/>
      <c r="W25" s="3052"/>
      <c r="X25" s="3052"/>
      <c r="Y25" s="3052"/>
      <c r="Z25" s="3052"/>
      <c r="AA25" s="3052"/>
      <c r="AB25" s="3052"/>
      <c r="AC25" s="3052"/>
      <c r="AD25" s="3052"/>
      <c r="AE25" s="3052"/>
      <c r="AF25" s="3052"/>
      <c r="AG25" s="3052"/>
      <c r="AH25" s="3052"/>
      <c r="AI25" s="3052"/>
      <c r="AJ25" s="3052"/>
      <c r="AK25" s="3052"/>
      <c r="AL25" s="3052"/>
      <c r="AM25" s="3052"/>
      <c r="AN25" s="3052"/>
      <c r="AO25" s="3052"/>
      <c r="AP25" s="3052"/>
      <c r="AQ25" s="3052"/>
      <c r="AR25" s="3052"/>
      <c r="AS25" s="3052"/>
      <c r="AT25" s="3052"/>
      <c r="AU25" s="3052"/>
      <c r="AV25" s="3053"/>
      <c r="AW25" s="52"/>
      <c r="AX25" s="3083" t="s">
        <v>61</v>
      </c>
      <c r="AY25" s="3084"/>
      <c r="AZ25" s="3084"/>
      <c r="BA25" s="3084"/>
      <c r="BB25" s="3084" t="s">
        <v>2244</v>
      </c>
      <c r="BC25" s="3084"/>
      <c r="BD25" s="3084"/>
      <c r="BE25" s="3084"/>
      <c r="BF25" s="3084"/>
      <c r="BG25" s="3084"/>
      <c r="BH25" s="3084" t="s">
        <v>2245</v>
      </c>
      <c r="BI25" s="3084"/>
      <c r="BJ25" s="3084"/>
      <c r="BK25" s="3084"/>
      <c r="BL25" s="3084"/>
      <c r="BM25" s="3084"/>
      <c r="BN25" s="3084" t="s">
        <v>2246</v>
      </c>
      <c r="BO25" s="3084"/>
      <c r="BP25" s="3084"/>
      <c r="BQ25" s="3084"/>
      <c r="BR25" s="3084"/>
      <c r="BS25" s="951"/>
      <c r="BT25" s="3083" t="s">
        <v>2247</v>
      </c>
      <c r="BU25" s="3084"/>
      <c r="BV25" s="3084"/>
      <c r="BW25" s="3084"/>
      <c r="BX25" s="3084"/>
      <c r="BY25" s="3084"/>
      <c r="BZ25" s="3084"/>
      <c r="CA25" s="3084"/>
      <c r="CB25" s="3084"/>
      <c r="CC25" s="3084"/>
      <c r="CD25" s="3084"/>
      <c r="CE25" s="3085"/>
      <c r="CF25" s="608"/>
      <c r="CG25" s="608"/>
      <c r="CH25" s="608"/>
      <c r="CI25" s="608"/>
      <c r="CJ25" s="608"/>
    </row>
    <row r="26" spans="1:88" s="401" customFormat="1" ht="23.1" customHeight="1">
      <c r="A26" s="2831"/>
      <c r="B26" s="2832"/>
      <c r="C26" s="2832"/>
      <c r="D26" s="2832"/>
      <c r="E26" s="2832"/>
      <c r="F26" s="2832"/>
      <c r="G26" s="2832"/>
      <c r="H26" s="2832"/>
      <c r="I26" s="2909"/>
      <c r="J26" s="3051"/>
      <c r="K26" s="3052"/>
      <c r="L26" s="3052"/>
      <c r="M26" s="3052"/>
      <c r="N26" s="3052"/>
      <c r="O26" s="3052"/>
      <c r="P26" s="3052"/>
      <c r="Q26" s="3052"/>
      <c r="R26" s="3052"/>
      <c r="S26" s="3052"/>
      <c r="T26" s="3052"/>
      <c r="U26" s="3052"/>
      <c r="V26" s="3052"/>
      <c r="W26" s="3052"/>
      <c r="X26" s="3052"/>
      <c r="Y26" s="3052"/>
      <c r="Z26" s="3052"/>
      <c r="AA26" s="3052"/>
      <c r="AB26" s="3052"/>
      <c r="AC26" s="3052"/>
      <c r="AD26" s="3052"/>
      <c r="AE26" s="3052"/>
      <c r="AF26" s="3052"/>
      <c r="AG26" s="3052"/>
      <c r="AH26" s="3052"/>
      <c r="AI26" s="3052"/>
      <c r="AJ26" s="3052"/>
      <c r="AK26" s="3052"/>
      <c r="AL26" s="3052"/>
      <c r="AM26" s="3052"/>
      <c r="AN26" s="3052"/>
      <c r="AO26" s="3052"/>
      <c r="AP26" s="3052"/>
      <c r="AQ26" s="3052"/>
      <c r="AR26" s="3052"/>
      <c r="AS26" s="3052"/>
      <c r="AT26" s="3052"/>
      <c r="AU26" s="3052"/>
      <c r="AV26" s="3053"/>
      <c r="AW26" s="52"/>
      <c r="AX26" s="2739" t="s">
        <v>2248</v>
      </c>
      <c r="AY26" s="2740"/>
      <c r="AZ26" s="2740"/>
      <c r="BA26" s="2740"/>
      <c r="BB26" s="2740" t="s">
        <v>2249</v>
      </c>
      <c r="BC26" s="2740"/>
      <c r="BD26" s="2740"/>
      <c r="BE26" s="2740"/>
      <c r="BF26" s="2740"/>
      <c r="BG26" s="2740"/>
      <c r="BH26" s="3065">
        <v>300000</v>
      </c>
      <c r="BI26" s="3065"/>
      <c r="BJ26" s="3065"/>
      <c r="BK26" s="3065"/>
      <c r="BL26" s="3065"/>
      <c r="BM26" s="3065"/>
      <c r="BN26" s="3065">
        <v>600000</v>
      </c>
      <c r="BO26" s="3065"/>
      <c r="BP26" s="3065"/>
      <c r="BQ26" s="3065"/>
      <c r="BR26" s="3065"/>
      <c r="BS26" s="3066"/>
      <c r="BT26" s="1340" t="s">
        <v>2250</v>
      </c>
      <c r="BU26" s="1340"/>
      <c r="BV26" s="1340"/>
      <c r="BW26" s="1340"/>
      <c r="BX26" s="1340"/>
      <c r="BY26" s="1340"/>
      <c r="BZ26" s="1340"/>
      <c r="CA26" s="1340"/>
      <c r="CB26" s="1340"/>
      <c r="CC26" s="1340"/>
      <c r="CD26" s="1340"/>
      <c r="CE26" s="3067"/>
      <c r="CF26" s="608"/>
      <c r="CG26" s="608"/>
      <c r="CH26" s="608"/>
      <c r="CI26" s="608"/>
      <c r="CJ26" s="608"/>
    </row>
    <row r="27" spans="1:88" s="401" customFormat="1" ht="23.1" customHeight="1">
      <c r="A27" s="2831"/>
      <c r="B27" s="2832"/>
      <c r="C27" s="2832"/>
      <c r="D27" s="2832"/>
      <c r="E27" s="2832"/>
      <c r="F27" s="2832"/>
      <c r="G27" s="2832"/>
      <c r="H27" s="2832"/>
      <c r="I27" s="2909"/>
      <c r="J27" s="3051"/>
      <c r="K27" s="3052"/>
      <c r="L27" s="3052"/>
      <c r="M27" s="3052"/>
      <c r="N27" s="3052"/>
      <c r="O27" s="3052"/>
      <c r="P27" s="3052"/>
      <c r="Q27" s="3052"/>
      <c r="R27" s="3052"/>
      <c r="S27" s="3052"/>
      <c r="T27" s="3052"/>
      <c r="U27" s="3052"/>
      <c r="V27" s="3052"/>
      <c r="W27" s="3052"/>
      <c r="X27" s="3052"/>
      <c r="Y27" s="3052"/>
      <c r="Z27" s="3052"/>
      <c r="AA27" s="3052"/>
      <c r="AB27" s="3052"/>
      <c r="AC27" s="3052"/>
      <c r="AD27" s="3052"/>
      <c r="AE27" s="3052"/>
      <c r="AF27" s="3052"/>
      <c r="AG27" s="3052"/>
      <c r="AH27" s="3052"/>
      <c r="AI27" s="3052"/>
      <c r="AJ27" s="3052"/>
      <c r="AK27" s="3052"/>
      <c r="AL27" s="3052"/>
      <c r="AM27" s="3052"/>
      <c r="AN27" s="3052"/>
      <c r="AO27" s="3052"/>
      <c r="AP27" s="3052"/>
      <c r="AQ27" s="3052"/>
      <c r="AR27" s="3052"/>
      <c r="AS27" s="3052"/>
      <c r="AT27" s="3052"/>
      <c r="AU27" s="3052"/>
      <c r="AV27" s="3053"/>
      <c r="AX27" s="2741"/>
      <c r="AY27" s="2742"/>
      <c r="AZ27" s="2742"/>
      <c r="BA27" s="2742"/>
      <c r="BB27" s="2742" t="s">
        <v>2251</v>
      </c>
      <c r="BC27" s="2742"/>
      <c r="BD27" s="2742"/>
      <c r="BE27" s="2742"/>
      <c r="BF27" s="2742"/>
      <c r="BG27" s="2742"/>
      <c r="BH27" s="3070">
        <v>300000</v>
      </c>
      <c r="BI27" s="3070"/>
      <c r="BJ27" s="3070"/>
      <c r="BK27" s="3070"/>
      <c r="BL27" s="3070"/>
      <c r="BM27" s="3070"/>
      <c r="BN27" s="3070">
        <v>600000</v>
      </c>
      <c r="BO27" s="3070"/>
      <c r="BP27" s="3070"/>
      <c r="BQ27" s="3070"/>
      <c r="BR27" s="3070"/>
      <c r="BS27" s="3071"/>
      <c r="BT27" s="1340"/>
      <c r="BU27" s="1340"/>
      <c r="BV27" s="1340"/>
      <c r="BW27" s="1340"/>
      <c r="BX27" s="1340"/>
      <c r="BY27" s="1340"/>
      <c r="BZ27" s="1340"/>
      <c r="CA27" s="1340"/>
      <c r="CB27" s="1340"/>
      <c r="CC27" s="1340"/>
      <c r="CD27" s="1340"/>
      <c r="CE27" s="3067"/>
      <c r="CF27" s="608"/>
      <c r="CG27" s="608"/>
      <c r="CH27" s="608"/>
      <c r="CI27" s="608"/>
      <c r="CJ27" s="608"/>
    </row>
    <row r="28" spans="1:88" s="401" customFormat="1" ht="23.1" customHeight="1">
      <c r="A28" s="2831"/>
      <c r="B28" s="2832"/>
      <c r="C28" s="2832"/>
      <c r="D28" s="2832"/>
      <c r="E28" s="2832"/>
      <c r="F28" s="2832"/>
      <c r="G28" s="2832"/>
      <c r="H28" s="2832"/>
      <c r="I28" s="2909"/>
      <c r="J28" s="3051"/>
      <c r="K28" s="3052"/>
      <c r="L28" s="3052"/>
      <c r="M28" s="3052"/>
      <c r="N28" s="3052"/>
      <c r="O28" s="3052"/>
      <c r="P28" s="3052"/>
      <c r="Q28" s="3052"/>
      <c r="R28" s="3052"/>
      <c r="S28" s="3052"/>
      <c r="T28" s="3052"/>
      <c r="U28" s="3052"/>
      <c r="V28" s="3052"/>
      <c r="W28" s="3052"/>
      <c r="X28" s="3052"/>
      <c r="Y28" s="3052"/>
      <c r="Z28" s="3052"/>
      <c r="AA28" s="3052"/>
      <c r="AB28" s="3052"/>
      <c r="AC28" s="3052"/>
      <c r="AD28" s="3052"/>
      <c r="AE28" s="3052"/>
      <c r="AF28" s="3052"/>
      <c r="AG28" s="3052"/>
      <c r="AH28" s="3052"/>
      <c r="AI28" s="3052"/>
      <c r="AJ28" s="3052"/>
      <c r="AK28" s="3052"/>
      <c r="AL28" s="3052"/>
      <c r="AM28" s="3052"/>
      <c r="AN28" s="3052"/>
      <c r="AO28" s="3052"/>
      <c r="AP28" s="3052"/>
      <c r="AQ28" s="3052"/>
      <c r="AR28" s="3052"/>
      <c r="AS28" s="3052"/>
      <c r="AT28" s="3052"/>
      <c r="AU28" s="3052"/>
      <c r="AV28" s="3053"/>
      <c r="AX28" s="3063"/>
      <c r="AY28" s="3064"/>
      <c r="AZ28" s="3064"/>
      <c r="BA28" s="3064"/>
      <c r="BB28" s="3064" t="s">
        <v>2252</v>
      </c>
      <c r="BC28" s="3064"/>
      <c r="BD28" s="3064"/>
      <c r="BE28" s="3064"/>
      <c r="BF28" s="3064"/>
      <c r="BG28" s="3064"/>
      <c r="BH28" s="3072">
        <v>300000</v>
      </c>
      <c r="BI28" s="3072"/>
      <c r="BJ28" s="3072"/>
      <c r="BK28" s="3072"/>
      <c r="BL28" s="3072"/>
      <c r="BM28" s="3072"/>
      <c r="BN28" s="3072">
        <v>600000</v>
      </c>
      <c r="BO28" s="3072"/>
      <c r="BP28" s="3072"/>
      <c r="BQ28" s="3072"/>
      <c r="BR28" s="3072"/>
      <c r="BS28" s="3073"/>
      <c r="BT28" s="1340"/>
      <c r="BU28" s="1340"/>
      <c r="BV28" s="1340"/>
      <c r="BW28" s="1340"/>
      <c r="BX28" s="1340"/>
      <c r="BY28" s="1340"/>
      <c r="BZ28" s="1340"/>
      <c r="CA28" s="1340"/>
      <c r="CB28" s="1340"/>
      <c r="CC28" s="1340"/>
      <c r="CD28" s="1340"/>
      <c r="CE28" s="3067"/>
      <c r="CF28" s="608"/>
      <c r="CG28" s="608"/>
      <c r="CH28" s="608"/>
      <c r="CI28" s="608"/>
      <c r="CJ28" s="608"/>
    </row>
    <row r="29" spans="1:88" s="401" customFormat="1" ht="23.1" customHeight="1">
      <c r="A29" s="2831"/>
      <c r="B29" s="2832"/>
      <c r="C29" s="2832"/>
      <c r="D29" s="2832"/>
      <c r="E29" s="2832"/>
      <c r="F29" s="2832"/>
      <c r="G29" s="2832"/>
      <c r="H29" s="2832"/>
      <c r="I29" s="2909"/>
      <c r="J29" s="3051"/>
      <c r="K29" s="3052"/>
      <c r="L29" s="3052"/>
      <c r="M29" s="3052"/>
      <c r="N29" s="3052"/>
      <c r="O29" s="3052"/>
      <c r="P29" s="3052"/>
      <c r="Q29" s="3052"/>
      <c r="R29" s="3052"/>
      <c r="S29" s="3052"/>
      <c r="T29" s="3052"/>
      <c r="U29" s="3052"/>
      <c r="V29" s="3052"/>
      <c r="W29" s="3052"/>
      <c r="X29" s="3052"/>
      <c r="Y29" s="3052"/>
      <c r="Z29" s="3052"/>
      <c r="AA29" s="3052"/>
      <c r="AB29" s="3052"/>
      <c r="AC29" s="3052"/>
      <c r="AD29" s="3052"/>
      <c r="AE29" s="3052"/>
      <c r="AF29" s="3052"/>
      <c r="AG29" s="3052"/>
      <c r="AH29" s="3052"/>
      <c r="AI29" s="3052"/>
      <c r="AJ29" s="3052"/>
      <c r="AK29" s="3052"/>
      <c r="AL29" s="3052"/>
      <c r="AM29" s="3052"/>
      <c r="AN29" s="3052"/>
      <c r="AO29" s="3052"/>
      <c r="AP29" s="3052"/>
      <c r="AQ29" s="3052"/>
      <c r="AR29" s="3052"/>
      <c r="AS29" s="3052"/>
      <c r="AT29" s="3052"/>
      <c r="AU29" s="3052"/>
      <c r="AV29" s="3053"/>
      <c r="AX29" s="2969" t="s">
        <v>2253</v>
      </c>
      <c r="AY29" s="1227"/>
      <c r="AZ29" s="1227"/>
      <c r="BA29" s="1227"/>
      <c r="BB29" s="1227" t="s">
        <v>2254</v>
      </c>
      <c r="BC29" s="1227"/>
      <c r="BD29" s="1227"/>
      <c r="BE29" s="1227"/>
      <c r="BF29" s="1227"/>
      <c r="BG29" s="1227"/>
      <c r="BH29" s="3057">
        <v>500000</v>
      </c>
      <c r="BI29" s="3057"/>
      <c r="BJ29" s="3057"/>
      <c r="BK29" s="3057"/>
      <c r="BL29" s="3057"/>
      <c r="BM29" s="3057"/>
      <c r="BN29" s="3057">
        <v>700000</v>
      </c>
      <c r="BO29" s="3057"/>
      <c r="BP29" s="3057"/>
      <c r="BQ29" s="3057"/>
      <c r="BR29" s="3057"/>
      <c r="BS29" s="3058"/>
      <c r="BT29" s="1340"/>
      <c r="BU29" s="1340"/>
      <c r="BV29" s="1340"/>
      <c r="BW29" s="1340"/>
      <c r="BX29" s="1340"/>
      <c r="BY29" s="1340"/>
      <c r="BZ29" s="1340"/>
      <c r="CA29" s="1340"/>
      <c r="CB29" s="1340"/>
      <c r="CC29" s="1340"/>
      <c r="CD29" s="1340"/>
      <c r="CE29" s="3067"/>
      <c r="CF29" s="608"/>
      <c r="CG29" s="608"/>
      <c r="CH29" s="608"/>
      <c r="CI29" s="608"/>
      <c r="CJ29" s="608"/>
    </row>
    <row r="30" spans="1:88" s="401" customFormat="1" ht="23.1" customHeight="1">
      <c r="A30" s="2831"/>
      <c r="B30" s="2832"/>
      <c r="C30" s="2832"/>
      <c r="D30" s="2832"/>
      <c r="E30" s="2832"/>
      <c r="F30" s="2832"/>
      <c r="G30" s="2832"/>
      <c r="H30" s="2832"/>
      <c r="I30" s="2909"/>
      <c r="J30" s="3051"/>
      <c r="K30" s="3052"/>
      <c r="L30" s="3052"/>
      <c r="M30" s="3052"/>
      <c r="N30" s="3052"/>
      <c r="O30" s="3052"/>
      <c r="P30" s="3052"/>
      <c r="Q30" s="3052"/>
      <c r="R30" s="3052"/>
      <c r="S30" s="3052"/>
      <c r="T30" s="3052"/>
      <c r="U30" s="3052"/>
      <c r="V30" s="3052"/>
      <c r="W30" s="3052"/>
      <c r="X30" s="3052"/>
      <c r="Y30" s="3052"/>
      <c r="Z30" s="3052"/>
      <c r="AA30" s="3052"/>
      <c r="AB30" s="3052"/>
      <c r="AC30" s="3052"/>
      <c r="AD30" s="3052"/>
      <c r="AE30" s="3052"/>
      <c r="AF30" s="3052"/>
      <c r="AG30" s="3052"/>
      <c r="AH30" s="3052"/>
      <c r="AI30" s="3052"/>
      <c r="AJ30" s="3052"/>
      <c r="AK30" s="3052"/>
      <c r="AL30" s="3052"/>
      <c r="AM30" s="3052"/>
      <c r="AN30" s="3052"/>
      <c r="AO30" s="3052"/>
      <c r="AP30" s="3052"/>
      <c r="AQ30" s="3052"/>
      <c r="AR30" s="3052"/>
      <c r="AS30" s="3052"/>
      <c r="AT30" s="3052"/>
      <c r="AU30" s="3052"/>
      <c r="AV30" s="3053"/>
      <c r="AX30" s="2741"/>
      <c r="AY30" s="2742"/>
      <c r="AZ30" s="2742"/>
      <c r="BA30" s="2742"/>
      <c r="BB30" s="2742" t="s">
        <v>2254</v>
      </c>
      <c r="BC30" s="2742"/>
      <c r="BD30" s="2742"/>
      <c r="BE30" s="2742"/>
      <c r="BF30" s="2742"/>
      <c r="BG30" s="2742"/>
      <c r="BH30" s="3070">
        <v>500000</v>
      </c>
      <c r="BI30" s="3070"/>
      <c r="BJ30" s="3070"/>
      <c r="BK30" s="3070"/>
      <c r="BL30" s="3070"/>
      <c r="BM30" s="3070"/>
      <c r="BN30" s="3070">
        <v>600000</v>
      </c>
      <c r="BO30" s="3070"/>
      <c r="BP30" s="3070"/>
      <c r="BQ30" s="3070"/>
      <c r="BR30" s="3070"/>
      <c r="BS30" s="3071"/>
      <c r="BT30" s="1340"/>
      <c r="BU30" s="1340"/>
      <c r="BV30" s="1340"/>
      <c r="BW30" s="1340"/>
      <c r="BX30" s="1340"/>
      <c r="BY30" s="1340"/>
      <c r="BZ30" s="1340"/>
      <c r="CA30" s="1340"/>
      <c r="CB30" s="1340"/>
      <c r="CC30" s="1340"/>
      <c r="CD30" s="1340"/>
      <c r="CE30" s="3067"/>
      <c r="CF30" s="608"/>
      <c r="CG30" s="608"/>
      <c r="CH30" s="608"/>
      <c r="CI30" s="608"/>
      <c r="CJ30" s="608"/>
    </row>
    <row r="31" spans="1:88" s="401" customFormat="1" ht="23.1" customHeight="1">
      <c r="A31" s="2831"/>
      <c r="B31" s="2832"/>
      <c r="C31" s="2832"/>
      <c r="D31" s="2832"/>
      <c r="E31" s="2832"/>
      <c r="F31" s="2832"/>
      <c r="G31" s="2832"/>
      <c r="H31" s="2832"/>
      <c r="I31" s="2909"/>
      <c r="J31" s="3051"/>
      <c r="K31" s="3052"/>
      <c r="L31" s="3052"/>
      <c r="M31" s="3052"/>
      <c r="N31" s="3052"/>
      <c r="O31" s="3052"/>
      <c r="P31" s="3052"/>
      <c r="Q31" s="3052"/>
      <c r="R31" s="3052"/>
      <c r="S31" s="3052"/>
      <c r="T31" s="3052"/>
      <c r="U31" s="3052"/>
      <c r="V31" s="3052"/>
      <c r="W31" s="3052"/>
      <c r="X31" s="3052"/>
      <c r="Y31" s="3052"/>
      <c r="Z31" s="3052"/>
      <c r="AA31" s="3052"/>
      <c r="AB31" s="3052"/>
      <c r="AC31" s="3052"/>
      <c r="AD31" s="3052"/>
      <c r="AE31" s="3052"/>
      <c r="AF31" s="3052"/>
      <c r="AG31" s="3052"/>
      <c r="AH31" s="3052"/>
      <c r="AI31" s="3052"/>
      <c r="AJ31" s="3052"/>
      <c r="AK31" s="3052"/>
      <c r="AL31" s="3052"/>
      <c r="AM31" s="3052"/>
      <c r="AN31" s="3052"/>
      <c r="AO31" s="3052"/>
      <c r="AP31" s="3052"/>
      <c r="AQ31" s="3052"/>
      <c r="AR31" s="3052"/>
      <c r="AS31" s="3052"/>
      <c r="AT31" s="3052"/>
      <c r="AU31" s="3052"/>
      <c r="AV31" s="3053"/>
      <c r="AX31" s="3063"/>
      <c r="AY31" s="3064"/>
      <c r="AZ31" s="3064"/>
      <c r="BA31" s="3064"/>
      <c r="BB31" s="3064" t="s">
        <v>2255</v>
      </c>
      <c r="BC31" s="3064"/>
      <c r="BD31" s="3064"/>
      <c r="BE31" s="3064"/>
      <c r="BF31" s="3064"/>
      <c r="BG31" s="3064"/>
      <c r="BH31" s="3072">
        <v>500000</v>
      </c>
      <c r="BI31" s="3072"/>
      <c r="BJ31" s="3072"/>
      <c r="BK31" s="3072"/>
      <c r="BL31" s="3072"/>
      <c r="BM31" s="3072"/>
      <c r="BN31" s="3072">
        <v>600000</v>
      </c>
      <c r="BO31" s="3072"/>
      <c r="BP31" s="3072"/>
      <c r="BQ31" s="3072"/>
      <c r="BR31" s="3072"/>
      <c r="BS31" s="3073"/>
      <c r="BT31" s="3068"/>
      <c r="BU31" s="3068"/>
      <c r="BV31" s="3068"/>
      <c r="BW31" s="3068"/>
      <c r="BX31" s="3068"/>
      <c r="BY31" s="3068"/>
      <c r="BZ31" s="3068"/>
      <c r="CA31" s="3068"/>
      <c r="CB31" s="3068"/>
      <c r="CC31" s="3068"/>
      <c r="CD31" s="3068"/>
      <c r="CE31" s="3069"/>
      <c r="CF31" s="608"/>
      <c r="CG31" s="608"/>
      <c r="CH31" s="608"/>
      <c r="CI31" s="608"/>
      <c r="CJ31" s="608"/>
    </row>
    <row r="32" spans="1:88" s="401" customFormat="1" ht="23.1" customHeight="1">
      <c r="A32" s="1629"/>
      <c r="B32" s="3045"/>
      <c r="C32" s="3045"/>
      <c r="D32" s="3045"/>
      <c r="E32" s="3045"/>
      <c r="F32" s="3045"/>
      <c r="G32" s="3045"/>
      <c r="H32" s="3045"/>
      <c r="I32" s="1631"/>
      <c r="J32" s="3054"/>
      <c r="K32" s="3055"/>
      <c r="L32" s="3055"/>
      <c r="M32" s="3055"/>
      <c r="N32" s="3055"/>
      <c r="O32" s="3055"/>
      <c r="P32" s="3055"/>
      <c r="Q32" s="3055"/>
      <c r="R32" s="3055"/>
      <c r="S32" s="3055"/>
      <c r="T32" s="3055"/>
      <c r="U32" s="3055"/>
      <c r="V32" s="3055"/>
      <c r="W32" s="3055"/>
      <c r="X32" s="3055"/>
      <c r="Y32" s="3055"/>
      <c r="Z32" s="3055"/>
      <c r="AA32" s="3055"/>
      <c r="AB32" s="3055"/>
      <c r="AC32" s="3055"/>
      <c r="AD32" s="3055"/>
      <c r="AE32" s="3055"/>
      <c r="AF32" s="3055"/>
      <c r="AG32" s="3055"/>
      <c r="AH32" s="3055"/>
      <c r="AI32" s="3055"/>
      <c r="AJ32" s="3055"/>
      <c r="AK32" s="3055"/>
      <c r="AL32" s="3055"/>
      <c r="AM32" s="3055"/>
      <c r="AN32" s="3055"/>
      <c r="AO32" s="3055"/>
      <c r="AP32" s="3055"/>
      <c r="AQ32" s="3055"/>
      <c r="AR32" s="3055"/>
      <c r="AS32" s="3055"/>
      <c r="AT32" s="3055"/>
      <c r="AU32" s="3055"/>
      <c r="AV32" s="3056"/>
      <c r="AX32" s="608"/>
      <c r="AY32" s="608"/>
      <c r="AZ32" s="608"/>
      <c r="BA32" s="608"/>
      <c r="BB32" s="608"/>
      <c r="BC32" s="608"/>
      <c r="BD32" s="608"/>
      <c r="BE32" s="608"/>
      <c r="BF32" s="608"/>
      <c r="BG32" s="608"/>
      <c r="BH32" s="608"/>
      <c r="BI32" s="608"/>
      <c r="BJ32" s="608"/>
      <c r="BK32" s="608"/>
      <c r="BL32" s="608"/>
      <c r="BM32" s="608"/>
      <c r="BN32" s="608"/>
      <c r="BO32" s="608"/>
      <c r="BP32" s="608"/>
      <c r="BQ32" s="608"/>
      <c r="BR32" s="608"/>
      <c r="BS32" s="608"/>
      <c r="BT32" s="608"/>
      <c r="BU32" s="608"/>
      <c r="BV32" s="608"/>
      <c r="BW32" s="608"/>
      <c r="BX32" s="608"/>
      <c r="BY32" s="608"/>
      <c r="BZ32" s="608"/>
      <c r="CA32" s="608"/>
      <c r="CB32" s="608"/>
      <c r="CC32" s="608"/>
      <c r="CD32" s="608"/>
      <c r="CE32" s="608"/>
      <c r="CF32" s="608"/>
      <c r="CG32" s="608"/>
      <c r="CH32" s="608"/>
      <c r="CI32" s="608"/>
      <c r="CJ32" s="608"/>
    </row>
    <row r="33" spans="1:88" s="401" customFormat="1" ht="9.9499999999999993" customHeight="1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X33" s="608" t="s">
        <v>2256</v>
      </c>
      <c r="AY33" s="608"/>
      <c r="AZ33" s="608"/>
      <c r="BA33" s="608"/>
      <c r="BB33" s="608"/>
      <c r="BC33" s="608"/>
      <c r="BD33" s="608"/>
      <c r="BE33" s="608"/>
      <c r="BF33" s="608"/>
      <c r="BG33" s="608"/>
      <c r="BH33" s="608"/>
      <c r="BI33" s="608"/>
      <c r="BJ33" s="608"/>
      <c r="BK33" s="608"/>
      <c r="BL33" s="608"/>
      <c r="BM33" s="608"/>
      <c r="BN33" s="608"/>
      <c r="BO33" s="608"/>
      <c r="BP33" s="608"/>
      <c r="BQ33" s="608"/>
      <c r="BR33" s="608"/>
      <c r="BS33" s="608"/>
      <c r="BT33" s="608"/>
      <c r="BU33" s="608"/>
      <c r="BV33" s="608"/>
      <c r="BW33" s="608"/>
      <c r="BX33" s="608"/>
      <c r="BY33" s="608"/>
      <c r="BZ33" s="608"/>
      <c r="CA33" s="608" t="s">
        <v>2257</v>
      </c>
      <c r="CB33" s="608"/>
      <c r="CC33" s="608"/>
      <c r="CD33" s="608"/>
      <c r="CE33" s="608"/>
      <c r="CF33" s="608"/>
      <c r="CG33" s="608"/>
      <c r="CH33" s="608"/>
      <c r="CI33" s="608"/>
      <c r="CJ33" s="608"/>
    </row>
    <row r="34" spans="1:88" s="401" customFormat="1" ht="12.95" customHeight="1">
      <c r="A34" s="906" t="s">
        <v>1368</v>
      </c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X34" s="2969" t="s">
        <v>2258</v>
      </c>
      <c r="AY34" s="1227"/>
      <c r="AZ34" s="1227"/>
      <c r="BA34" s="1227"/>
      <c r="BB34" s="1227"/>
      <c r="BC34" s="1227"/>
      <c r="BD34" s="1227"/>
      <c r="BE34" s="1227"/>
      <c r="BF34" s="1227"/>
      <c r="BG34" s="1227"/>
      <c r="BH34" s="1227"/>
      <c r="BI34" s="1227" t="s">
        <v>2259</v>
      </c>
      <c r="BJ34" s="1227"/>
      <c r="BK34" s="1227"/>
      <c r="BL34" s="1227"/>
      <c r="BM34" s="1227"/>
      <c r="BN34" s="1227"/>
      <c r="BO34" s="1227"/>
      <c r="BP34" s="1227"/>
      <c r="BQ34" s="1227"/>
      <c r="BR34" s="1227"/>
      <c r="BS34" s="1227"/>
      <c r="BT34" s="1227"/>
      <c r="BU34" s="1227" t="s">
        <v>2239</v>
      </c>
      <c r="BV34" s="1227"/>
      <c r="BW34" s="1227"/>
      <c r="BX34" s="1227"/>
      <c r="BY34" s="1227"/>
      <c r="BZ34" s="1227"/>
      <c r="CA34" s="1227"/>
      <c r="CB34" s="1227"/>
      <c r="CC34" s="1227"/>
      <c r="CD34" s="1227"/>
      <c r="CE34" s="2970"/>
      <c r="CF34" s="608"/>
      <c r="CG34" s="608"/>
      <c r="CH34" s="608"/>
      <c r="CI34" s="608"/>
      <c r="CJ34" s="608"/>
    </row>
    <row r="35" spans="1:88" s="402" customFormat="1" ht="12.95" customHeight="1">
      <c r="AX35" s="2741"/>
      <c r="AY35" s="2742"/>
      <c r="AZ35" s="2742"/>
      <c r="BA35" s="2742"/>
      <c r="BB35" s="2742"/>
      <c r="BC35" s="2742"/>
      <c r="BD35" s="2742"/>
      <c r="BE35" s="2742"/>
      <c r="BF35" s="2742"/>
      <c r="BG35" s="2742"/>
      <c r="BH35" s="2742"/>
      <c r="BI35" s="2742"/>
      <c r="BJ35" s="2742"/>
      <c r="BK35" s="2742"/>
      <c r="BL35" s="2742"/>
      <c r="BM35" s="2742"/>
      <c r="BN35" s="2742"/>
      <c r="BO35" s="2742"/>
      <c r="BP35" s="2742"/>
      <c r="BQ35" s="2742"/>
      <c r="BR35" s="2742"/>
      <c r="BS35" s="2742"/>
      <c r="BT35" s="2742"/>
      <c r="BU35" s="2742"/>
      <c r="BV35" s="2742"/>
      <c r="BW35" s="2742"/>
      <c r="BX35" s="2742"/>
      <c r="BY35" s="2742"/>
      <c r="BZ35" s="2742"/>
      <c r="CA35" s="2742"/>
      <c r="CB35" s="2742"/>
      <c r="CC35" s="2742"/>
      <c r="CD35" s="2742"/>
      <c r="CE35" s="2994"/>
      <c r="CF35" s="531"/>
      <c r="CG35" s="531"/>
      <c r="CH35" s="531"/>
      <c r="CI35" s="531"/>
      <c r="CJ35" s="531"/>
    </row>
    <row r="36" spans="1:88" s="1" customFormat="1" ht="18" customHeight="1">
      <c r="A36" s="944" t="s">
        <v>1290</v>
      </c>
      <c r="B36" s="944"/>
      <c r="C36" s="944"/>
      <c r="D36" s="944"/>
      <c r="E36" s="944"/>
      <c r="F36" s="944"/>
      <c r="G36" s="944"/>
      <c r="H36" s="944"/>
      <c r="I36" s="944"/>
      <c r="J36" s="944"/>
      <c r="K36" s="944"/>
      <c r="L36" s="1012" t="s">
        <v>1291</v>
      </c>
      <c r="M36" s="1012"/>
      <c r="N36" s="1012"/>
      <c r="O36" s="1012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402"/>
      <c r="AQ36" s="402"/>
      <c r="AR36" s="402"/>
      <c r="AS36" s="402"/>
      <c r="AT36" s="402"/>
      <c r="AU36" s="2"/>
      <c r="AX36" s="3059" t="s">
        <v>2260</v>
      </c>
      <c r="AY36" s="2934"/>
      <c r="AZ36" s="2934"/>
      <c r="BA36" s="2934"/>
      <c r="BB36" s="2934"/>
      <c r="BC36" s="2934"/>
      <c r="BD36" s="2934"/>
      <c r="BE36" s="2934"/>
      <c r="BF36" s="2934"/>
      <c r="BG36" s="2934"/>
      <c r="BH36" s="2935"/>
      <c r="BI36" s="3060" t="s">
        <v>2261</v>
      </c>
      <c r="BJ36" s="2934"/>
      <c r="BK36" s="2934"/>
      <c r="BL36" s="2934"/>
      <c r="BM36" s="2934"/>
      <c r="BN36" s="2934"/>
      <c r="BO36" s="2934"/>
      <c r="BP36" s="2934"/>
      <c r="BQ36" s="2934"/>
      <c r="BR36" s="2934"/>
      <c r="BS36" s="2934"/>
      <c r="BT36" s="2935"/>
      <c r="BU36" s="3060" t="s">
        <v>2262</v>
      </c>
      <c r="BV36" s="2934"/>
      <c r="BW36" s="2934"/>
      <c r="BX36" s="2934"/>
      <c r="BY36" s="2934"/>
      <c r="BZ36" s="2934"/>
      <c r="CA36" s="2934"/>
      <c r="CB36" s="2934"/>
      <c r="CC36" s="2934"/>
      <c r="CD36" s="2934"/>
      <c r="CE36" s="3061"/>
      <c r="CF36" s="403"/>
      <c r="CG36" s="403"/>
    </row>
    <row r="37" spans="1:88" ht="18" customHeight="1">
      <c r="AX37" s="2741" t="s">
        <v>2263</v>
      </c>
      <c r="AY37" s="2742"/>
      <c r="AZ37" s="2742"/>
      <c r="BA37" s="2742"/>
      <c r="BB37" s="2742"/>
      <c r="BC37" s="2742"/>
      <c r="BD37" s="2742"/>
      <c r="BE37" s="2742"/>
      <c r="BF37" s="2742"/>
      <c r="BG37" s="2742"/>
      <c r="BH37" s="2742"/>
      <c r="BI37" s="2742" t="s">
        <v>2264</v>
      </c>
      <c r="BJ37" s="2742"/>
      <c r="BK37" s="2742"/>
      <c r="BL37" s="2742"/>
      <c r="BM37" s="2742"/>
      <c r="BN37" s="2742"/>
      <c r="BO37" s="2742"/>
      <c r="BP37" s="2742"/>
      <c r="BQ37" s="2742"/>
      <c r="BR37" s="2742"/>
      <c r="BS37" s="2742"/>
      <c r="BT37" s="2742"/>
      <c r="BU37" s="3062"/>
      <c r="BV37" s="1082"/>
      <c r="BW37" s="1082"/>
      <c r="BX37" s="1082"/>
      <c r="BY37" s="1082"/>
      <c r="BZ37" s="1082"/>
      <c r="CA37" s="1082"/>
      <c r="CB37" s="1082"/>
      <c r="CC37" s="1082"/>
      <c r="CD37" s="1082"/>
      <c r="CE37" s="1083"/>
    </row>
    <row r="38" spans="1:88" ht="18" customHeight="1">
      <c r="AX38" s="2741" t="s">
        <v>2265</v>
      </c>
      <c r="AY38" s="2742"/>
      <c r="AZ38" s="2742"/>
      <c r="BA38" s="2742"/>
      <c r="BB38" s="2742"/>
      <c r="BC38" s="2742"/>
      <c r="BD38" s="2742"/>
      <c r="BE38" s="2742"/>
      <c r="BF38" s="2742"/>
      <c r="BG38" s="2742"/>
      <c r="BH38" s="2742"/>
      <c r="BI38" s="2742" t="s">
        <v>2264</v>
      </c>
      <c r="BJ38" s="2742"/>
      <c r="BK38" s="2742"/>
      <c r="BL38" s="2742"/>
      <c r="BM38" s="2742"/>
      <c r="BN38" s="2742"/>
      <c r="BO38" s="2742"/>
      <c r="BP38" s="2742"/>
      <c r="BQ38" s="2742"/>
      <c r="BR38" s="2742"/>
      <c r="BS38" s="2742"/>
      <c r="BT38" s="2742"/>
      <c r="BU38" s="3062"/>
      <c r="BV38" s="1082"/>
      <c r="BW38" s="1082"/>
      <c r="BX38" s="1082"/>
      <c r="BY38" s="1082"/>
      <c r="BZ38" s="1082"/>
      <c r="CA38" s="1082"/>
      <c r="CB38" s="1082"/>
      <c r="CC38" s="1082"/>
      <c r="CD38" s="1082"/>
      <c r="CE38" s="1083"/>
    </row>
    <row r="39" spans="1:88" ht="18" customHeight="1">
      <c r="AX39" s="2741" t="s">
        <v>2266</v>
      </c>
      <c r="AY39" s="2742"/>
      <c r="AZ39" s="2742"/>
      <c r="BA39" s="2742"/>
      <c r="BB39" s="2742"/>
      <c r="BC39" s="2742"/>
      <c r="BD39" s="2742"/>
      <c r="BE39" s="2742"/>
      <c r="BF39" s="2742"/>
      <c r="BG39" s="2742"/>
      <c r="BH39" s="2742"/>
      <c r="BI39" s="2742" t="s">
        <v>2267</v>
      </c>
      <c r="BJ39" s="2742"/>
      <c r="BK39" s="2742"/>
      <c r="BL39" s="2742"/>
      <c r="BM39" s="2742"/>
      <c r="BN39" s="2742"/>
      <c r="BO39" s="2742"/>
      <c r="BP39" s="2742"/>
      <c r="BQ39" s="2742"/>
      <c r="BR39" s="2742"/>
      <c r="BS39" s="2742"/>
      <c r="BT39" s="2742"/>
      <c r="BU39" s="3062"/>
      <c r="BV39" s="1082"/>
      <c r="BW39" s="1082"/>
      <c r="BX39" s="1082"/>
      <c r="BY39" s="1082"/>
      <c r="BZ39" s="1082"/>
      <c r="CA39" s="1082"/>
      <c r="CB39" s="1082"/>
      <c r="CC39" s="1082"/>
      <c r="CD39" s="1082"/>
      <c r="CE39" s="1083"/>
    </row>
    <row r="40" spans="1:88" ht="18" customHeight="1">
      <c r="AX40" s="3063" t="s">
        <v>2268</v>
      </c>
      <c r="AY40" s="3064"/>
      <c r="AZ40" s="3064"/>
      <c r="BA40" s="3064"/>
      <c r="BB40" s="3064"/>
      <c r="BC40" s="3064"/>
      <c r="BD40" s="3064"/>
      <c r="BE40" s="3064"/>
      <c r="BF40" s="3064"/>
      <c r="BG40" s="3064"/>
      <c r="BH40" s="3064"/>
      <c r="BI40" s="3064" t="s">
        <v>2269</v>
      </c>
      <c r="BJ40" s="3064"/>
      <c r="BK40" s="3064"/>
      <c r="BL40" s="3064"/>
      <c r="BM40" s="3064"/>
      <c r="BN40" s="3064"/>
      <c r="BO40" s="3064"/>
      <c r="BP40" s="3064"/>
      <c r="BQ40" s="3064"/>
      <c r="BR40" s="3064"/>
      <c r="BS40" s="3064"/>
      <c r="BT40" s="3064"/>
      <c r="BU40" s="967"/>
      <c r="BV40" s="1085"/>
      <c r="BW40" s="1085"/>
      <c r="BX40" s="1085"/>
      <c r="BY40" s="1085"/>
      <c r="BZ40" s="1085"/>
      <c r="CA40" s="1085"/>
      <c r="CB40" s="1085"/>
      <c r="CC40" s="1085"/>
      <c r="CD40" s="1085"/>
      <c r="CE40" s="1086"/>
    </row>
  </sheetData>
  <protectedRanges>
    <protectedRange sqref="AQ4:AQ5 N4:O5 Q5" name="범위1_1_2"/>
    <protectedRange sqref="CK20:CL22 AK7 CK23:CL32 CK14:CM19 CK7:CM7" name="범위1_1_5"/>
    <protectedRange sqref="J14:K14 J26:K32 J16:K24" name="범위1_1_3_2"/>
    <protectedRange sqref="J8:K9 CM8:CM9 J11:K12 AK12" name="범위1_1_5_1"/>
    <protectedRange sqref="AG13:AR13 J13:AC13" name="범위1_2_2_1"/>
    <protectedRange sqref="CM10" name="범위1_1_7_3_1"/>
    <protectedRange sqref="CK8:CL9 CK11:CL13" name="범위1_1_5_1_1"/>
    <protectedRange sqref="CK10:CL10" name="범위1_1_7_3_1_1"/>
    <protectedRange sqref="BB18:BH23 BP19:CE19 BH17 AX15:BG17 BH15:BI16 AX31:AX33 BJ15:BM17 BN15:BP16 BN17:BO17 BQ18:CD18 BP21:CE21 BQ20:CD20 BP23:CE23 BQ22:CD22 BJ18:BO23 BQ15:CE17 AX28 CF7:CJ9 CF20:CF21 CA33 CA24:CA25 AX19:BA23 CG20:CJ31 CF11:CJ19" name="범위1_1_5_1_2"/>
    <protectedRange sqref="AX34 BT34:BU34 BI34 CG32:CJ32" name="범위1_1_4_2_1"/>
    <protectedRange sqref="AX18:BA18 CE20 CE22 CE18 CF10:CJ10" name="범위1_1_7_3_1_2"/>
  </protectedRanges>
  <mergeCells count="113">
    <mergeCell ref="A13:I13"/>
    <mergeCell ref="J13:M13"/>
    <mergeCell ref="N13:X13"/>
    <mergeCell ref="Y13:AC13"/>
    <mergeCell ref="AD13:AV13"/>
    <mergeCell ref="A11:I12"/>
    <mergeCell ref="J11:X11"/>
    <mergeCell ref="Y11:AJ11"/>
    <mergeCell ref="AK11:AV11"/>
    <mergeCell ref="J9:P9"/>
    <mergeCell ref="Q9:AD9"/>
    <mergeCell ref="AE9:AI9"/>
    <mergeCell ref="AJ9:AV9"/>
    <mergeCell ref="J10:P10"/>
    <mergeCell ref="Q10:V10"/>
    <mergeCell ref="X10:AD10"/>
    <mergeCell ref="AE10:AG10"/>
    <mergeCell ref="A8:I10"/>
    <mergeCell ref="J8:P8"/>
    <mergeCell ref="Q8:AD8"/>
    <mergeCell ref="AE8:AI8"/>
    <mergeCell ref="AJ8:AV8"/>
    <mergeCell ref="AH10:AJ10"/>
    <mergeCell ref="AK10:AV10"/>
    <mergeCell ref="BB27:BG27"/>
    <mergeCell ref="BH27:BM27"/>
    <mergeCell ref="BN27:BS27"/>
    <mergeCell ref="AX11:BC12"/>
    <mergeCell ref="BD11:BI12"/>
    <mergeCell ref="BJ11:BO12"/>
    <mergeCell ref="BP11:BU12"/>
    <mergeCell ref="J12:X12"/>
    <mergeCell ref="Y12:AJ12"/>
    <mergeCell ref="AK12:AV12"/>
    <mergeCell ref="BB26:BG26"/>
    <mergeCell ref="BH26:BM26"/>
    <mergeCell ref="AX9:BC10"/>
    <mergeCell ref="BD9:BI10"/>
    <mergeCell ref="BJ9:BO10"/>
    <mergeCell ref="AX13:BC14"/>
    <mergeCell ref="BD13:BI14"/>
    <mergeCell ref="BJ13:BO14"/>
    <mergeCell ref="BN16:CE16"/>
    <mergeCell ref="AX17:BA22"/>
    <mergeCell ref="BB17:BG22"/>
    <mergeCell ref="BH17:BM22"/>
    <mergeCell ref="AX3:BG3"/>
    <mergeCell ref="BN30:BS30"/>
    <mergeCell ref="BB31:BG31"/>
    <mergeCell ref="BH31:BM31"/>
    <mergeCell ref="BN31:BS31"/>
    <mergeCell ref="AX29:BA31"/>
    <mergeCell ref="BB29:BG29"/>
    <mergeCell ref="BB30:BG30"/>
    <mergeCell ref="BH30:BM30"/>
    <mergeCell ref="BB28:BG28"/>
    <mergeCell ref="BH28:BM28"/>
    <mergeCell ref="BN28:BS28"/>
    <mergeCell ref="BP9:BU10"/>
    <mergeCell ref="BP13:BU14"/>
    <mergeCell ref="BN17:CE22"/>
    <mergeCell ref="AX25:BA25"/>
    <mergeCell ref="BB25:BG25"/>
    <mergeCell ref="BH25:BM25"/>
    <mergeCell ref="BN25:BS25"/>
    <mergeCell ref="BT25:CE25"/>
    <mergeCell ref="AX5:CF7"/>
    <mergeCell ref="AX16:BA16"/>
    <mergeCell ref="BB16:BG16"/>
    <mergeCell ref="BH16:BM16"/>
    <mergeCell ref="A14:I32"/>
    <mergeCell ref="J14:AV32"/>
    <mergeCell ref="BH29:BM29"/>
    <mergeCell ref="BN29:BS29"/>
    <mergeCell ref="BU34:CE35"/>
    <mergeCell ref="AX36:BH36"/>
    <mergeCell ref="BI36:BT36"/>
    <mergeCell ref="BU36:CE40"/>
    <mergeCell ref="AX37:BH37"/>
    <mergeCell ref="A34:AV34"/>
    <mergeCell ref="A36:K36"/>
    <mergeCell ref="L36:O36"/>
    <mergeCell ref="AX39:BH39"/>
    <mergeCell ref="BI39:BT39"/>
    <mergeCell ref="AX40:BH40"/>
    <mergeCell ref="BI40:BT40"/>
    <mergeCell ref="AX34:BH35"/>
    <mergeCell ref="BI34:BT35"/>
    <mergeCell ref="BI37:BT37"/>
    <mergeCell ref="AX38:BH38"/>
    <mergeCell ref="BI38:BT38"/>
    <mergeCell ref="BN26:BS26"/>
    <mergeCell ref="BT26:CE31"/>
    <mergeCell ref="AX26:BA28"/>
    <mergeCell ref="A1:AV1"/>
    <mergeCell ref="AC3:AI3"/>
    <mergeCell ref="Q7:AD7"/>
    <mergeCell ref="AT7:AV7"/>
    <mergeCell ref="AJ7:AS7"/>
    <mergeCell ref="A5:G5"/>
    <mergeCell ref="H5:AV5"/>
    <mergeCell ref="A3:G3"/>
    <mergeCell ref="H3:V3"/>
    <mergeCell ref="W4:AB4"/>
    <mergeCell ref="AC4:AV4"/>
    <mergeCell ref="A4:G4"/>
    <mergeCell ref="W3:AB3"/>
    <mergeCell ref="AJ3:AN3"/>
    <mergeCell ref="AP3:AV3"/>
    <mergeCell ref="H4:V4"/>
    <mergeCell ref="AE7:AI7"/>
    <mergeCell ref="A7:I7"/>
    <mergeCell ref="J7:P7"/>
  </mergeCells>
  <phoneticPr fontId="5" type="noConversion"/>
  <dataValidations count="2">
    <dataValidation type="list" allowBlank="1" showInputMessage="1" showErrorMessage="1" prompt="설정 필수" sqref="AE10:AG10">
      <formula1>"내국인, 외국인"</formula1>
    </dataValidation>
    <dataValidation errorStyle="information" allowBlank="1" showInputMessage="1" showErrorMessage="1" prompt="외국인일 경우 생년월일+성별 입력(예 801010-남)" sqref="Q10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36"/>
  <sheetViews>
    <sheetView zoomScaleNormal="100" workbookViewId="0">
      <selection activeCell="P9" sqref="P9:V9"/>
    </sheetView>
  </sheetViews>
  <sheetFormatPr defaultColWidth="1.77734375" defaultRowHeight="18" customHeight="1"/>
  <cols>
    <col min="1" max="49" width="1.77734375" style="433"/>
    <col min="50" max="97" width="1.77734375" style="74" customWidth="1"/>
    <col min="98" max="98" width="1.77734375" style="433"/>
    <col min="99" max="99" width="16.77734375" style="433" customWidth="1"/>
    <col min="100" max="16384" width="1.77734375" style="433"/>
  </cols>
  <sheetData>
    <row r="1" spans="1:99" ht="27" customHeight="1">
      <c r="A1" s="977" t="s">
        <v>1345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27"/>
      <c r="AX1" s="3157" t="s">
        <v>2273</v>
      </c>
      <c r="AY1" s="2841"/>
      <c r="AZ1" s="2841"/>
      <c r="BA1" s="2841"/>
      <c r="BB1" s="2841"/>
      <c r="BC1" s="2841"/>
      <c r="BD1" s="2841"/>
      <c r="BE1" s="2841"/>
      <c r="BF1" s="2841"/>
      <c r="BG1" s="2841"/>
      <c r="BH1" s="2841"/>
      <c r="BI1" s="2841"/>
      <c r="BJ1" s="2841"/>
      <c r="BK1" s="2841"/>
      <c r="BL1" s="2841"/>
      <c r="BM1" s="2841"/>
      <c r="BN1" s="2841"/>
      <c r="BO1" s="2841"/>
      <c r="BP1" s="2841"/>
      <c r="BQ1" s="2841"/>
      <c r="BR1" s="2841"/>
      <c r="BS1" s="2841"/>
      <c r="BT1" s="2841"/>
      <c r="BU1" s="2841"/>
      <c r="BV1" s="2841"/>
      <c r="BW1" s="2841"/>
      <c r="BX1" s="2841"/>
      <c r="BY1" s="2841"/>
      <c r="BZ1" s="2841"/>
      <c r="CA1" s="2841"/>
      <c r="CB1" s="2841"/>
      <c r="CC1" s="2841"/>
      <c r="CD1" s="2841"/>
      <c r="CE1" s="2841"/>
      <c r="CF1" s="2841"/>
      <c r="CG1" s="2841"/>
      <c r="CH1" s="2841"/>
      <c r="CI1" s="2841"/>
      <c r="CJ1" s="2841"/>
      <c r="CK1" s="2841"/>
      <c r="CL1" s="2841"/>
      <c r="CM1" s="2841"/>
      <c r="CN1" s="2841"/>
      <c r="CO1" s="2841"/>
      <c r="CP1" s="2841"/>
      <c r="CQ1" s="2841"/>
      <c r="CR1" s="2841"/>
      <c r="CS1" s="2841"/>
    </row>
    <row r="2" spans="1:99" ht="18" customHeight="1">
      <c r="AW2" s="27"/>
      <c r="AX2" s="2844" t="s">
        <v>2274</v>
      </c>
      <c r="AY2" s="2844"/>
      <c r="AZ2" s="2844"/>
      <c r="BA2" s="2844"/>
      <c r="BB2" s="2844"/>
      <c r="BC2" s="2844"/>
      <c r="BD2" s="2844"/>
      <c r="BE2" s="2844"/>
      <c r="BF2" s="2844"/>
      <c r="BG2" s="2844"/>
      <c r="BH2" s="2844"/>
      <c r="BI2" s="2844"/>
      <c r="BJ2" s="2844"/>
      <c r="BK2" s="2844"/>
      <c r="BL2" s="2844"/>
      <c r="BM2" s="2844"/>
      <c r="BN2" s="2844"/>
      <c r="BO2" s="2844"/>
      <c r="BP2" s="2844"/>
      <c r="BQ2" s="2844"/>
      <c r="BR2" s="2844"/>
      <c r="BS2" s="2844"/>
      <c r="BT2" s="2844"/>
      <c r="BU2" s="2844"/>
      <c r="BV2" s="2844"/>
      <c r="BW2" s="2844"/>
      <c r="BX2" s="2844"/>
      <c r="BY2" s="2844"/>
      <c r="BZ2" s="2844"/>
      <c r="CA2" s="2844"/>
      <c r="CB2" s="2844"/>
      <c r="CC2" s="2844"/>
      <c r="CD2" s="2844"/>
      <c r="CE2" s="2844"/>
      <c r="CF2" s="2844"/>
      <c r="CG2" s="2844"/>
      <c r="CH2" s="2844"/>
      <c r="CI2" s="2844"/>
      <c r="CJ2" s="2844"/>
      <c r="CK2" s="2844"/>
      <c r="CL2" s="2844"/>
      <c r="CM2" s="2844"/>
      <c r="CN2" s="2844"/>
      <c r="CO2" s="2844"/>
      <c r="CP2" s="2844"/>
      <c r="CQ2" s="2844"/>
      <c r="CR2" s="2844"/>
      <c r="CS2" s="2844"/>
    </row>
    <row r="3" spans="1:99" s="428" customFormat="1" ht="18" customHeight="1">
      <c r="A3" s="992" t="s">
        <v>1346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1347</v>
      </c>
      <c r="AK3" s="993"/>
      <c r="AL3" s="993"/>
      <c r="AM3" s="993"/>
      <c r="AN3" s="993"/>
      <c r="AO3" s="239" t="s">
        <v>1348</v>
      </c>
      <c r="AP3" s="994">
        <f>'1'!$AP$3:$AV$3</f>
        <v>0</v>
      </c>
      <c r="AQ3" s="993"/>
      <c r="AR3" s="993"/>
      <c r="AS3" s="993"/>
      <c r="AT3" s="993"/>
      <c r="AU3" s="993"/>
      <c r="AV3" s="993"/>
      <c r="AW3" s="442"/>
      <c r="AX3" s="582"/>
      <c r="AY3" s="74"/>
      <c r="AZ3" s="582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582"/>
      <c r="CQ3" s="582"/>
      <c r="CR3" s="582"/>
      <c r="CS3" s="582"/>
    </row>
    <row r="4" spans="1:99" s="428" customFormat="1" ht="18" customHeight="1">
      <c r="A4" s="992" t="s">
        <v>1349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1350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442"/>
      <c r="AX4" s="2845" t="s">
        <v>2275</v>
      </c>
      <c r="AY4" s="2846"/>
      <c r="AZ4" s="2842" t="s">
        <v>2276</v>
      </c>
      <c r="BA4" s="2842"/>
      <c r="BB4" s="2842"/>
      <c r="BC4" s="2842"/>
      <c r="BD4" s="2842"/>
      <c r="BE4" s="2842"/>
      <c r="BF4" s="2842"/>
      <c r="BG4" s="2842"/>
      <c r="BH4" s="2842"/>
      <c r="BI4" s="2842"/>
      <c r="BJ4" s="2842"/>
      <c r="BK4" s="2842"/>
      <c r="BL4" s="2842"/>
      <c r="BM4" s="2842"/>
      <c r="BN4" s="2842" t="s">
        <v>2277</v>
      </c>
      <c r="BO4" s="2842"/>
      <c r="BP4" s="2842"/>
      <c r="BQ4" s="2842"/>
      <c r="BR4" s="2842"/>
      <c r="BS4" s="2842"/>
      <c r="BT4" s="2842"/>
      <c r="BU4" s="2842"/>
      <c r="BV4" s="2842"/>
      <c r="BW4" s="2842"/>
      <c r="BX4" s="2842"/>
      <c r="BY4" s="2842"/>
      <c r="BZ4" s="2842"/>
      <c r="CA4" s="2842"/>
      <c r="CB4" s="2842" t="s">
        <v>2278</v>
      </c>
      <c r="CC4" s="2842"/>
      <c r="CD4" s="2842"/>
      <c r="CE4" s="2842"/>
      <c r="CF4" s="2842"/>
      <c r="CG4" s="2842"/>
      <c r="CH4" s="2842"/>
      <c r="CI4" s="2842"/>
      <c r="CJ4" s="2842"/>
      <c r="CK4" s="2842"/>
      <c r="CL4" s="2842"/>
      <c r="CM4" s="2842"/>
      <c r="CN4" s="2842"/>
      <c r="CO4" s="2842"/>
      <c r="CP4" s="2842" t="s">
        <v>2279</v>
      </c>
      <c r="CQ4" s="2842"/>
      <c r="CR4" s="2842"/>
      <c r="CS4" s="2843"/>
      <c r="CU4" s="452" t="s">
        <v>1369</v>
      </c>
    </row>
    <row r="5" spans="1:99" s="428" customFormat="1" ht="18" customHeight="1">
      <c r="A5" s="992" t="s">
        <v>1351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442"/>
      <c r="AX5" s="3164"/>
      <c r="AY5" s="3165"/>
      <c r="AZ5" s="3162"/>
      <c r="BA5" s="3162"/>
      <c r="BB5" s="3162"/>
      <c r="BC5" s="3162"/>
      <c r="BD5" s="3162"/>
      <c r="BE5" s="3162"/>
      <c r="BF5" s="3162"/>
      <c r="BG5" s="3162"/>
      <c r="BH5" s="3162"/>
      <c r="BI5" s="3162"/>
      <c r="BJ5" s="3162"/>
      <c r="BK5" s="3162"/>
      <c r="BL5" s="3162"/>
      <c r="BM5" s="3162"/>
      <c r="BN5" s="3162"/>
      <c r="BO5" s="3162"/>
      <c r="BP5" s="3162"/>
      <c r="BQ5" s="3162"/>
      <c r="BR5" s="3162"/>
      <c r="BS5" s="3162"/>
      <c r="BT5" s="3162"/>
      <c r="BU5" s="3162"/>
      <c r="BV5" s="3162"/>
      <c r="BW5" s="3162"/>
      <c r="BX5" s="3162"/>
      <c r="BY5" s="3162"/>
      <c r="BZ5" s="3162"/>
      <c r="CA5" s="3162"/>
      <c r="CB5" s="3162"/>
      <c r="CC5" s="3162"/>
      <c r="CD5" s="3162"/>
      <c r="CE5" s="3162"/>
      <c r="CF5" s="3162"/>
      <c r="CG5" s="3162"/>
      <c r="CH5" s="3162"/>
      <c r="CI5" s="3162"/>
      <c r="CJ5" s="3162"/>
      <c r="CK5" s="3162"/>
      <c r="CL5" s="3162"/>
      <c r="CM5" s="3162"/>
      <c r="CN5" s="3162"/>
      <c r="CO5" s="3162"/>
      <c r="CP5" s="3162"/>
      <c r="CQ5" s="3162"/>
      <c r="CR5" s="3162"/>
      <c r="CS5" s="3163"/>
    </row>
    <row r="6" spans="1:99" ht="20.100000000000001" customHeight="1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27"/>
      <c r="AX6" s="3121">
        <v>1</v>
      </c>
      <c r="AY6" s="2836"/>
      <c r="AZ6" s="2836"/>
      <c r="BA6" s="2836"/>
      <c r="BB6" s="2836"/>
      <c r="BC6" s="2836"/>
      <c r="BD6" s="2836"/>
      <c r="BE6" s="2836"/>
      <c r="BF6" s="2836"/>
      <c r="BG6" s="2836"/>
      <c r="BH6" s="2836"/>
      <c r="BI6" s="2836"/>
      <c r="BJ6" s="2836"/>
      <c r="BK6" s="2836"/>
      <c r="BL6" s="2836"/>
      <c r="BM6" s="2836"/>
      <c r="BN6" s="2836"/>
      <c r="BO6" s="2836"/>
      <c r="BP6" s="2836"/>
      <c r="BQ6" s="2836"/>
      <c r="BR6" s="2836"/>
      <c r="BS6" s="2836"/>
      <c r="BT6" s="2836"/>
      <c r="BU6" s="2836"/>
      <c r="BV6" s="2836"/>
      <c r="BW6" s="2836"/>
      <c r="BX6" s="2836"/>
      <c r="BY6" s="2836"/>
      <c r="BZ6" s="2836"/>
      <c r="CA6" s="2836"/>
      <c r="CB6" s="2836"/>
      <c r="CC6" s="2836"/>
      <c r="CD6" s="2836"/>
      <c r="CE6" s="2836"/>
      <c r="CF6" s="2836"/>
      <c r="CG6" s="2836"/>
      <c r="CH6" s="2836"/>
      <c r="CI6" s="2836"/>
      <c r="CJ6" s="2836"/>
      <c r="CK6" s="2836"/>
      <c r="CL6" s="2836"/>
      <c r="CM6" s="2836"/>
      <c r="CN6" s="2836"/>
      <c r="CO6" s="2836"/>
      <c r="CP6" s="2836"/>
      <c r="CQ6" s="2836"/>
      <c r="CR6" s="2836"/>
      <c r="CS6" s="2838"/>
    </row>
    <row r="7" spans="1:99" s="432" customFormat="1" ht="23.1" customHeight="1">
      <c r="A7" s="1583" t="s">
        <v>1352</v>
      </c>
      <c r="B7" s="3158"/>
      <c r="C7" s="3158"/>
      <c r="D7" s="3158"/>
      <c r="E7" s="3158"/>
      <c r="F7" s="3158"/>
      <c r="G7" s="3158"/>
      <c r="H7" s="3158"/>
      <c r="I7" s="1585"/>
      <c r="J7" s="2941" t="s">
        <v>1353</v>
      </c>
      <c r="K7" s="3159"/>
      <c r="L7" s="3159"/>
      <c r="M7" s="3159"/>
      <c r="N7" s="3159"/>
      <c r="O7" s="3159"/>
      <c r="P7" s="1588"/>
      <c r="Q7" s="1227" t="e">
        <f>INDEX(소속,MATCH(AJ7,성명,0))</f>
        <v>#N/A</v>
      </c>
      <c r="R7" s="1227"/>
      <c r="S7" s="1227"/>
      <c r="T7" s="1227"/>
      <c r="U7" s="1227"/>
      <c r="V7" s="1227"/>
      <c r="W7" s="1227"/>
      <c r="X7" s="1227"/>
      <c r="Y7" s="1227"/>
      <c r="Z7" s="1227"/>
      <c r="AA7" s="1227"/>
      <c r="AB7" s="1227"/>
      <c r="AC7" s="1227"/>
      <c r="AD7" s="1227"/>
      <c r="AE7" s="2941" t="s">
        <v>1354</v>
      </c>
      <c r="AF7" s="3159"/>
      <c r="AG7" s="3159"/>
      <c r="AH7" s="3159"/>
      <c r="AI7" s="1588"/>
      <c r="AJ7" s="3159">
        <f>'1'!$AJ$26</f>
        <v>0</v>
      </c>
      <c r="AK7" s="3159"/>
      <c r="AL7" s="3159"/>
      <c r="AM7" s="3159"/>
      <c r="AN7" s="3159"/>
      <c r="AO7" s="3159"/>
      <c r="AP7" s="3159"/>
      <c r="AQ7" s="3159"/>
      <c r="AR7" s="3159"/>
      <c r="AS7" s="3159"/>
      <c r="AT7" s="3160" t="s">
        <v>1355</v>
      </c>
      <c r="AU7" s="3160"/>
      <c r="AV7" s="3161"/>
      <c r="AW7" s="18"/>
      <c r="AX7" s="2835"/>
      <c r="AY7" s="2836"/>
      <c r="AZ7" s="2836"/>
      <c r="BA7" s="2836"/>
      <c r="BB7" s="2836"/>
      <c r="BC7" s="2836"/>
      <c r="BD7" s="2836"/>
      <c r="BE7" s="2836"/>
      <c r="BF7" s="2836"/>
      <c r="BG7" s="2836"/>
      <c r="BH7" s="2836"/>
      <c r="BI7" s="2836"/>
      <c r="BJ7" s="2836"/>
      <c r="BK7" s="2836"/>
      <c r="BL7" s="2836"/>
      <c r="BM7" s="2836"/>
      <c r="BN7" s="2836"/>
      <c r="BO7" s="2836"/>
      <c r="BP7" s="2836"/>
      <c r="BQ7" s="2836"/>
      <c r="BR7" s="2836"/>
      <c r="BS7" s="2836"/>
      <c r="BT7" s="2836"/>
      <c r="BU7" s="2836"/>
      <c r="BV7" s="2836"/>
      <c r="BW7" s="2836"/>
      <c r="BX7" s="2836"/>
      <c r="BY7" s="2836"/>
      <c r="BZ7" s="2836"/>
      <c r="CA7" s="2836"/>
      <c r="CB7" s="2836"/>
      <c r="CC7" s="2836"/>
      <c r="CD7" s="2836"/>
      <c r="CE7" s="2836"/>
      <c r="CF7" s="2836"/>
      <c r="CG7" s="2836"/>
      <c r="CH7" s="2836"/>
      <c r="CI7" s="2836"/>
      <c r="CJ7" s="2836"/>
      <c r="CK7" s="2836"/>
      <c r="CL7" s="2836"/>
      <c r="CM7" s="2836"/>
      <c r="CN7" s="2836"/>
      <c r="CO7" s="2836"/>
      <c r="CP7" s="2836"/>
      <c r="CQ7" s="2836"/>
      <c r="CR7" s="2836"/>
      <c r="CS7" s="2838"/>
    </row>
    <row r="8" spans="1:99" s="432" customFormat="1" ht="23.1" customHeight="1">
      <c r="A8" s="1627" t="s">
        <v>1356</v>
      </c>
      <c r="B8" s="1628"/>
      <c r="C8" s="1628"/>
      <c r="D8" s="1628"/>
      <c r="E8" s="1628"/>
      <c r="F8" s="1628"/>
      <c r="G8" s="1628"/>
      <c r="H8" s="1628"/>
      <c r="I8" s="1628"/>
      <c r="J8" s="3152"/>
      <c r="K8" s="3153"/>
      <c r="L8" s="3153"/>
      <c r="M8" s="3153"/>
      <c r="N8" s="3153"/>
      <c r="O8" s="3153"/>
      <c r="P8" s="3153"/>
      <c r="Q8" s="3153"/>
      <c r="R8" s="3153"/>
      <c r="S8" s="468" t="s">
        <v>1357</v>
      </c>
      <c r="T8" s="3153"/>
      <c r="U8" s="3153"/>
      <c r="V8" s="3153"/>
      <c r="W8" s="3153"/>
      <c r="X8" s="3153"/>
      <c r="Y8" s="3153"/>
      <c r="Z8" s="3153"/>
      <c r="AA8" s="3153"/>
      <c r="AB8" s="3153"/>
      <c r="AC8" s="3154">
        <f>T8-J8+1</f>
        <v>1</v>
      </c>
      <c r="AD8" s="3154"/>
      <c r="AE8" s="3154"/>
      <c r="AF8" s="3155"/>
      <c r="AG8" s="3156"/>
      <c r="AH8" s="3156"/>
      <c r="AI8" s="3156"/>
      <c r="AJ8" s="3156"/>
      <c r="AK8" s="469" t="s">
        <v>1357</v>
      </c>
      <c r="AL8" s="3155"/>
      <c r="AM8" s="3156"/>
      <c r="AN8" s="3156"/>
      <c r="AO8" s="3156"/>
      <c r="AP8" s="3156"/>
      <c r="AQ8" s="3151">
        <f>AL8-AF8</f>
        <v>0</v>
      </c>
      <c r="AR8" s="3151"/>
      <c r="AS8" s="3151"/>
      <c r="AT8" s="3151"/>
      <c r="AU8" s="3151"/>
      <c r="AV8" s="470"/>
      <c r="AW8" s="18"/>
      <c r="AX8" s="3121">
        <v>2</v>
      </c>
      <c r="AY8" s="2836"/>
      <c r="AZ8" s="2836"/>
      <c r="BA8" s="2836"/>
      <c r="BB8" s="2836"/>
      <c r="BC8" s="2836"/>
      <c r="BD8" s="2836"/>
      <c r="BE8" s="2836"/>
      <c r="BF8" s="2836"/>
      <c r="BG8" s="2836"/>
      <c r="BH8" s="2836"/>
      <c r="BI8" s="2836"/>
      <c r="BJ8" s="2836"/>
      <c r="BK8" s="2836"/>
      <c r="BL8" s="2836"/>
      <c r="BM8" s="2836"/>
      <c r="BN8" s="2836"/>
      <c r="BO8" s="2836"/>
      <c r="BP8" s="2836"/>
      <c r="BQ8" s="2836"/>
      <c r="BR8" s="2836"/>
      <c r="BS8" s="2836"/>
      <c r="BT8" s="2836"/>
      <c r="BU8" s="2836"/>
      <c r="BV8" s="2836"/>
      <c r="BW8" s="2836"/>
      <c r="BX8" s="2836"/>
      <c r="BY8" s="2836"/>
      <c r="BZ8" s="2836"/>
      <c r="CA8" s="2836"/>
      <c r="CB8" s="2836"/>
      <c r="CC8" s="2836"/>
      <c r="CD8" s="2836"/>
      <c r="CE8" s="2836"/>
      <c r="CF8" s="2836"/>
      <c r="CG8" s="2836"/>
      <c r="CH8" s="2836"/>
      <c r="CI8" s="2836"/>
      <c r="CJ8" s="2836"/>
      <c r="CK8" s="2836"/>
      <c r="CL8" s="2836"/>
      <c r="CM8" s="2836"/>
      <c r="CN8" s="2836"/>
      <c r="CO8" s="2836"/>
      <c r="CP8" s="2836"/>
      <c r="CQ8" s="2836"/>
      <c r="CR8" s="2836"/>
      <c r="CS8" s="2838"/>
    </row>
    <row r="9" spans="1:99" s="432" customFormat="1" ht="23.1" customHeight="1">
      <c r="A9" s="3133" t="s">
        <v>1421</v>
      </c>
      <c r="B9" s="1533"/>
      <c r="C9" s="1533"/>
      <c r="D9" s="1533"/>
      <c r="E9" s="1533"/>
      <c r="F9" s="1533"/>
      <c r="G9" s="1533"/>
      <c r="H9" s="1533"/>
      <c r="I9" s="1533"/>
      <c r="J9" s="907" t="s">
        <v>1354</v>
      </c>
      <c r="K9" s="907"/>
      <c r="L9" s="907"/>
      <c r="M9" s="907"/>
      <c r="N9" s="907"/>
      <c r="O9" s="907"/>
      <c r="P9" s="907" t="s">
        <v>2421</v>
      </c>
      <c r="Q9" s="907"/>
      <c r="R9" s="907"/>
      <c r="S9" s="907"/>
      <c r="T9" s="907"/>
      <c r="U9" s="907"/>
      <c r="V9" s="907"/>
      <c r="W9" s="907" t="s">
        <v>1358</v>
      </c>
      <c r="X9" s="907"/>
      <c r="Y9" s="907"/>
      <c r="Z9" s="907"/>
      <c r="AA9" s="907"/>
      <c r="AB9" s="907"/>
      <c r="AC9" s="907" t="str">
        <f>INDEX(핸드폰,MATCH(P9,성명,0))</f>
        <v>010-000-0000</v>
      </c>
      <c r="AD9" s="907"/>
      <c r="AE9" s="907"/>
      <c r="AF9" s="907"/>
      <c r="AG9" s="907"/>
      <c r="AH9" s="907"/>
      <c r="AI9" s="907"/>
      <c r="AJ9" s="907" t="s">
        <v>1359</v>
      </c>
      <c r="AK9" s="907"/>
      <c r="AL9" s="907"/>
      <c r="AM9" s="907"/>
      <c r="AN9" s="907"/>
      <c r="AO9" s="907"/>
      <c r="AP9" s="3149" t="str">
        <f>INDEX(소속,MATCH(P9,성명,0))</f>
        <v>공학연구원</v>
      </c>
      <c r="AQ9" s="3149"/>
      <c r="AR9" s="3149"/>
      <c r="AS9" s="3149"/>
      <c r="AT9" s="3149"/>
      <c r="AU9" s="3149"/>
      <c r="AV9" s="3150"/>
      <c r="AW9" s="18"/>
      <c r="AX9" s="2835"/>
      <c r="AY9" s="2836"/>
      <c r="AZ9" s="2836"/>
      <c r="BA9" s="2836"/>
      <c r="BB9" s="2836"/>
      <c r="BC9" s="2836"/>
      <c r="BD9" s="2836"/>
      <c r="BE9" s="2836"/>
      <c r="BF9" s="2836"/>
      <c r="BG9" s="2836"/>
      <c r="BH9" s="2836"/>
      <c r="BI9" s="2836"/>
      <c r="BJ9" s="2836"/>
      <c r="BK9" s="2836"/>
      <c r="BL9" s="2836"/>
      <c r="BM9" s="2836"/>
      <c r="BN9" s="2836"/>
      <c r="BO9" s="2836"/>
      <c r="BP9" s="2836"/>
      <c r="BQ9" s="2836"/>
      <c r="BR9" s="2836"/>
      <c r="BS9" s="2836"/>
      <c r="BT9" s="2836"/>
      <c r="BU9" s="2836"/>
      <c r="BV9" s="2836"/>
      <c r="BW9" s="2836"/>
      <c r="BX9" s="2836"/>
      <c r="BY9" s="2836"/>
      <c r="BZ9" s="2836"/>
      <c r="CA9" s="2836"/>
      <c r="CB9" s="2836"/>
      <c r="CC9" s="2836"/>
      <c r="CD9" s="2836"/>
      <c r="CE9" s="2836"/>
      <c r="CF9" s="2836"/>
      <c r="CG9" s="2836"/>
      <c r="CH9" s="2836"/>
      <c r="CI9" s="2836"/>
      <c r="CJ9" s="2836"/>
      <c r="CK9" s="2836"/>
      <c r="CL9" s="2836"/>
      <c r="CM9" s="2836"/>
      <c r="CN9" s="2836"/>
      <c r="CO9" s="2836"/>
      <c r="CP9" s="2836"/>
      <c r="CQ9" s="2836"/>
      <c r="CR9" s="2836"/>
      <c r="CS9" s="2838"/>
    </row>
    <row r="10" spans="1:99" s="432" customFormat="1" ht="23.1" customHeight="1">
      <c r="A10" s="3133"/>
      <c r="B10" s="1533"/>
      <c r="C10" s="1533"/>
      <c r="D10" s="1533"/>
      <c r="E10" s="1533"/>
      <c r="F10" s="1533"/>
      <c r="G10" s="1533"/>
      <c r="H10" s="1533"/>
      <c r="I10" s="1533"/>
      <c r="J10" s="3134" t="s">
        <v>2410</v>
      </c>
      <c r="K10" s="1893"/>
      <c r="L10" s="1893"/>
      <c r="M10" s="1893"/>
      <c r="N10" s="1893"/>
      <c r="O10" s="1893"/>
      <c r="P10" s="2896" t="str">
        <f>INDEX(생년월일,MATCH(P9,성명,0))&amp;"-"&amp;INDEX(주민등록뒤,MATCH(P9,성명,0))</f>
        <v>111111-1111111</v>
      </c>
      <c r="Q10" s="2896"/>
      <c r="R10" s="2896"/>
      <c r="S10" s="2896"/>
      <c r="T10" s="2896"/>
      <c r="U10" s="2896"/>
      <c r="V10" s="2896"/>
      <c r="W10" s="1569" t="s">
        <v>1325</v>
      </c>
      <c r="X10" s="1569"/>
      <c r="Y10" s="1573"/>
      <c r="Z10" s="2742" t="s">
        <v>87</v>
      </c>
      <c r="AA10" s="2742"/>
      <c r="AB10" s="2742"/>
      <c r="AC10" s="2923" t="str">
        <f>INDEX(연구실은행,MATCH(P9,성명,0))</f>
        <v>농협은행</v>
      </c>
      <c r="AD10" s="2923"/>
      <c r="AE10" s="2923"/>
      <c r="AF10" s="2923"/>
      <c r="AG10" s="2923"/>
      <c r="AH10" s="2923"/>
      <c r="AI10" s="2923"/>
      <c r="AJ10" s="2742" t="s">
        <v>88</v>
      </c>
      <c r="AK10" s="2742"/>
      <c r="AL10" s="2742"/>
      <c r="AM10" s="2742"/>
      <c r="AN10" s="2742"/>
      <c r="AO10" s="2742"/>
      <c r="AP10" s="2923" t="str">
        <f>INDEX(연구실계좌번호,MATCH(P9,성명,0))</f>
        <v>302-1111-1111-11</v>
      </c>
      <c r="AQ10" s="2923"/>
      <c r="AR10" s="2923"/>
      <c r="AS10" s="2923"/>
      <c r="AT10" s="2923"/>
      <c r="AU10" s="2923"/>
      <c r="AV10" s="3122"/>
      <c r="AW10" s="18"/>
      <c r="AX10" s="3121">
        <v>3</v>
      </c>
      <c r="AY10" s="2836"/>
      <c r="AZ10" s="2836"/>
      <c r="BA10" s="2836"/>
      <c r="BB10" s="2836"/>
      <c r="BC10" s="2836"/>
      <c r="BD10" s="2836"/>
      <c r="BE10" s="2836"/>
      <c r="BF10" s="2836"/>
      <c r="BG10" s="2836"/>
      <c r="BH10" s="2836"/>
      <c r="BI10" s="2836"/>
      <c r="BJ10" s="2836"/>
      <c r="BK10" s="2836"/>
      <c r="BL10" s="2836"/>
      <c r="BM10" s="2836"/>
      <c r="BN10" s="2836"/>
      <c r="BO10" s="2836"/>
      <c r="BP10" s="2836"/>
      <c r="BQ10" s="2836"/>
      <c r="BR10" s="2836"/>
      <c r="BS10" s="2836"/>
      <c r="BT10" s="2836"/>
      <c r="BU10" s="2836"/>
      <c r="BV10" s="2836"/>
      <c r="BW10" s="2836"/>
      <c r="BX10" s="2836"/>
      <c r="BY10" s="2836"/>
      <c r="BZ10" s="2836"/>
      <c r="CA10" s="2836"/>
      <c r="CB10" s="2836"/>
      <c r="CC10" s="2836"/>
      <c r="CD10" s="2836"/>
      <c r="CE10" s="2836"/>
      <c r="CF10" s="2836"/>
      <c r="CG10" s="2836"/>
      <c r="CH10" s="2836"/>
      <c r="CI10" s="2836"/>
      <c r="CJ10" s="2836"/>
      <c r="CK10" s="2836"/>
      <c r="CL10" s="2836"/>
      <c r="CM10" s="2836"/>
      <c r="CN10" s="2836"/>
      <c r="CO10" s="2836"/>
      <c r="CP10" s="2836"/>
      <c r="CQ10" s="2836"/>
      <c r="CR10" s="2836"/>
      <c r="CS10" s="2838"/>
    </row>
    <row r="11" spans="1:99" s="432" customFormat="1" ht="23.1" customHeight="1">
      <c r="A11" s="3133" t="s">
        <v>1422</v>
      </c>
      <c r="B11" s="1533"/>
      <c r="C11" s="1533"/>
      <c r="D11" s="1533"/>
      <c r="E11" s="1533"/>
      <c r="F11" s="1533"/>
      <c r="G11" s="1533"/>
      <c r="H11" s="1533"/>
      <c r="I11" s="1533"/>
      <c r="J11" s="907" t="s">
        <v>52</v>
      </c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 t="s">
        <v>1358</v>
      </c>
      <c r="X11" s="907"/>
      <c r="Y11" s="907"/>
      <c r="Z11" s="907"/>
      <c r="AA11" s="907"/>
      <c r="AB11" s="907"/>
      <c r="AC11" s="907" t="e">
        <f>INDEX(핸드폰,MATCH(P11,성명,0))</f>
        <v>#N/A</v>
      </c>
      <c r="AD11" s="907"/>
      <c r="AE11" s="907"/>
      <c r="AF11" s="907"/>
      <c r="AG11" s="907"/>
      <c r="AH11" s="907"/>
      <c r="AI11" s="907"/>
      <c r="AJ11" s="907" t="s">
        <v>1359</v>
      </c>
      <c r="AK11" s="907"/>
      <c r="AL11" s="907"/>
      <c r="AM11" s="907"/>
      <c r="AN11" s="907"/>
      <c r="AO11" s="907"/>
      <c r="AP11" s="3149" t="e">
        <f>INDEX(소속,MATCH(P11,성명,0))</f>
        <v>#N/A</v>
      </c>
      <c r="AQ11" s="3149"/>
      <c r="AR11" s="3149"/>
      <c r="AS11" s="3149"/>
      <c r="AT11" s="3149"/>
      <c r="AU11" s="3149"/>
      <c r="AV11" s="3150"/>
      <c r="AW11" s="18"/>
      <c r="AX11" s="2835"/>
      <c r="AY11" s="2836"/>
      <c r="AZ11" s="2836"/>
      <c r="BA11" s="2836"/>
      <c r="BB11" s="2836"/>
      <c r="BC11" s="2836"/>
      <c r="BD11" s="2836"/>
      <c r="BE11" s="2836"/>
      <c r="BF11" s="2836"/>
      <c r="BG11" s="2836"/>
      <c r="BH11" s="2836"/>
      <c r="BI11" s="2836"/>
      <c r="BJ11" s="2836"/>
      <c r="BK11" s="2836"/>
      <c r="BL11" s="2836"/>
      <c r="BM11" s="2836"/>
      <c r="BN11" s="2836"/>
      <c r="BO11" s="2836"/>
      <c r="BP11" s="2836"/>
      <c r="BQ11" s="2836"/>
      <c r="BR11" s="2836"/>
      <c r="BS11" s="2836"/>
      <c r="BT11" s="2836"/>
      <c r="BU11" s="2836"/>
      <c r="BV11" s="2836"/>
      <c r="BW11" s="2836"/>
      <c r="BX11" s="2836"/>
      <c r="BY11" s="2836"/>
      <c r="BZ11" s="2836"/>
      <c r="CA11" s="2836"/>
      <c r="CB11" s="2836"/>
      <c r="CC11" s="2836"/>
      <c r="CD11" s="2836"/>
      <c r="CE11" s="2836"/>
      <c r="CF11" s="2836"/>
      <c r="CG11" s="2836"/>
      <c r="CH11" s="2836"/>
      <c r="CI11" s="2836"/>
      <c r="CJ11" s="2836"/>
      <c r="CK11" s="2836"/>
      <c r="CL11" s="2836"/>
      <c r="CM11" s="2836"/>
      <c r="CN11" s="2836"/>
      <c r="CO11" s="2836"/>
      <c r="CP11" s="2836"/>
      <c r="CQ11" s="2836"/>
      <c r="CR11" s="2836"/>
      <c r="CS11" s="2838"/>
    </row>
    <row r="12" spans="1:99" s="432" customFormat="1" ht="23.1" customHeight="1">
      <c r="A12" s="3133"/>
      <c r="B12" s="1533"/>
      <c r="C12" s="1533"/>
      <c r="D12" s="1533"/>
      <c r="E12" s="1533"/>
      <c r="F12" s="1533"/>
      <c r="G12" s="1533"/>
      <c r="H12" s="1533"/>
      <c r="I12" s="1533"/>
      <c r="J12" s="3134" t="s">
        <v>2410</v>
      </c>
      <c r="K12" s="1893"/>
      <c r="L12" s="1893"/>
      <c r="M12" s="1893"/>
      <c r="N12" s="1893"/>
      <c r="O12" s="1893"/>
      <c r="P12" s="2896" t="e">
        <f>INDEX(생년월일,MATCH(P11,성명,0))&amp;"-"&amp;INDEX(주민등록뒤,MATCH(P11,성명,0))</f>
        <v>#N/A</v>
      </c>
      <c r="Q12" s="2896"/>
      <c r="R12" s="2896"/>
      <c r="S12" s="2896"/>
      <c r="T12" s="2896"/>
      <c r="U12" s="2896"/>
      <c r="V12" s="2896"/>
      <c r="W12" s="1569" t="s">
        <v>1325</v>
      </c>
      <c r="X12" s="1569"/>
      <c r="Y12" s="1573"/>
      <c r="Z12" s="2742" t="s">
        <v>87</v>
      </c>
      <c r="AA12" s="2742"/>
      <c r="AB12" s="2742"/>
      <c r="AC12" s="2923" t="e">
        <f>INDEX(연구실은행,MATCH(P11,성명,0))</f>
        <v>#N/A</v>
      </c>
      <c r="AD12" s="2923"/>
      <c r="AE12" s="2923"/>
      <c r="AF12" s="2923"/>
      <c r="AG12" s="2923"/>
      <c r="AH12" s="2923"/>
      <c r="AI12" s="2923"/>
      <c r="AJ12" s="2742" t="s">
        <v>88</v>
      </c>
      <c r="AK12" s="2742"/>
      <c r="AL12" s="2742"/>
      <c r="AM12" s="2742"/>
      <c r="AN12" s="2742"/>
      <c r="AO12" s="2742"/>
      <c r="AP12" s="2923" t="e">
        <f>INDEX(연구실계좌번호,MATCH(P11,성명,0))</f>
        <v>#N/A</v>
      </c>
      <c r="AQ12" s="2923"/>
      <c r="AR12" s="2923"/>
      <c r="AS12" s="2923"/>
      <c r="AT12" s="2923"/>
      <c r="AU12" s="2923"/>
      <c r="AV12" s="3122"/>
      <c r="AW12" s="18"/>
      <c r="AX12" s="3121">
        <v>4</v>
      </c>
      <c r="AY12" s="2836"/>
      <c r="AZ12" s="2836"/>
      <c r="BA12" s="2836"/>
      <c r="BB12" s="2836"/>
      <c r="BC12" s="2836"/>
      <c r="BD12" s="2836"/>
      <c r="BE12" s="2836"/>
      <c r="BF12" s="2836"/>
      <c r="BG12" s="2836"/>
      <c r="BH12" s="2836"/>
      <c r="BI12" s="2836"/>
      <c r="BJ12" s="2836"/>
      <c r="BK12" s="2836"/>
      <c r="BL12" s="2836"/>
      <c r="BM12" s="2836"/>
      <c r="BN12" s="2836"/>
      <c r="BO12" s="2836"/>
      <c r="BP12" s="2836"/>
      <c r="BQ12" s="2836"/>
      <c r="BR12" s="2836"/>
      <c r="BS12" s="2836"/>
      <c r="BT12" s="2836"/>
      <c r="BU12" s="2836"/>
      <c r="BV12" s="2836"/>
      <c r="BW12" s="2836"/>
      <c r="BX12" s="2836"/>
      <c r="BY12" s="2836"/>
      <c r="BZ12" s="2836"/>
      <c r="CA12" s="2836"/>
      <c r="CB12" s="2836"/>
      <c r="CC12" s="2836"/>
      <c r="CD12" s="2836"/>
      <c r="CE12" s="2836"/>
      <c r="CF12" s="2836"/>
      <c r="CG12" s="2836"/>
      <c r="CH12" s="2836"/>
      <c r="CI12" s="2836"/>
      <c r="CJ12" s="2836"/>
      <c r="CK12" s="2836"/>
      <c r="CL12" s="2836"/>
      <c r="CM12" s="2836"/>
      <c r="CN12" s="2836"/>
      <c r="CO12" s="2836"/>
      <c r="CP12" s="2836"/>
      <c r="CQ12" s="2836"/>
      <c r="CR12" s="2836"/>
      <c r="CS12" s="2838"/>
    </row>
    <row r="13" spans="1:99" s="443" customFormat="1" ht="23.1" customHeight="1">
      <c r="A13" s="3133" t="s">
        <v>2270</v>
      </c>
      <c r="B13" s="1533"/>
      <c r="C13" s="1533"/>
      <c r="D13" s="1533"/>
      <c r="E13" s="1533"/>
      <c r="F13" s="1533"/>
      <c r="G13" s="1533"/>
      <c r="H13" s="1533"/>
      <c r="I13" s="1533"/>
      <c r="J13" s="907" t="s">
        <v>52</v>
      </c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 t="s">
        <v>1358</v>
      </c>
      <c r="X13" s="907"/>
      <c r="Y13" s="907"/>
      <c r="Z13" s="907"/>
      <c r="AA13" s="907"/>
      <c r="AB13" s="907"/>
      <c r="AC13" s="907" t="e">
        <f>INDEX(핸드폰,MATCH(P13,성명,0))</f>
        <v>#N/A</v>
      </c>
      <c r="AD13" s="907"/>
      <c r="AE13" s="907"/>
      <c r="AF13" s="907"/>
      <c r="AG13" s="907"/>
      <c r="AH13" s="907"/>
      <c r="AI13" s="907"/>
      <c r="AJ13" s="907" t="s">
        <v>1359</v>
      </c>
      <c r="AK13" s="907"/>
      <c r="AL13" s="907"/>
      <c r="AM13" s="907"/>
      <c r="AN13" s="907"/>
      <c r="AO13" s="907"/>
      <c r="AP13" s="3149" t="e">
        <f>INDEX(소속,MATCH(P13,성명,0))</f>
        <v>#N/A</v>
      </c>
      <c r="AQ13" s="3149"/>
      <c r="AR13" s="3149"/>
      <c r="AS13" s="3149"/>
      <c r="AT13" s="3149"/>
      <c r="AU13" s="3149"/>
      <c r="AV13" s="3150"/>
      <c r="AW13" s="18"/>
      <c r="AX13" s="2835"/>
      <c r="AY13" s="2836"/>
      <c r="AZ13" s="2836"/>
      <c r="BA13" s="2836"/>
      <c r="BB13" s="2836"/>
      <c r="BC13" s="2836"/>
      <c r="BD13" s="2836"/>
      <c r="BE13" s="2836"/>
      <c r="BF13" s="2836"/>
      <c r="BG13" s="2836"/>
      <c r="BH13" s="2836"/>
      <c r="BI13" s="2836"/>
      <c r="BJ13" s="2836"/>
      <c r="BK13" s="2836"/>
      <c r="BL13" s="2836"/>
      <c r="BM13" s="2836"/>
      <c r="BN13" s="2836"/>
      <c r="BO13" s="2836"/>
      <c r="BP13" s="2836"/>
      <c r="BQ13" s="2836"/>
      <c r="BR13" s="2836"/>
      <c r="BS13" s="2836"/>
      <c r="BT13" s="2836"/>
      <c r="BU13" s="2836"/>
      <c r="BV13" s="2836"/>
      <c r="BW13" s="2836"/>
      <c r="BX13" s="2836"/>
      <c r="BY13" s="2836"/>
      <c r="BZ13" s="2836"/>
      <c r="CA13" s="2836"/>
      <c r="CB13" s="2836"/>
      <c r="CC13" s="2836"/>
      <c r="CD13" s="2836"/>
      <c r="CE13" s="2836"/>
      <c r="CF13" s="2836"/>
      <c r="CG13" s="2836"/>
      <c r="CH13" s="2836"/>
      <c r="CI13" s="2836"/>
      <c r="CJ13" s="2836"/>
      <c r="CK13" s="2836"/>
      <c r="CL13" s="2836"/>
      <c r="CM13" s="2836"/>
      <c r="CN13" s="2836"/>
      <c r="CO13" s="2836"/>
      <c r="CP13" s="2836"/>
      <c r="CQ13" s="2836"/>
      <c r="CR13" s="2836"/>
      <c r="CS13" s="2838"/>
    </row>
    <row r="14" spans="1:99" s="443" customFormat="1" ht="23.1" customHeight="1">
      <c r="A14" s="3133"/>
      <c r="B14" s="1533"/>
      <c r="C14" s="1533"/>
      <c r="D14" s="1533"/>
      <c r="E14" s="1533"/>
      <c r="F14" s="1533"/>
      <c r="G14" s="1533"/>
      <c r="H14" s="1533"/>
      <c r="I14" s="1533"/>
      <c r="J14" s="3134" t="s">
        <v>2410</v>
      </c>
      <c r="K14" s="1893"/>
      <c r="L14" s="1893"/>
      <c r="M14" s="1893"/>
      <c r="N14" s="1893"/>
      <c r="O14" s="1893"/>
      <c r="P14" s="2896" t="e">
        <f>INDEX(생년월일,MATCH(P13,성명,0))&amp;"-"&amp;INDEX(주민등록뒤,MATCH(P13,성명,0))</f>
        <v>#N/A</v>
      </c>
      <c r="Q14" s="2896"/>
      <c r="R14" s="2896"/>
      <c r="S14" s="2896"/>
      <c r="T14" s="2896"/>
      <c r="U14" s="2896"/>
      <c r="V14" s="2896"/>
      <c r="W14" s="1569" t="s">
        <v>1325</v>
      </c>
      <c r="X14" s="1569"/>
      <c r="Y14" s="1573"/>
      <c r="Z14" s="2742" t="s">
        <v>87</v>
      </c>
      <c r="AA14" s="2742"/>
      <c r="AB14" s="2742"/>
      <c r="AC14" s="2923" t="e">
        <f>INDEX(연구실은행,MATCH(P13,성명,0))</f>
        <v>#N/A</v>
      </c>
      <c r="AD14" s="2923"/>
      <c r="AE14" s="2923"/>
      <c r="AF14" s="2923"/>
      <c r="AG14" s="2923"/>
      <c r="AH14" s="2923"/>
      <c r="AI14" s="2923"/>
      <c r="AJ14" s="2742" t="s">
        <v>88</v>
      </c>
      <c r="AK14" s="2742"/>
      <c r="AL14" s="2742"/>
      <c r="AM14" s="2742"/>
      <c r="AN14" s="2742"/>
      <c r="AO14" s="2742"/>
      <c r="AP14" s="2923" t="e">
        <f>INDEX(연구실계좌번호,MATCH(P13,성명,0))</f>
        <v>#N/A</v>
      </c>
      <c r="AQ14" s="2923"/>
      <c r="AR14" s="2923"/>
      <c r="AS14" s="2923"/>
      <c r="AT14" s="2923"/>
      <c r="AU14" s="2923"/>
      <c r="AV14" s="3122"/>
      <c r="AW14" s="18"/>
      <c r="AX14" s="3121">
        <v>5</v>
      </c>
      <c r="AY14" s="2836"/>
      <c r="AZ14" s="2836"/>
      <c r="BA14" s="2836"/>
      <c r="BB14" s="2836"/>
      <c r="BC14" s="2836"/>
      <c r="BD14" s="2836"/>
      <c r="BE14" s="2836"/>
      <c r="BF14" s="2836"/>
      <c r="BG14" s="2836"/>
      <c r="BH14" s="2836"/>
      <c r="BI14" s="2836"/>
      <c r="BJ14" s="2836"/>
      <c r="BK14" s="2836"/>
      <c r="BL14" s="2836"/>
      <c r="BM14" s="2836"/>
      <c r="BN14" s="2836"/>
      <c r="BO14" s="2836"/>
      <c r="BP14" s="2836"/>
      <c r="BQ14" s="2836"/>
      <c r="BR14" s="2836"/>
      <c r="BS14" s="2836"/>
      <c r="BT14" s="2836"/>
      <c r="BU14" s="2836"/>
      <c r="BV14" s="2836"/>
      <c r="BW14" s="2836"/>
      <c r="BX14" s="2836"/>
      <c r="BY14" s="2836"/>
      <c r="BZ14" s="2836"/>
      <c r="CA14" s="2836"/>
      <c r="CB14" s="2836"/>
      <c r="CC14" s="2836"/>
      <c r="CD14" s="2836"/>
      <c r="CE14" s="2836"/>
      <c r="CF14" s="2836"/>
      <c r="CG14" s="2836"/>
      <c r="CH14" s="2836"/>
      <c r="CI14" s="2836"/>
      <c r="CJ14" s="2836"/>
      <c r="CK14" s="2836"/>
      <c r="CL14" s="2836"/>
      <c r="CM14" s="2836"/>
      <c r="CN14" s="2836"/>
      <c r="CO14" s="2836"/>
      <c r="CP14" s="2836"/>
      <c r="CQ14" s="2836"/>
      <c r="CR14" s="2836"/>
      <c r="CS14" s="2838"/>
    </row>
    <row r="15" spans="1:99" s="608" customFormat="1" ht="23.1" customHeight="1">
      <c r="A15" s="3133" t="s">
        <v>2271</v>
      </c>
      <c r="B15" s="1533"/>
      <c r="C15" s="1533"/>
      <c r="D15" s="1533"/>
      <c r="E15" s="1533"/>
      <c r="F15" s="1533"/>
      <c r="G15" s="1533"/>
      <c r="H15" s="1533"/>
      <c r="I15" s="1533"/>
      <c r="J15" s="907" t="s">
        <v>52</v>
      </c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7"/>
      <c r="W15" s="907" t="s">
        <v>1358</v>
      </c>
      <c r="X15" s="907"/>
      <c r="Y15" s="907"/>
      <c r="Z15" s="907"/>
      <c r="AA15" s="907"/>
      <c r="AB15" s="907"/>
      <c r="AC15" s="907" t="e">
        <f>INDEX(핸드폰,MATCH(P15,성명,0))</f>
        <v>#N/A</v>
      </c>
      <c r="AD15" s="907"/>
      <c r="AE15" s="907"/>
      <c r="AF15" s="907"/>
      <c r="AG15" s="907"/>
      <c r="AH15" s="907"/>
      <c r="AI15" s="907"/>
      <c r="AJ15" s="907" t="s">
        <v>1359</v>
      </c>
      <c r="AK15" s="907"/>
      <c r="AL15" s="907"/>
      <c r="AM15" s="907"/>
      <c r="AN15" s="907"/>
      <c r="AO15" s="907"/>
      <c r="AP15" s="3149" t="e">
        <f>INDEX(소속,MATCH(P15,성명,0))</f>
        <v>#N/A</v>
      </c>
      <c r="AQ15" s="3149"/>
      <c r="AR15" s="3149"/>
      <c r="AS15" s="3149"/>
      <c r="AT15" s="3149"/>
      <c r="AU15" s="3149"/>
      <c r="AV15" s="3150"/>
      <c r="AW15" s="18"/>
      <c r="AX15" s="2835"/>
      <c r="AY15" s="2836"/>
      <c r="AZ15" s="2836"/>
      <c r="BA15" s="2836"/>
      <c r="BB15" s="2836"/>
      <c r="BC15" s="2836"/>
      <c r="BD15" s="2836"/>
      <c r="BE15" s="2836"/>
      <c r="BF15" s="2836"/>
      <c r="BG15" s="2836"/>
      <c r="BH15" s="2836"/>
      <c r="BI15" s="2836"/>
      <c r="BJ15" s="2836"/>
      <c r="BK15" s="2836"/>
      <c r="BL15" s="2836"/>
      <c r="BM15" s="2836"/>
      <c r="BN15" s="2836"/>
      <c r="BO15" s="2836"/>
      <c r="BP15" s="2836"/>
      <c r="BQ15" s="2836"/>
      <c r="BR15" s="2836"/>
      <c r="BS15" s="2836"/>
      <c r="BT15" s="2836"/>
      <c r="BU15" s="2836"/>
      <c r="BV15" s="2836"/>
      <c r="BW15" s="2836"/>
      <c r="BX15" s="2836"/>
      <c r="BY15" s="2836"/>
      <c r="BZ15" s="2836"/>
      <c r="CA15" s="2836"/>
      <c r="CB15" s="2836"/>
      <c r="CC15" s="2836"/>
      <c r="CD15" s="2836"/>
      <c r="CE15" s="2836"/>
      <c r="CF15" s="2836"/>
      <c r="CG15" s="2836"/>
      <c r="CH15" s="2836"/>
      <c r="CI15" s="2836"/>
      <c r="CJ15" s="2836"/>
      <c r="CK15" s="2836"/>
      <c r="CL15" s="2836"/>
      <c r="CM15" s="2836"/>
      <c r="CN15" s="2836"/>
      <c r="CO15" s="2836"/>
      <c r="CP15" s="2836"/>
      <c r="CQ15" s="2836"/>
      <c r="CR15" s="2836"/>
      <c r="CS15" s="2838"/>
    </row>
    <row r="16" spans="1:99" s="608" customFormat="1" ht="23.1" customHeight="1">
      <c r="A16" s="3133"/>
      <c r="B16" s="1533"/>
      <c r="C16" s="1533"/>
      <c r="D16" s="1533"/>
      <c r="E16" s="1533"/>
      <c r="F16" s="1533"/>
      <c r="G16" s="1533"/>
      <c r="H16" s="1533"/>
      <c r="I16" s="1533"/>
      <c r="J16" s="3134" t="s">
        <v>2410</v>
      </c>
      <c r="K16" s="1893"/>
      <c r="L16" s="1893"/>
      <c r="M16" s="1893"/>
      <c r="N16" s="1893"/>
      <c r="O16" s="1893"/>
      <c r="P16" s="2896" t="e">
        <f>INDEX(생년월일,MATCH(P15,성명,0))&amp;"-"&amp;INDEX(주민등록뒤,MATCH(P15,성명,0))</f>
        <v>#N/A</v>
      </c>
      <c r="Q16" s="2896"/>
      <c r="R16" s="2896"/>
      <c r="S16" s="2896"/>
      <c r="T16" s="2896"/>
      <c r="U16" s="2896"/>
      <c r="V16" s="2896"/>
      <c r="W16" s="1569" t="s">
        <v>1325</v>
      </c>
      <c r="X16" s="1569"/>
      <c r="Y16" s="1573"/>
      <c r="Z16" s="2742" t="s">
        <v>87</v>
      </c>
      <c r="AA16" s="2742"/>
      <c r="AB16" s="2742"/>
      <c r="AC16" s="2923" t="e">
        <f>INDEX(연구실은행,MATCH(P15,성명,0))</f>
        <v>#N/A</v>
      </c>
      <c r="AD16" s="2923"/>
      <c r="AE16" s="2923"/>
      <c r="AF16" s="2923"/>
      <c r="AG16" s="2923"/>
      <c r="AH16" s="2923"/>
      <c r="AI16" s="2923"/>
      <c r="AJ16" s="2742" t="s">
        <v>88</v>
      </c>
      <c r="AK16" s="2742"/>
      <c r="AL16" s="2742"/>
      <c r="AM16" s="2742"/>
      <c r="AN16" s="2742"/>
      <c r="AO16" s="2742"/>
      <c r="AP16" s="2923" t="e">
        <f>INDEX(연구실계좌번호,MATCH(P15,성명,0))</f>
        <v>#N/A</v>
      </c>
      <c r="AQ16" s="2923"/>
      <c r="AR16" s="2923"/>
      <c r="AS16" s="2923"/>
      <c r="AT16" s="2923"/>
      <c r="AU16" s="2923"/>
      <c r="AV16" s="3122"/>
      <c r="AW16" s="18"/>
      <c r="AX16" s="3121">
        <v>6</v>
      </c>
      <c r="AY16" s="2836"/>
      <c r="AZ16" s="2836"/>
      <c r="BA16" s="2836"/>
      <c r="BB16" s="2836"/>
      <c r="BC16" s="2836"/>
      <c r="BD16" s="2836"/>
      <c r="BE16" s="2836"/>
      <c r="BF16" s="2836"/>
      <c r="BG16" s="2836"/>
      <c r="BH16" s="2836"/>
      <c r="BI16" s="2836"/>
      <c r="BJ16" s="2836"/>
      <c r="BK16" s="2836"/>
      <c r="BL16" s="2836"/>
      <c r="BM16" s="2836"/>
      <c r="BN16" s="2836"/>
      <c r="BO16" s="2836"/>
      <c r="BP16" s="2836"/>
      <c r="BQ16" s="2836"/>
      <c r="BR16" s="2836"/>
      <c r="BS16" s="2836"/>
      <c r="BT16" s="2836"/>
      <c r="BU16" s="2836"/>
      <c r="BV16" s="2836"/>
      <c r="BW16" s="2836"/>
      <c r="BX16" s="2836"/>
      <c r="BY16" s="2836"/>
      <c r="BZ16" s="2836"/>
      <c r="CA16" s="2836"/>
      <c r="CB16" s="2836"/>
      <c r="CC16" s="2836"/>
      <c r="CD16" s="2836"/>
      <c r="CE16" s="2836"/>
      <c r="CF16" s="2836"/>
      <c r="CG16" s="2836"/>
      <c r="CH16" s="2836"/>
      <c r="CI16" s="2836"/>
      <c r="CJ16" s="2836"/>
      <c r="CK16" s="2836"/>
      <c r="CL16" s="2836"/>
      <c r="CM16" s="2836"/>
      <c r="CN16" s="2836"/>
      <c r="CO16" s="2836"/>
      <c r="CP16" s="2836"/>
      <c r="CQ16" s="2836"/>
      <c r="CR16" s="2836"/>
      <c r="CS16" s="2838"/>
    </row>
    <row r="17" spans="1:98" s="432" customFormat="1" ht="23.1" customHeight="1">
      <c r="A17" s="3133" t="s">
        <v>2272</v>
      </c>
      <c r="B17" s="1533"/>
      <c r="C17" s="1533"/>
      <c r="D17" s="1533"/>
      <c r="E17" s="1533"/>
      <c r="F17" s="1533"/>
      <c r="G17" s="1533"/>
      <c r="H17" s="1533"/>
      <c r="I17" s="1533"/>
      <c r="J17" s="907" t="s">
        <v>52</v>
      </c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 t="s">
        <v>1358</v>
      </c>
      <c r="X17" s="907"/>
      <c r="Y17" s="907"/>
      <c r="Z17" s="907"/>
      <c r="AA17" s="907"/>
      <c r="AB17" s="907"/>
      <c r="AC17" s="907" t="e">
        <f>INDEX(핸드폰,MATCH(P17,성명,0))</f>
        <v>#N/A</v>
      </c>
      <c r="AD17" s="907"/>
      <c r="AE17" s="907"/>
      <c r="AF17" s="907"/>
      <c r="AG17" s="907"/>
      <c r="AH17" s="907"/>
      <c r="AI17" s="907"/>
      <c r="AJ17" s="907" t="s">
        <v>1359</v>
      </c>
      <c r="AK17" s="907"/>
      <c r="AL17" s="907"/>
      <c r="AM17" s="907"/>
      <c r="AN17" s="907"/>
      <c r="AO17" s="907"/>
      <c r="AP17" s="3149" t="e">
        <f>INDEX(소속,MATCH(P17,성명,0))</f>
        <v>#N/A</v>
      </c>
      <c r="AQ17" s="3149"/>
      <c r="AR17" s="3149"/>
      <c r="AS17" s="3149"/>
      <c r="AT17" s="3149"/>
      <c r="AU17" s="3149"/>
      <c r="AV17" s="3150"/>
      <c r="AW17" s="18"/>
      <c r="AX17" s="2835"/>
      <c r="AY17" s="2836"/>
      <c r="AZ17" s="2836"/>
      <c r="BA17" s="2836"/>
      <c r="BB17" s="2836"/>
      <c r="BC17" s="2836"/>
      <c r="BD17" s="2836"/>
      <c r="BE17" s="2836"/>
      <c r="BF17" s="2836"/>
      <c r="BG17" s="2836"/>
      <c r="BH17" s="2836"/>
      <c r="BI17" s="2836"/>
      <c r="BJ17" s="2836"/>
      <c r="BK17" s="2836"/>
      <c r="BL17" s="2836"/>
      <c r="BM17" s="2836"/>
      <c r="BN17" s="2836"/>
      <c r="BO17" s="2836"/>
      <c r="BP17" s="2836"/>
      <c r="BQ17" s="2836"/>
      <c r="BR17" s="2836"/>
      <c r="BS17" s="2836"/>
      <c r="BT17" s="2836"/>
      <c r="BU17" s="2836"/>
      <c r="BV17" s="2836"/>
      <c r="BW17" s="2836"/>
      <c r="BX17" s="2836"/>
      <c r="BY17" s="2836"/>
      <c r="BZ17" s="2836"/>
      <c r="CA17" s="2836"/>
      <c r="CB17" s="2836"/>
      <c r="CC17" s="2836"/>
      <c r="CD17" s="2836"/>
      <c r="CE17" s="2836"/>
      <c r="CF17" s="2836"/>
      <c r="CG17" s="2836"/>
      <c r="CH17" s="2836"/>
      <c r="CI17" s="2836"/>
      <c r="CJ17" s="2836"/>
      <c r="CK17" s="2836"/>
      <c r="CL17" s="2836"/>
      <c r="CM17" s="2836"/>
      <c r="CN17" s="2836"/>
      <c r="CO17" s="2836"/>
      <c r="CP17" s="2836"/>
      <c r="CQ17" s="2836"/>
      <c r="CR17" s="2836"/>
      <c r="CS17" s="2838"/>
    </row>
    <row r="18" spans="1:98" s="432" customFormat="1" ht="23.1" customHeight="1">
      <c r="A18" s="3133"/>
      <c r="B18" s="1533"/>
      <c r="C18" s="1533"/>
      <c r="D18" s="1533"/>
      <c r="E18" s="1533"/>
      <c r="F18" s="1533"/>
      <c r="G18" s="1533"/>
      <c r="H18" s="1533"/>
      <c r="I18" s="1533"/>
      <c r="J18" s="3134" t="s">
        <v>2409</v>
      </c>
      <c r="K18" s="1893"/>
      <c r="L18" s="1893"/>
      <c r="M18" s="1893"/>
      <c r="N18" s="1893"/>
      <c r="O18" s="1893"/>
      <c r="P18" s="2896" t="e">
        <f>INDEX(생년월일,MATCH(P17,성명,0))&amp;"-"&amp;INDEX(주민등록뒤,MATCH(P17,성명,0))</f>
        <v>#N/A</v>
      </c>
      <c r="Q18" s="2896"/>
      <c r="R18" s="2896"/>
      <c r="S18" s="2896"/>
      <c r="T18" s="2896"/>
      <c r="U18" s="2896"/>
      <c r="V18" s="2896"/>
      <c r="W18" s="1569" t="s">
        <v>1325</v>
      </c>
      <c r="X18" s="1569"/>
      <c r="Y18" s="1573"/>
      <c r="Z18" s="2742" t="s">
        <v>87</v>
      </c>
      <c r="AA18" s="2742"/>
      <c r="AB18" s="2742"/>
      <c r="AC18" s="2923" t="e">
        <f>INDEX(연구실은행,MATCH(P17,성명,0))</f>
        <v>#N/A</v>
      </c>
      <c r="AD18" s="2923"/>
      <c r="AE18" s="2923"/>
      <c r="AF18" s="2923"/>
      <c r="AG18" s="2923"/>
      <c r="AH18" s="2923"/>
      <c r="AI18" s="2923"/>
      <c r="AJ18" s="2742" t="s">
        <v>88</v>
      </c>
      <c r="AK18" s="2742"/>
      <c r="AL18" s="2742"/>
      <c r="AM18" s="2742"/>
      <c r="AN18" s="2742"/>
      <c r="AO18" s="2742"/>
      <c r="AP18" s="2923" t="e">
        <f>INDEX(연구실계좌번호,MATCH(P17,성명,0))</f>
        <v>#N/A</v>
      </c>
      <c r="AQ18" s="2923"/>
      <c r="AR18" s="2923"/>
      <c r="AS18" s="2923"/>
      <c r="AT18" s="2923"/>
      <c r="AU18" s="2923"/>
      <c r="AV18" s="3122"/>
      <c r="AW18" s="18"/>
      <c r="AX18" s="3121">
        <v>7</v>
      </c>
      <c r="AY18" s="2836"/>
      <c r="AZ18" s="2836"/>
      <c r="BA18" s="2836"/>
      <c r="BB18" s="2836"/>
      <c r="BC18" s="2836"/>
      <c r="BD18" s="2836"/>
      <c r="BE18" s="2836"/>
      <c r="BF18" s="2836"/>
      <c r="BG18" s="2836"/>
      <c r="BH18" s="2836"/>
      <c r="BI18" s="2836"/>
      <c r="BJ18" s="2836"/>
      <c r="BK18" s="2836"/>
      <c r="BL18" s="2836"/>
      <c r="BM18" s="2836"/>
      <c r="BN18" s="2836"/>
      <c r="BO18" s="2836"/>
      <c r="BP18" s="2836"/>
      <c r="BQ18" s="2836"/>
      <c r="BR18" s="2836"/>
      <c r="BS18" s="2836"/>
      <c r="BT18" s="2836"/>
      <c r="BU18" s="2836"/>
      <c r="BV18" s="2836"/>
      <c r="BW18" s="2836"/>
      <c r="BX18" s="2836"/>
      <c r="BY18" s="2836"/>
      <c r="BZ18" s="2836"/>
      <c r="CA18" s="2836"/>
      <c r="CB18" s="2836"/>
      <c r="CC18" s="2836"/>
      <c r="CD18" s="2836"/>
      <c r="CE18" s="2836"/>
      <c r="CF18" s="2836"/>
      <c r="CG18" s="2836"/>
      <c r="CH18" s="2836"/>
      <c r="CI18" s="2836"/>
      <c r="CJ18" s="2836"/>
      <c r="CK18" s="2836"/>
      <c r="CL18" s="2836"/>
      <c r="CM18" s="2836"/>
      <c r="CN18" s="2836"/>
      <c r="CO18" s="2836"/>
      <c r="CP18" s="2836"/>
      <c r="CQ18" s="2836"/>
      <c r="CR18" s="2836"/>
      <c r="CS18" s="2838"/>
    </row>
    <row r="19" spans="1:98" s="608" customFormat="1" ht="23.1" customHeight="1">
      <c r="A19" s="1627" t="s">
        <v>1362</v>
      </c>
      <c r="B19" s="1628"/>
      <c r="C19" s="1628"/>
      <c r="D19" s="1628"/>
      <c r="E19" s="1628"/>
      <c r="F19" s="1628"/>
      <c r="G19" s="1628"/>
      <c r="H19" s="1628"/>
      <c r="I19" s="1930"/>
      <c r="J19" s="3135" t="s">
        <v>1363</v>
      </c>
      <c r="K19" s="3136"/>
      <c r="L19" s="3136"/>
      <c r="M19" s="3136"/>
      <c r="N19" s="3136"/>
      <c r="O19" s="3136"/>
      <c r="P19" s="3136"/>
      <c r="Q19" s="3136"/>
      <c r="R19" s="3136"/>
      <c r="S19" s="3136"/>
      <c r="T19" s="3136"/>
      <c r="U19" s="3136"/>
      <c r="V19" s="3136"/>
      <c r="W19" s="3136"/>
      <c r="X19" s="3137"/>
      <c r="Y19" s="3138" t="s">
        <v>1364</v>
      </c>
      <c r="Z19" s="3139"/>
      <c r="AA19" s="3139"/>
      <c r="AB19" s="3139"/>
      <c r="AC19" s="3139"/>
      <c r="AD19" s="3139"/>
      <c r="AE19" s="3139"/>
      <c r="AF19" s="3139"/>
      <c r="AG19" s="3139"/>
      <c r="AH19" s="3139"/>
      <c r="AI19" s="3139"/>
      <c r="AJ19" s="3140"/>
      <c r="AK19" s="3141" t="s">
        <v>1365</v>
      </c>
      <c r="AL19" s="3141"/>
      <c r="AM19" s="3141"/>
      <c r="AN19" s="3141"/>
      <c r="AO19" s="3141"/>
      <c r="AP19" s="3141"/>
      <c r="AQ19" s="3141"/>
      <c r="AR19" s="3141"/>
      <c r="AS19" s="3141"/>
      <c r="AT19" s="3141"/>
      <c r="AU19" s="3141"/>
      <c r="AV19" s="3142"/>
      <c r="AW19" s="18"/>
      <c r="AX19" s="2835"/>
      <c r="AY19" s="2836"/>
      <c r="AZ19" s="2836"/>
      <c r="BA19" s="2836"/>
      <c r="BB19" s="2836"/>
      <c r="BC19" s="2836"/>
      <c r="BD19" s="2836"/>
      <c r="BE19" s="2836"/>
      <c r="BF19" s="2836"/>
      <c r="BG19" s="2836"/>
      <c r="BH19" s="2836"/>
      <c r="BI19" s="2836"/>
      <c r="BJ19" s="2836"/>
      <c r="BK19" s="2836"/>
      <c r="BL19" s="2836"/>
      <c r="BM19" s="2836"/>
      <c r="BN19" s="2836"/>
      <c r="BO19" s="2836"/>
      <c r="BP19" s="2836"/>
      <c r="BQ19" s="2836"/>
      <c r="BR19" s="2836"/>
      <c r="BS19" s="2836"/>
      <c r="BT19" s="2836"/>
      <c r="BU19" s="2836"/>
      <c r="BV19" s="2836"/>
      <c r="BW19" s="2836"/>
      <c r="BX19" s="2836"/>
      <c r="BY19" s="2836"/>
      <c r="BZ19" s="2836"/>
      <c r="CA19" s="2836"/>
      <c r="CB19" s="2836"/>
      <c r="CC19" s="2836"/>
      <c r="CD19" s="2836"/>
      <c r="CE19" s="2836"/>
      <c r="CF19" s="2836"/>
      <c r="CG19" s="2836"/>
      <c r="CH19" s="2836"/>
      <c r="CI19" s="2836"/>
      <c r="CJ19" s="2836"/>
      <c r="CK19" s="2836"/>
      <c r="CL19" s="2836"/>
      <c r="CM19" s="2836"/>
      <c r="CN19" s="2836"/>
      <c r="CO19" s="2836"/>
      <c r="CP19" s="2836"/>
      <c r="CQ19" s="2836"/>
      <c r="CR19" s="2836"/>
      <c r="CS19" s="2838"/>
    </row>
    <row r="20" spans="1:98" s="608" customFormat="1" ht="23.1" customHeight="1">
      <c r="A20" s="1931"/>
      <c r="B20" s="1932"/>
      <c r="C20" s="1932"/>
      <c r="D20" s="1932"/>
      <c r="E20" s="1932"/>
      <c r="F20" s="1932"/>
      <c r="G20" s="1932"/>
      <c r="H20" s="1932"/>
      <c r="I20" s="1933"/>
      <c r="J20" s="3143"/>
      <c r="K20" s="3144"/>
      <c r="L20" s="3144"/>
      <c r="M20" s="3144"/>
      <c r="N20" s="3144"/>
      <c r="O20" s="3144"/>
      <c r="P20" s="3144"/>
      <c r="Q20" s="3144"/>
      <c r="R20" s="3144"/>
      <c r="S20" s="3144"/>
      <c r="T20" s="3144"/>
      <c r="U20" s="3144"/>
      <c r="V20" s="3144"/>
      <c r="W20" s="3144"/>
      <c r="X20" s="3145"/>
      <c r="Y20" s="3146"/>
      <c r="Z20" s="3146"/>
      <c r="AA20" s="3146"/>
      <c r="AB20" s="3146"/>
      <c r="AC20" s="3146"/>
      <c r="AD20" s="3146"/>
      <c r="AE20" s="3146"/>
      <c r="AF20" s="3146"/>
      <c r="AG20" s="3146"/>
      <c r="AH20" s="3146"/>
      <c r="AI20" s="3146"/>
      <c r="AJ20" s="3147"/>
      <c r="AK20" s="3143">
        <f>J20*Y20</f>
        <v>0</v>
      </c>
      <c r="AL20" s="3144"/>
      <c r="AM20" s="3144"/>
      <c r="AN20" s="3144"/>
      <c r="AO20" s="3144"/>
      <c r="AP20" s="3144"/>
      <c r="AQ20" s="3144"/>
      <c r="AR20" s="3144"/>
      <c r="AS20" s="3144"/>
      <c r="AT20" s="3144"/>
      <c r="AU20" s="3144"/>
      <c r="AV20" s="3148"/>
      <c r="AW20" s="18"/>
      <c r="AX20" s="3121">
        <v>8</v>
      </c>
      <c r="AY20" s="2836"/>
      <c r="AZ20" s="2836"/>
      <c r="BA20" s="2836"/>
      <c r="BB20" s="2836"/>
      <c r="BC20" s="2836"/>
      <c r="BD20" s="2836"/>
      <c r="BE20" s="2836"/>
      <c r="BF20" s="2836"/>
      <c r="BG20" s="2836"/>
      <c r="BH20" s="2836"/>
      <c r="BI20" s="2836"/>
      <c r="BJ20" s="2836"/>
      <c r="BK20" s="2836"/>
      <c r="BL20" s="2836"/>
      <c r="BM20" s="2836"/>
      <c r="BN20" s="2836"/>
      <c r="BO20" s="2836"/>
      <c r="BP20" s="2836"/>
      <c r="BQ20" s="2836"/>
      <c r="BR20" s="2836"/>
      <c r="BS20" s="2836"/>
      <c r="BT20" s="2836"/>
      <c r="BU20" s="2836"/>
      <c r="BV20" s="2836"/>
      <c r="BW20" s="2836"/>
      <c r="BX20" s="2836"/>
      <c r="BY20" s="2836"/>
      <c r="BZ20" s="2836"/>
      <c r="CA20" s="2836"/>
      <c r="CB20" s="2836"/>
      <c r="CC20" s="2836"/>
      <c r="CD20" s="2836"/>
      <c r="CE20" s="2836"/>
      <c r="CF20" s="2836"/>
      <c r="CG20" s="2836"/>
      <c r="CH20" s="2836"/>
      <c r="CI20" s="2836"/>
      <c r="CJ20" s="2836"/>
      <c r="CK20" s="2836"/>
      <c r="CL20" s="2836"/>
      <c r="CM20" s="2836"/>
      <c r="CN20" s="2836"/>
      <c r="CO20" s="2836"/>
      <c r="CP20" s="2836"/>
      <c r="CQ20" s="2836"/>
      <c r="CR20" s="2836"/>
      <c r="CS20" s="2838"/>
    </row>
    <row r="21" spans="1:98" s="432" customFormat="1" ht="23.1" customHeight="1">
      <c r="A21" s="3123" t="s">
        <v>1360</v>
      </c>
      <c r="B21" s="2963"/>
      <c r="C21" s="2963"/>
      <c r="D21" s="2963"/>
      <c r="E21" s="2963"/>
      <c r="F21" s="2963"/>
      <c r="G21" s="2963"/>
      <c r="H21" s="2963"/>
      <c r="I21" s="2964"/>
      <c r="J21" s="3124" t="s">
        <v>1361</v>
      </c>
      <c r="K21" s="3125"/>
      <c r="L21" s="3125"/>
      <c r="M21" s="3125"/>
      <c r="N21" s="3125"/>
      <c r="O21" s="3125"/>
      <c r="P21" s="3125"/>
      <c r="Q21" s="3125"/>
      <c r="R21" s="3125"/>
      <c r="S21" s="3125"/>
      <c r="T21" s="3125"/>
      <c r="U21" s="3125"/>
      <c r="V21" s="3125"/>
      <c r="W21" s="3125"/>
      <c r="X21" s="3125"/>
      <c r="Y21" s="3125"/>
      <c r="Z21" s="3125"/>
      <c r="AA21" s="3125"/>
      <c r="AB21" s="3125"/>
      <c r="AC21" s="3125"/>
      <c r="AD21" s="3125"/>
      <c r="AE21" s="3125"/>
      <c r="AF21" s="3125"/>
      <c r="AG21" s="3125"/>
      <c r="AH21" s="3125"/>
      <c r="AI21" s="3125"/>
      <c r="AJ21" s="3125"/>
      <c r="AK21" s="3125"/>
      <c r="AL21" s="3125"/>
      <c r="AM21" s="3125"/>
      <c r="AN21" s="3125"/>
      <c r="AO21" s="3125"/>
      <c r="AP21" s="3125"/>
      <c r="AQ21" s="3125"/>
      <c r="AR21" s="3125"/>
      <c r="AS21" s="3125"/>
      <c r="AT21" s="3125"/>
      <c r="AU21" s="3125"/>
      <c r="AV21" s="3126"/>
      <c r="AW21" s="18"/>
      <c r="AX21" s="2835"/>
      <c r="AY21" s="2836"/>
      <c r="AZ21" s="2836"/>
      <c r="BA21" s="2836"/>
      <c r="BB21" s="2836"/>
      <c r="BC21" s="2836"/>
      <c r="BD21" s="2836"/>
      <c r="BE21" s="2836"/>
      <c r="BF21" s="2836"/>
      <c r="BG21" s="2836"/>
      <c r="BH21" s="2836"/>
      <c r="BI21" s="2836"/>
      <c r="BJ21" s="2836"/>
      <c r="BK21" s="2836"/>
      <c r="BL21" s="2836"/>
      <c r="BM21" s="2836"/>
      <c r="BN21" s="2836"/>
      <c r="BO21" s="2836"/>
      <c r="BP21" s="2836"/>
      <c r="BQ21" s="2836"/>
      <c r="BR21" s="2836"/>
      <c r="BS21" s="2836"/>
      <c r="BT21" s="2836"/>
      <c r="BU21" s="2836"/>
      <c r="BV21" s="2836"/>
      <c r="BW21" s="2836"/>
      <c r="BX21" s="2836"/>
      <c r="BY21" s="2836"/>
      <c r="BZ21" s="2836"/>
      <c r="CA21" s="2836"/>
      <c r="CB21" s="2836"/>
      <c r="CC21" s="2836"/>
      <c r="CD21" s="2836"/>
      <c r="CE21" s="2836"/>
      <c r="CF21" s="2836"/>
      <c r="CG21" s="2836"/>
      <c r="CH21" s="2836"/>
      <c r="CI21" s="2836"/>
      <c r="CJ21" s="2836"/>
      <c r="CK21" s="2836"/>
      <c r="CL21" s="2836"/>
      <c r="CM21" s="2836"/>
      <c r="CN21" s="2836"/>
      <c r="CO21" s="2836"/>
      <c r="CP21" s="2836"/>
      <c r="CQ21" s="2836"/>
      <c r="CR21" s="2836"/>
      <c r="CS21" s="2838"/>
    </row>
    <row r="22" spans="1:98" s="432" customFormat="1" ht="23.1" customHeight="1">
      <c r="A22" s="3047"/>
      <c r="B22" s="2832"/>
      <c r="C22" s="2832"/>
      <c r="D22" s="2832"/>
      <c r="E22" s="2832"/>
      <c r="F22" s="2832"/>
      <c r="G22" s="2832"/>
      <c r="H22" s="2832"/>
      <c r="I22" s="2983"/>
      <c r="J22" s="3127"/>
      <c r="K22" s="3128"/>
      <c r="L22" s="3128"/>
      <c r="M22" s="3128"/>
      <c r="N22" s="3128"/>
      <c r="O22" s="3128"/>
      <c r="P22" s="3128"/>
      <c r="Q22" s="3128"/>
      <c r="R22" s="3128"/>
      <c r="S22" s="3128"/>
      <c r="T22" s="3128"/>
      <c r="U22" s="3128"/>
      <c r="V22" s="3128"/>
      <c r="W22" s="3128"/>
      <c r="X22" s="3128"/>
      <c r="Y22" s="3128"/>
      <c r="Z22" s="3128"/>
      <c r="AA22" s="3128"/>
      <c r="AB22" s="3128"/>
      <c r="AC22" s="3128"/>
      <c r="AD22" s="3128"/>
      <c r="AE22" s="3128"/>
      <c r="AF22" s="3128"/>
      <c r="AG22" s="3128"/>
      <c r="AH22" s="3128"/>
      <c r="AI22" s="3128"/>
      <c r="AJ22" s="3128"/>
      <c r="AK22" s="3128"/>
      <c r="AL22" s="3128"/>
      <c r="AM22" s="3128"/>
      <c r="AN22" s="3128"/>
      <c r="AO22" s="3128"/>
      <c r="AP22" s="3128"/>
      <c r="AQ22" s="3128"/>
      <c r="AR22" s="3128"/>
      <c r="AS22" s="3128"/>
      <c r="AT22" s="3128"/>
      <c r="AU22" s="3128"/>
      <c r="AV22" s="3129"/>
      <c r="AW22" s="18"/>
      <c r="AX22" s="3121">
        <v>9</v>
      </c>
      <c r="AY22" s="2836"/>
      <c r="AZ22" s="2836"/>
      <c r="BA22" s="2836"/>
      <c r="BB22" s="2836"/>
      <c r="BC22" s="2836"/>
      <c r="BD22" s="2836"/>
      <c r="BE22" s="2836"/>
      <c r="BF22" s="2836"/>
      <c r="BG22" s="2836"/>
      <c r="BH22" s="2836"/>
      <c r="BI22" s="2836"/>
      <c r="BJ22" s="2836"/>
      <c r="BK22" s="2836"/>
      <c r="BL22" s="2836"/>
      <c r="BM22" s="2836"/>
      <c r="BN22" s="2836"/>
      <c r="BO22" s="2836"/>
      <c r="BP22" s="2836"/>
      <c r="BQ22" s="2836"/>
      <c r="BR22" s="2836"/>
      <c r="BS22" s="2836"/>
      <c r="BT22" s="2836"/>
      <c r="BU22" s="2836"/>
      <c r="BV22" s="2836"/>
      <c r="BW22" s="2836"/>
      <c r="BX22" s="2836"/>
      <c r="BY22" s="2836"/>
      <c r="BZ22" s="2836"/>
      <c r="CA22" s="2836"/>
      <c r="CB22" s="2836"/>
      <c r="CC22" s="2836"/>
      <c r="CD22" s="2836"/>
      <c r="CE22" s="2836"/>
      <c r="CF22" s="2836"/>
      <c r="CG22" s="2836"/>
      <c r="CH22" s="2836"/>
      <c r="CI22" s="2836"/>
      <c r="CJ22" s="2836"/>
      <c r="CK22" s="2836"/>
      <c r="CL22" s="2836"/>
      <c r="CM22" s="2836"/>
      <c r="CN22" s="2836"/>
      <c r="CO22" s="2836"/>
      <c r="CP22" s="2836"/>
      <c r="CQ22" s="2836"/>
      <c r="CR22" s="2836"/>
      <c r="CS22" s="2838"/>
    </row>
    <row r="23" spans="1:98" s="432" customFormat="1" ht="23.1" customHeight="1">
      <c r="A23" s="2831"/>
      <c r="B23" s="2832"/>
      <c r="C23" s="2832"/>
      <c r="D23" s="2832"/>
      <c r="E23" s="2832"/>
      <c r="F23" s="2832"/>
      <c r="G23" s="2832"/>
      <c r="H23" s="2832"/>
      <c r="I23" s="2983"/>
      <c r="J23" s="3127"/>
      <c r="K23" s="3128"/>
      <c r="L23" s="3128"/>
      <c r="M23" s="3128"/>
      <c r="N23" s="3128"/>
      <c r="O23" s="3128"/>
      <c r="P23" s="3128"/>
      <c r="Q23" s="3128"/>
      <c r="R23" s="3128"/>
      <c r="S23" s="3128"/>
      <c r="T23" s="3128"/>
      <c r="U23" s="3128"/>
      <c r="V23" s="3128"/>
      <c r="W23" s="3128"/>
      <c r="X23" s="3128"/>
      <c r="Y23" s="3128"/>
      <c r="Z23" s="3128"/>
      <c r="AA23" s="3128"/>
      <c r="AB23" s="3128"/>
      <c r="AC23" s="3128"/>
      <c r="AD23" s="3128"/>
      <c r="AE23" s="3128"/>
      <c r="AF23" s="3128"/>
      <c r="AG23" s="3128"/>
      <c r="AH23" s="3128"/>
      <c r="AI23" s="3128"/>
      <c r="AJ23" s="3128"/>
      <c r="AK23" s="3128"/>
      <c r="AL23" s="3128"/>
      <c r="AM23" s="3128"/>
      <c r="AN23" s="3128"/>
      <c r="AO23" s="3128"/>
      <c r="AP23" s="3128"/>
      <c r="AQ23" s="3128"/>
      <c r="AR23" s="3128"/>
      <c r="AS23" s="3128"/>
      <c r="AT23" s="3128"/>
      <c r="AU23" s="3128"/>
      <c r="AV23" s="3129"/>
      <c r="AW23" s="18"/>
      <c r="AX23" s="2835"/>
      <c r="AY23" s="2836"/>
      <c r="AZ23" s="2836"/>
      <c r="BA23" s="2836"/>
      <c r="BB23" s="2836"/>
      <c r="BC23" s="2836"/>
      <c r="BD23" s="2836"/>
      <c r="BE23" s="2836"/>
      <c r="BF23" s="2836"/>
      <c r="BG23" s="2836"/>
      <c r="BH23" s="2836"/>
      <c r="BI23" s="2836"/>
      <c r="BJ23" s="2836"/>
      <c r="BK23" s="2836"/>
      <c r="BL23" s="2836"/>
      <c r="BM23" s="2836"/>
      <c r="BN23" s="2836"/>
      <c r="BO23" s="2836"/>
      <c r="BP23" s="2836"/>
      <c r="BQ23" s="2836"/>
      <c r="BR23" s="2836"/>
      <c r="BS23" s="2836"/>
      <c r="BT23" s="2836"/>
      <c r="BU23" s="2836"/>
      <c r="BV23" s="2836"/>
      <c r="BW23" s="2836"/>
      <c r="BX23" s="2836"/>
      <c r="BY23" s="2836"/>
      <c r="BZ23" s="2836"/>
      <c r="CA23" s="2836"/>
      <c r="CB23" s="2836"/>
      <c r="CC23" s="2836"/>
      <c r="CD23" s="2836"/>
      <c r="CE23" s="2836"/>
      <c r="CF23" s="2836"/>
      <c r="CG23" s="2836"/>
      <c r="CH23" s="2836"/>
      <c r="CI23" s="2836"/>
      <c r="CJ23" s="2836"/>
      <c r="CK23" s="2836"/>
      <c r="CL23" s="2836"/>
      <c r="CM23" s="2836"/>
      <c r="CN23" s="2836"/>
      <c r="CO23" s="2836"/>
      <c r="CP23" s="2836"/>
      <c r="CQ23" s="2836"/>
      <c r="CR23" s="2836"/>
      <c r="CS23" s="2838"/>
    </row>
    <row r="24" spans="1:98" s="432" customFormat="1" ht="23.1" customHeight="1">
      <c r="A24" s="2831"/>
      <c r="B24" s="2832"/>
      <c r="C24" s="2832"/>
      <c r="D24" s="2832"/>
      <c r="E24" s="2832"/>
      <c r="F24" s="2832"/>
      <c r="G24" s="2832"/>
      <c r="H24" s="2832"/>
      <c r="I24" s="2983"/>
      <c r="J24" s="3127"/>
      <c r="K24" s="3128"/>
      <c r="L24" s="3128"/>
      <c r="M24" s="3128"/>
      <c r="N24" s="3128"/>
      <c r="O24" s="3128"/>
      <c r="P24" s="3128"/>
      <c r="Q24" s="3128"/>
      <c r="R24" s="3128"/>
      <c r="S24" s="3128"/>
      <c r="T24" s="3128"/>
      <c r="U24" s="3128"/>
      <c r="V24" s="3128"/>
      <c r="W24" s="3128"/>
      <c r="X24" s="3128"/>
      <c r="Y24" s="3128"/>
      <c r="Z24" s="3128"/>
      <c r="AA24" s="3128"/>
      <c r="AB24" s="3128"/>
      <c r="AC24" s="3128"/>
      <c r="AD24" s="3128"/>
      <c r="AE24" s="3128"/>
      <c r="AF24" s="3128"/>
      <c r="AG24" s="3128"/>
      <c r="AH24" s="3128"/>
      <c r="AI24" s="3128"/>
      <c r="AJ24" s="3128"/>
      <c r="AK24" s="3128"/>
      <c r="AL24" s="3128"/>
      <c r="AM24" s="3128"/>
      <c r="AN24" s="3128"/>
      <c r="AO24" s="3128"/>
      <c r="AP24" s="3128"/>
      <c r="AQ24" s="3128"/>
      <c r="AR24" s="3128"/>
      <c r="AS24" s="3128"/>
      <c r="AT24" s="3128"/>
      <c r="AU24" s="3128"/>
      <c r="AV24" s="3129"/>
      <c r="AW24" s="18"/>
      <c r="AX24" s="3121">
        <v>10</v>
      </c>
      <c r="AY24" s="2836"/>
      <c r="AZ24" s="2836"/>
      <c r="BA24" s="2836"/>
      <c r="BB24" s="2836"/>
      <c r="BC24" s="2836"/>
      <c r="BD24" s="2836"/>
      <c r="BE24" s="2836"/>
      <c r="BF24" s="2836"/>
      <c r="BG24" s="2836"/>
      <c r="BH24" s="2836"/>
      <c r="BI24" s="2836"/>
      <c r="BJ24" s="2836"/>
      <c r="BK24" s="2836"/>
      <c r="BL24" s="2836"/>
      <c r="BM24" s="2836"/>
      <c r="BN24" s="2836"/>
      <c r="BO24" s="2836"/>
      <c r="BP24" s="2836"/>
      <c r="BQ24" s="2836"/>
      <c r="BR24" s="2836"/>
      <c r="BS24" s="2836"/>
      <c r="BT24" s="2836"/>
      <c r="BU24" s="2836"/>
      <c r="BV24" s="2836"/>
      <c r="BW24" s="2836"/>
      <c r="BX24" s="2836"/>
      <c r="BY24" s="2836"/>
      <c r="BZ24" s="2836"/>
      <c r="CA24" s="2836"/>
      <c r="CB24" s="2836"/>
      <c r="CC24" s="2836"/>
      <c r="CD24" s="2836"/>
      <c r="CE24" s="2836"/>
      <c r="CF24" s="2836"/>
      <c r="CG24" s="2836"/>
      <c r="CH24" s="2836"/>
      <c r="CI24" s="2836"/>
      <c r="CJ24" s="2836"/>
      <c r="CK24" s="2836"/>
      <c r="CL24" s="2836"/>
      <c r="CM24" s="2836"/>
      <c r="CN24" s="2836"/>
      <c r="CO24" s="2836"/>
      <c r="CP24" s="2836"/>
      <c r="CQ24" s="2836"/>
      <c r="CR24" s="2836"/>
      <c r="CS24" s="2838"/>
    </row>
    <row r="25" spans="1:98" s="432" customFormat="1" ht="23.1" customHeight="1">
      <c r="A25" s="2831"/>
      <c r="B25" s="2832"/>
      <c r="C25" s="2832"/>
      <c r="D25" s="2832"/>
      <c r="E25" s="2832"/>
      <c r="F25" s="2832"/>
      <c r="G25" s="2832"/>
      <c r="H25" s="2832"/>
      <c r="I25" s="2983"/>
      <c r="J25" s="3127"/>
      <c r="K25" s="3128"/>
      <c r="L25" s="3128"/>
      <c r="M25" s="3128"/>
      <c r="N25" s="3128"/>
      <c r="O25" s="3128"/>
      <c r="P25" s="3128"/>
      <c r="Q25" s="3128"/>
      <c r="R25" s="3128"/>
      <c r="S25" s="3128"/>
      <c r="T25" s="3128"/>
      <c r="U25" s="3128"/>
      <c r="V25" s="3128"/>
      <c r="W25" s="3128"/>
      <c r="X25" s="3128"/>
      <c r="Y25" s="3128"/>
      <c r="Z25" s="3128"/>
      <c r="AA25" s="3128"/>
      <c r="AB25" s="3128"/>
      <c r="AC25" s="3128"/>
      <c r="AD25" s="3128"/>
      <c r="AE25" s="3128"/>
      <c r="AF25" s="3128"/>
      <c r="AG25" s="3128"/>
      <c r="AH25" s="3128"/>
      <c r="AI25" s="3128"/>
      <c r="AJ25" s="3128"/>
      <c r="AK25" s="3128"/>
      <c r="AL25" s="3128"/>
      <c r="AM25" s="3128"/>
      <c r="AN25" s="3128"/>
      <c r="AO25" s="3128"/>
      <c r="AP25" s="3128"/>
      <c r="AQ25" s="3128"/>
      <c r="AR25" s="3128"/>
      <c r="AS25" s="3128"/>
      <c r="AT25" s="3128"/>
      <c r="AU25" s="3128"/>
      <c r="AV25" s="3129"/>
      <c r="AW25" s="18"/>
      <c r="AX25" s="2835"/>
      <c r="AY25" s="2836"/>
      <c r="AZ25" s="2836"/>
      <c r="BA25" s="2836"/>
      <c r="BB25" s="2836"/>
      <c r="BC25" s="2836"/>
      <c r="BD25" s="2836"/>
      <c r="BE25" s="2836"/>
      <c r="BF25" s="2836"/>
      <c r="BG25" s="2836"/>
      <c r="BH25" s="2836"/>
      <c r="BI25" s="2836"/>
      <c r="BJ25" s="2836"/>
      <c r="BK25" s="2836"/>
      <c r="BL25" s="2836"/>
      <c r="BM25" s="2836"/>
      <c r="BN25" s="2836"/>
      <c r="BO25" s="2836"/>
      <c r="BP25" s="2836"/>
      <c r="BQ25" s="2836"/>
      <c r="BR25" s="2836"/>
      <c r="BS25" s="2836"/>
      <c r="BT25" s="2836"/>
      <c r="BU25" s="2836"/>
      <c r="BV25" s="2836"/>
      <c r="BW25" s="2836"/>
      <c r="BX25" s="2836"/>
      <c r="BY25" s="2836"/>
      <c r="BZ25" s="2836"/>
      <c r="CA25" s="2836"/>
      <c r="CB25" s="2836"/>
      <c r="CC25" s="2836"/>
      <c r="CD25" s="2836"/>
      <c r="CE25" s="2836"/>
      <c r="CF25" s="2836"/>
      <c r="CG25" s="2836"/>
      <c r="CH25" s="2836"/>
      <c r="CI25" s="2836"/>
      <c r="CJ25" s="2836"/>
      <c r="CK25" s="2836"/>
      <c r="CL25" s="2836"/>
      <c r="CM25" s="2836"/>
      <c r="CN25" s="2836"/>
      <c r="CO25" s="2836"/>
      <c r="CP25" s="2836"/>
      <c r="CQ25" s="2836"/>
      <c r="CR25" s="2836"/>
      <c r="CS25" s="2838"/>
    </row>
    <row r="26" spans="1:98" s="432" customFormat="1" ht="23.1" customHeight="1">
      <c r="A26" s="2831"/>
      <c r="B26" s="2832"/>
      <c r="C26" s="2832"/>
      <c r="D26" s="2832"/>
      <c r="E26" s="2832"/>
      <c r="F26" s="2832"/>
      <c r="G26" s="2832"/>
      <c r="H26" s="2832"/>
      <c r="I26" s="2983"/>
      <c r="J26" s="3127"/>
      <c r="K26" s="3128"/>
      <c r="L26" s="3128"/>
      <c r="M26" s="3128"/>
      <c r="N26" s="3128"/>
      <c r="O26" s="3128"/>
      <c r="P26" s="3128"/>
      <c r="Q26" s="3128"/>
      <c r="R26" s="3128"/>
      <c r="S26" s="3128"/>
      <c r="T26" s="3128"/>
      <c r="U26" s="3128"/>
      <c r="V26" s="3128"/>
      <c r="W26" s="3128"/>
      <c r="X26" s="3128"/>
      <c r="Y26" s="3128"/>
      <c r="Z26" s="3128"/>
      <c r="AA26" s="3128"/>
      <c r="AB26" s="3128"/>
      <c r="AC26" s="3128"/>
      <c r="AD26" s="3128"/>
      <c r="AE26" s="3128"/>
      <c r="AF26" s="3128"/>
      <c r="AG26" s="3128"/>
      <c r="AH26" s="3128"/>
      <c r="AI26" s="3128"/>
      <c r="AJ26" s="3128"/>
      <c r="AK26" s="3128"/>
      <c r="AL26" s="3128"/>
      <c r="AM26" s="3128"/>
      <c r="AN26" s="3128"/>
      <c r="AO26" s="3128"/>
      <c r="AP26" s="3128"/>
      <c r="AQ26" s="3128"/>
      <c r="AR26" s="3128"/>
      <c r="AS26" s="3128"/>
      <c r="AT26" s="3128"/>
      <c r="AU26" s="3128"/>
      <c r="AV26" s="3129"/>
      <c r="AW26" s="18"/>
      <c r="AX26" s="3121">
        <v>11</v>
      </c>
      <c r="AY26" s="2836"/>
      <c r="AZ26" s="2836"/>
      <c r="BA26" s="2836"/>
      <c r="BB26" s="2836"/>
      <c r="BC26" s="2836"/>
      <c r="BD26" s="2836"/>
      <c r="BE26" s="2836"/>
      <c r="BF26" s="2836"/>
      <c r="BG26" s="2836"/>
      <c r="BH26" s="2836"/>
      <c r="BI26" s="2836"/>
      <c r="BJ26" s="2836"/>
      <c r="BK26" s="2836"/>
      <c r="BL26" s="2836"/>
      <c r="BM26" s="2836"/>
      <c r="BN26" s="2836"/>
      <c r="BO26" s="2836"/>
      <c r="BP26" s="2836"/>
      <c r="BQ26" s="2836"/>
      <c r="BR26" s="2836"/>
      <c r="BS26" s="2836"/>
      <c r="BT26" s="2836"/>
      <c r="BU26" s="2836"/>
      <c r="BV26" s="2836"/>
      <c r="BW26" s="2836"/>
      <c r="BX26" s="2836"/>
      <c r="BY26" s="2836"/>
      <c r="BZ26" s="2836"/>
      <c r="CA26" s="2836"/>
      <c r="CB26" s="2836"/>
      <c r="CC26" s="2836"/>
      <c r="CD26" s="2836"/>
      <c r="CE26" s="2836"/>
      <c r="CF26" s="2836"/>
      <c r="CG26" s="2836"/>
      <c r="CH26" s="2836"/>
      <c r="CI26" s="2836"/>
      <c r="CJ26" s="2836"/>
      <c r="CK26" s="2836"/>
      <c r="CL26" s="2836"/>
      <c r="CM26" s="2836"/>
      <c r="CN26" s="2836"/>
      <c r="CO26" s="2836"/>
      <c r="CP26" s="2836"/>
      <c r="CQ26" s="2836"/>
      <c r="CR26" s="2836"/>
      <c r="CS26" s="2838"/>
    </row>
    <row r="27" spans="1:98" s="432" customFormat="1" ht="23.1" customHeight="1">
      <c r="A27" s="2831"/>
      <c r="B27" s="2832"/>
      <c r="C27" s="2832"/>
      <c r="D27" s="2832"/>
      <c r="E27" s="2832"/>
      <c r="F27" s="2832"/>
      <c r="G27" s="2832"/>
      <c r="H27" s="2832"/>
      <c r="I27" s="2983"/>
      <c r="J27" s="3127"/>
      <c r="K27" s="3128"/>
      <c r="L27" s="3128"/>
      <c r="M27" s="3128"/>
      <c r="N27" s="3128"/>
      <c r="O27" s="3128"/>
      <c r="P27" s="3128"/>
      <c r="Q27" s="3128"/>
      <c r="R27" s="3128"/>
      <c r="S27" s="3128"/>
      <c r="T27" s="3128"/>
      <c r="U27" s="3128"/>
      <c r="V27" s="3128"/>
      <c r="W27" s="3128"/>
      <c r="X27" s="3128"/>
      <c r="Y27" s="3128"/>
      <c r="Z27" s="3128"/>
      <c r="AA27" s="3128"/>
      <c r="AB27" s="3128"/>
      <c r="AC27" s="3128"/>
      <c r="AD27" s="3128"/>
      <c r="AE27" s="3128"/>
      <c r="AF27" s="3128"/>
      <c r="AG27" s="3128"/>
      <c r="AH27" s="3128"/>
      <c r="AI27" s="3128"/>
      <c r="AJ27" s="3128"/>
      <c r="AK27" s="3128"/>
      <c r="AL27" s="3128"/>
      <c r="AM27" s="3128"/>
      <c r="AN27" s="3128"/>
      <c r="AO27" s="3128"/>
      <c r="AP27" s="3128"/>
      <c r="AQ27" s="3128"/>
      <c r="AR27" s="3128"/>
      <c r="AS27" s="3128"/>
      <c r="AT27" s="3128"/>
      <c r="AU27" s="3128"/>
      <c r="AV27" s="3129"/>
      <c r="AW27" s="18"/>
      <c r="AX27" s="2835"/>
      <c r="AY27" s="2836"/>
      <c r="AZ27" s="2836"/>
      <c r="BA27" s="2836"/>
      <c r="BB27" s="2836"/>
      <c r="BC27" s="2836"/>
      <c r="BD27" s="2836"/>
      <c r="BE27" s="2836"/>
      <c r="BF27" s="2836"/>
      <c r="BG27" s="2836"/>
      <c r="BH27" s="2836"/>
      <c r="BI27" s="2836"/>
      <c r="BJ27" s="2836"/>
      <c r="BK27" s="2836"/>
      <c r="BL27" s="2836"/>
      <c r="BM27" s="2836"/>
      <c r="BN27" s="2836"/>
      <c r="BO27" s="2836"/>
      <c r="BP27" s="2836"/>
      <c r="BQ27" s="2836"/>
      <c r="BR27" s="2836"/>
      <c r="BS27" s="2836"/>
      <c r="BT27" s="2836"/>
      <c r="BU27" s="2836"/>
      <c r="BV27" s="2836"/>
      <c r="BW27" s="2836"/>
      <c r="BX27" s="2836"/>
      <c r="BY27" s="2836"/>
      <c r="BZ27" s="2836"/>
      <c r="CA27" s="2836"/>
      <c r="CB27" s="2836"/>
      <c r="CC27" s="2836"/>
      <c r="CD27" s="2836"/>
      <c r="CE27" s="2836"/>
      <c r="CF27" s="2836"/>
      <c r="CG27" s="2836"/>
      <c r="CH27" s="2836"/>
      <c r="CI27" s="2836"/>
      <c r="CJ27" s="2836"/>
      <c r="CK27" s="2836"/>
      <c r="CL27" s="2836"/>
      <c r="CM27" s="2836"/>
      <c r="CN27" s="2836"/>
      <c r="CO27" s="2836"/>
      <c r="CP27" s="2836"/>
      <c r="CQ27" s="2836"/>
      <c r="CR27" s="2836"/>
      <c r="CS27" s="2838"/>
    </row>
    <row r="28" spans="1:98" s="432" customFormat="1" ht="23.1" customHeight="1">
      <c r="A28" s="2831"/>
      <c r="B28" s="2832"/>
      <c r="C28" s="2832"/>
      <c r="D28" s="2832"/>
      <c r="E28" s="2832"/>
      <c r="F28" s="2832"/>
      <c r="G28" s="2832"/>
      <c r="H28" s="2832"/>
      <c r="I28" s="2983"/>
      <c r="J28" s="3127"/>
      <c r="K28" s="3128"/>
      <c r="L28" s="3128"/>
      <c r="M28" s="3128"/>
      <c r="N28" s="3128"/>
      <c r="O28" s="3128"/>
      <c r="P28" s="3128"/>
      <c r="Q28" s="3128"/>
      <c r="R28" s="3128"/>
      <c r="S28" s="3128"/>
      <c r="T28" s="3128"/>
      <c r="U28" s="3128"/>
      <c r="V28" s="3128"/>
      <c r="W28" s="3128"/>
      <c r="X28" s="3128"/>
      <c r="Y28" s="3128"/>
      <c r="Z28" s="3128"/>
      <c r="AA28" s="3128"/>
      <c r="AB28" s="3128"/>
      <c r="AC28" s="3128"/>
      <c r="AD28" s="3128"/>
      <c r="AE28" s="3128"/>
      <c r="AF28" s="3128"/>
      <c r="AG28" s="3128"/>
      <c r="AH28" s="3128"/>
      <c r="AI28" s="3128"/>
      <c r="AJ28" s="3128"/>
      <c r="AK28" s="3128"/>
      <c r="AL28" s="3128"/>
      <c r="AM28" s="3128"/>
      <c r="AN28" s="3128"/>
      <c r="AO28" s="3128"/>
      <c r="AP28" s="3128"/>
      <c r="AQ28" s="3128"/>
      <c r="AR28" s="3128"/>
      <c r="AS28" s="3128"/>
      <c r="AT28" s="3128"/>
      <c r="AU28" s="3128"/>
      <c r="AV28" s="3129"/>
      <c r="AW28" s="18"/>
      <c r="AX28" s="3121">
        <v>12</v>
      </c>
      <c r="AY28" s="2836"/>
      <c r="AZ28" s="2836"/>
      <c r="BA28" s="2836"/>
      <c r="BB28" s="2836"/>
      <c r="BC28" s="2836"/>
      <c r="BD28" s="2836"/>
      <c r="BE28" s="2836"/>
      <c r="BF28" s="2836"/>
      <c r="BG28" s="2836"/>
      <c r="BH28" s="2836"/>
      <c r="BI28" s="2836"/>
      <c r="BJ28" s="2836"/>
      <c r="BK28" s="2836"/>
      <c r="BL28" s="2836"/>
      <c r="BM28" s="2836"/>
      <c r="BN28" s="2836"/>
      <c r="BO28" s="2836"/>
      <c r="BP28" s="2836"/>
      <c r="BQ28" s="2836"/>
      <c r="BR28" s="2836"/>
      <c r="BS28" s="2836"/>
      <c r="BT28" s="2836"/>
      <c r="BU28" s="2836"/>
      <c r="BV28" s="2836"/>
      <c r="BW28" s="2836"/>
      <c r="BX28" s="2836"/>
      <c r="BY28" s="2836"/>
      <c r="BZ28" s="2836"/>
      <c r="CA28" s="2836"/>
      <c r="CB28" s="2836"/>
      <c r="CC28" s="2836"/>
      <c r="CD28" s="2836"/>
      <c r="CE28" s="2836"/>
      <c r="CF28" s="2836"/>
      <c r="CG28" s="2836"/>
      <c r="CH28" s="2836"/>
      <c r="CI28" s="2836"/>
      <c r="CJ28" s="2836"/>
      <c r="CK28" s="2836"/>
      <c r="CL28" s="2836"/>
      <c r="CM28" s="2836"/>
      <c r="CN28" s="2836"/>
      <c r="CO28" s="2836"/>
      <c r="CP28" s="2836"/>
      <c r="CQ28" s="2836"/>
      <c r="CR28" s="2836"/>
      <c r="CS28" s="2838"/>
    </row>
    <row r="29" spans="1:98" s="432" customFormat="1" ht="23.1" customHeight="1">
      <c r="A29" s="2831"/>
      <c r="B29" s="2832"/>
      <c r="C29" s="2832"/>
      <c r="D29" s="2832"/>
      <c r="E29" s="2832"/>
      <c r="F29" s="2832"/>
      <c r="G29" s="2832"/>
      <c r="H29" s="2832"/>
      <c r="I29" s="2983"/>
      <c r="J29" s="3127"/>
      <c r="K29" s="3128"/>
      <c r="L29" s="3128"/>
      <c r="M29" s="3128"/>
      <c r="N29" s="3128"/>
      <c r="O29" s="3128"/>
      <c r="P29" s="3128"/>
      <c r="Q29" s="3128"/>
      <c r="R29" s="3128"/>
      <c r="S29" s="3128"/>
      <c r="T29" s="3128"/>
      <c r="U29" s="3128"/>
      <c r="V29" s="3128"/>
      <c r="W29" s="3128"/>
      <c r="X29" s="3128"/>
      <c r="Y29" s="3128"/>
      <c r="Z29" s="3128"/>
      <c r="AA29" s="3128"/>
      <c r="AB29" s="3128"/>
      <c r="AC29" s="3128"/>
      <c r="AD29" s="3128"/>
      <c r="AE29" s="3128"/>
      <c r="AF29" s="3128"/>
      <c r="AG29" s="3128"/>
      <c r="AH29" s="3128"/>
      <c r="AI29" s="3128"/>
      <c r="AJ29" s="3128"/>
      <c r="AK29" s="3128"/>
      <c r="AL29" s="3128"/>
      <c r="AM29" s="3128"/>
      <c r="AN29" s="3128"/>
      <c r="AO29" s="3128"/>
      <c r="AP29" s="3128"/>
      <c r="AQ29" s="3128"/>
      <c r="AR29" s="3128"/>
      <c r="AS29" s="3128"/>
      <c r="AT29" s="3128"/>
      <c r="AU29" s="3128"/>
      <c r="AV29" s="3129"/>
      <c r="AW29" s="18"/>
      <c r="AX29" s="2835"/>
      <c r="AY29" s="2836"/>
      <c r="AZ29" s="2836"/>
      <c r="BA29" s="2836"/>
      <c r="BB29" s="2836"/>
      <c r="BC29" s="2836"/>
      <c r="BD29" s="2836"/>
      <c r="BE29" s="2836"/>
      <c r="BF29" s="2836"/>
      <c r="BG29" s="2836"/>
      <c r="BH29" s="2836"/>
      <c r="BI29" s="2836"/>
      <c r="BJ29" s="2836"/>
      <c r="BK29" s="2836"/>
      <c r="BL29" s="2836"/>
      <c r="BM29" s="2836"/>
      <c r="BN29" s="2836"/>
      <c r="BO29" s="2836"/>
      <c r="BP29" s="2836"/>
      <c r="BQ29" s="2836"/>
      <c r="BR29" s="2836"/>
      <c r="BS29" s="2836"/>
      <c r="BT29" s="2836"/>
      <c r="BU29" s="2836"/>
      <c r="BV29" s="2836"/>
      <c r="BW29" s="2836"/>
      <c r="BX29" s="2836"/>
      <c r="BY29" s="2836"/>
      <c r="BZ29" s="2836"/>
      <c r="CA29" s="2836"/>
      <c r="CB29" s="2836"/>
      <c r="CC29" s="2836"/>
      <c r="CD29" s="2836"/>
      <c r="CE29" s="2836"/>
      <c r="CF29" s="2836"/>
      <c r="CG29" s="2836"/>
      <c r="CH29" s="2836"/>
      <c r="CI29" s="2836"/>
      <c r="CJ29" s="2836"/>
      <c r="CK29" s="2836"/>
      <c r="CL29" s="2836"/>
      <c r="CM29" s="2836"/>
      <c r="CN29" s="2836"/>
      <c r="CO29" s="2836"/>
      <c r="CP29" s="2836"/>
      <c r="CQ29" s="2836"/>
      <c r="CR29" s="2836"/>
      <c r="CS29" s="2838"/>
    </row>
    <row r="30" spans="1:98" s="432" customFormat="1" ht="23.1" customHeight="1">
      <c r="A30" s="1931"/>
      <c r="B30" s="1932"/>
      <c r="C30" s="1932"/>
      <c r="D30" s="1932"/>
      <c r="E30" s="1932"/>
      <c r="F30" s="1932"/>
      <c r="G30" s="1932"/>
      <c r="H30" s="1932"/>
      <c r="I30" s="1933"/>
      <c r="J30" s="3130"/>
      <c r="K30" s="3131"/>
      <c r="L30" s="3131"/>
      <c r="M30" s="3131"/>
      <c r="N30" s="3131"/>
      <c r="O30" s="3131"/>
      <c r="P30" s="3131"/>
      <c r="Q30" s="3131"/>
      <c r="R30" s="3131"/>
      <c r="S30" s="3131"/>
      <c r="T30" s="3131"/>
      <c r="U30" s="3131"/>
      <c r="V30" s="3131"/>
      <c r="W30" s="3131"/>
      <c r="X30" s="3131"/>
      <c r="Y30" s="3131"/>
      <c r="Z30" s="3131"/>
      <c r="AA30" s="3131"/>
      <c r="AB30" s="3131"/>
      <c r="AC30" s="3131"/>
      <c r="AD30" s="3131"/>
      <c r="AE30" s="3131"/>
      <c r="AF30" s="3131"/>
      <c r="AG30" s="3131"/>
      <c r="AH30" s="3131"/>
      <c r="AI30" s="3131"/>
      <c r="AJ30" s="3131"/>
      <c r="AK30" s="3131"/>
      <c r="AL30" s="3131"/>
      <c r="AM30" s="3131"/>
      <c r="AN30" s="3131"/>
      <c r="AO30" s="3131"/>
      <c r="AP30" s="3131"/>
      <c r="AQ30" s="3131"/>
      <c r="AR30" s="3131"/>
      <c r="AS30" s="3131"/>
      <c r="AT30" s="3131"/>
      <c r="AU30" s="3131"/>
      <c r="AV30" s="3132"/>
      <c r="AW30" s="18"/>
      <c r="AX30" s="3121">
        <v>13</v>
      </c>
      <c r="AY30" s="2836"/>
      <c r="AZ30" s="2836"/>
      <c r="BA30" s="2836"/>
      <c r="BB30" s="2836"/>
      <c r="BC30" s="2836"/>
      <c r="BD30" s="2836"/>
      <c r="BE30" s="2836"/>
      <c r="BF30" s="2836"/>
      <c r="BG30" s="2836"/>
      <c r="BH30" s="2836"/>
      <c r="BI30" s="2836"/>
      <c r="BJ30" s="2836"/>
      <c r="BK30" s="2836"/>
      <c r="BL30" s="2836"/>
      <c r="BM30" s="2836"/>
      <c r="BN30" s="2836"/>
      <c r="BO30" s="2836"/>
      <c r="BP30" s="2836"/>
      <c r="BQ30" s="2836"/>
      <c r="BR30" s="2836"/>
      <c r="BS30" s="2836"/>
      <c r="BT30" s="2836"/>
      <c r="BU30" s="2836"/>
      <c r="BV30" s="2836"/>
      <c r="BW30" s="2836"/>
      <c r="BX30" s="2836"/>
      <c r="BY30" s="2836"/>
      <c r="BZ30" s="2836"/>
      <c r="CA30" s="2836"/>
      <c r="CB30" s="2836"/>
      <c r="CC30" s="2836"/>
      <c r="CD30" s="2836"/>
      <c r="CE30" s="2836"/>
      <c r="CF30" s="2836"/>
      <c r="CG30" s="2836"/>
      <c r="CH30" s="2836"/>
      <c r="CI30" s="2836"/>
      <c r="CJ30" s="2836"/>
      <c r="CK30" s="2836"/>
      <c r="CL30" s="2836"/>
      <c r="CM30" s="2836"/>
      <c r="CN30" s="2836"/>
      <c r="CO30" s="2836"/>
      <c r="CP30" s="2836"/>
      <c r="CQ30" s="2836"/>
      <c r="CR30" s="2836"/>
      <c r="CS30" s="2838"/>
    </row>
    <row r="31" spans="1:98" s="432" customFormat="1" ht="9.9499999999999993" customHeight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W31" s="18"/>
      <c r="AX31" s="2835"/>
      <c r="AY31" s="2836"/>
      <c r="AZ31" s="2836"/>
      <c r="BA31" s="2836"/>
      <c r="BB31" s="2836"/>
      <c r="BC31" s="2836"/>
      <c r="BD31" s="2836"/>
      <c r="BE31" s="2836"/>
      <c r="BF31" s="2836"/>
      <c r="BG31" s="2836"/>
      <c r="BH31" s="2836"/>
      <c r="BI31" s="2836"/>
      <c r="BJ31" s="2836"/>
      <c r="BK31" s="2836"/>
      <c r="BL31" s="2836"/>
      <c r="BM31" s="2836"/>
      <c r="BN31" s="2836"/>
      <c r="BO31" s="2836"/>
      <c r="BP31" s="2836"/>
      <c r="BQ31" s="2836"/>
      <c r="BR31" s="2836"/>
      <c r="BS31" s="2836"/>
      <c r="BT31" s="2836"/>
      <c r="BU31" s="2836"/>
      <c r="BV31" s="2836"/>
      <c r="BW31" s="2836"/>
      <c r="BX31" s="2836"/>
      <c r="BY31" s="2836"/>
      <c r="BZ31" s="2836"/>
      <c r="CA31" s="2836"/>
      <c r="CB31" s="2836"/>
      <c r="CC31" s="2836"/>
      <c r="CD31" s="2836"/>
      <c r="CE31" s="2836"/>
      <c r="CF31" s="2836"/>
      <c r="CG31" s="2836"/>
      <c r="CH31" s="2836"/>
      <c r="CI31" s="2836"/>
      <c r="CJ31" s="2836"/>
      <c r="CK31" s="2836"/>
      <c r="CL31" s="2836"/>
      <c r="CM31" s="2836"/>
      <c r="CN31" s="2836"/>
      <c r="CO31" s="2836"/>
      <c r="CP31" s="2836"/>
      <c r="CQ31" s="2836"/>
      <c r="CR31" s="2836"/>
      <c r="CS31" s="2838"/>
      <c r="CT31" s="18"/>
    </row>
    <row r="32" spans="1:98" ht="12.95" customHeight="1">
      <c r="AW32" s="27"/>
      <c r="AX32" s="3121">
        <v>14</v>
      </c>
      <c r="AY32" s="2836"/>
      <c r="AZ32" s="2836"/>
      <c r="BA32" s="2836"/>
      <c r="BB32" s="2836"/>
      <c r="BC32" s="2836"/>
      <c r="BD32" s="2836"/>
      <c r="BE32" s="2836"/>
      <c r="BF32" s="2836"/>
      <c r="BG32" s="2836"/>
      <c r="BH32" s="2836"/>
      <c r="BI32" s="2836"/>
      <c r="BJ32" s="2836"/>
      <c r="BK32" s="2836"/>
      <c r="BL32" s="2836"/>
      <c r="BM32" s="2836"/>
      <c r="BN32" s="2836"/>
      <c r="BO32" s="2836"/>
      <c r="BP32" s="2836"/>
      <c r="BQ32" s="2836"/>
      <c r="BR32" s="2836"/>
      <c r="BS32" s="2836"/>
      <c r="BT32" s="2836"/>
      <c r="BU32" s="2836"/>
      <c r="BV32" s="2836"/>
      <c r="BW32" s="2836"/>
      <c r="BX32" s="2836"/>
      <c r="BY32" s="2836"/>
      <c r="BZ32" s="2836"/>
      <c r="CA32" s="2836"/>
      <c r="CB32" s="2836"/>
      <c r="CC32" s="2836"/>
      <c r="CD32" s="2836"/>
      <c r="CE32" s="2836"/>
      <c r="CF32" s="2836"/>
      <c r="CG32" s="2836"/>
      <c r="CH32" s="2836"/>
      <c r="CI32" s="2836"/>
      <c r="CJ32" s="2836"/>
      <c r="CK32" s="2836"/>
      <c r="CL32" s="2836"/>
      <c r="CM32" s="2836"/>
      <c r="CN32" s="2836"/>
      <c r="CO32" s="2836"/>
      <c r="CP32" s="2836"/>
      <c r="CQ32" s="2836"/>
      <c r="CR32" s="2836"/>
      <c r="CS32" s="2838"/>
      <c r="CT32" s="27"/>
    </row>
    <row r="33" spans="1:98" s="1" customFormat="1" ht="18" customHeight="1">
      <c r="A33" s="944" t="s">
        <v>1366</v>
      </c>
      <c r="B33" s="944"/>
      <c r="C33" s="944"/>
      <c r="D33" s="944"/>
      <c r="E33" s="944"/>
      <c r="F33" s="944"/>
      <c r="G33" s="944"/>
      <c r="H33" s="944"/>
      <c r="I33" s="944"/>
      <c r="J33" s="944"/>
      <c r="K33" s="944"/>
      <c r="L33" s="1012" t="s">
        <v>1367</v>
      </c>
      <c r="M33" s="1012"/>
      <c r="N33" s="1012"/>
      <c r="O33" s="1012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3"/>
      <c r="AQ33" s="433"/>
      <c r="AR33" s="433"/>
      <c r="AS33" s="433"/>
      <c r="AT33" s="433"/>
      <c r="AU33" s="2"/>
      <c r="AW33" s="403"/>
      <c r="AX33" s="2840"/>
      <c r="AY33" s="2837"/>
      <c r="AZ33" s="2837"/>
      <c r="BA33" s="2837"/>
      <c r="BB33" s="2837"/>
      <c r="BC33" s="2837"/>
      <c r="BD33" s="2837"/>
      <c r="BE33" s="2837"/>
      <c r="BF33" s="2837"/>
      <c r="BG33" s="2837"/>
      <c r="BH33" s="2837"/>
      <c r="BI33" s="2837"/>
      <c r="BJ33" s="2837"/>
      <c r="BK33" s="2837"/>
      <c r="BL33" s="2837"/>
      <c r="BM33" s="2837"/>
      <c r="BN33" s="2837"/>
      <c r="BO33" s="2837"/>
      <c r="BP33" s="2837"/>
      <c r="BQ33" s="2837"/>
      <c r="BR33" s="2837"/>
      <c r="BS33" s="2837"/>
      <c r="BT33" s="2837"/>
      <c r="BU33" s="2837"/>
      <c r="BV33" s="2837"/>
      <c r="BW33" s="2837"/>
      <c r="BX33" s="2837"/>
      <c r="BY33" s="2837"/>
      <c r="BZ33" s="2837"/>
      <c r="CA33" s="2837"/>
      <c r="CB33" s="2837"/>
      <c r="CC33" s="2837"/>
      <c r="CD33" s="2837"/>
      <c r="CE33" s="2837"/>
      <c r="CF33" s="2837"/>
      <c r="CG33" s="2837"/>
      <c r="CH33" s="2837"/>
      <c r="CI33" s="2837"/>
      <c r="CJ33" s="2837"/>
      <c r="CK33" s="2837"/>
      <c r="CL33" s="2837"/>
      <c r="CM33" s="2837"/>
      <c r="CN33" s="2837"/>
      <c r="CO33" s="2837"/>
      <c r="CP33" s="2837"/>
      <c r="CQ33" s="2837"/>
      <c r="CR33" s="2837"/>
      <c r="CS33" s="2839"/>
      <c r="CT33" s="403"/>
    </row>
    <row r="34" spans="1:98" ht="18" customHeight="1">
      <c r="AX34" s="608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608"/>
      <c r="BJ34" s="471"/>
      <c r="BK34" s="471"/>
      <c r="BL34" s="471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</row>
    <row r="35" spans="1:98" ht="18" customHeight="1">
      <c r="AX35" s="1515" t="s">
        <v>2280</v>
      </c>
      <c r="AY35" s="1515"/>
      <c r="AZ35" s="1515"/>
      <c r="BA35" s="1515"/>
      <c r="BB35" s="1515"/>
      <c r="BC35" s="1515"/>
      <c r="BD35" s="1515"/>
      <c r="BE35" s="1515"/>
      <c r="BF35" s="1515"/>
      <c r="BG35" s="1515"/>
      <c r="BH35" s="1515"/>
      <c r="BI35" s="1513" t="s">
        <v>2281</v>
      </c>
      <c r="BJ35" s="1513"/>
      <c r="BK35" s="1513"/>
      <c r="BL35" s="1513"/>
      <c r="BM35" s="1513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</row>
    <row r="36" spans="1:98" ht="18" customHeight="1">
      <c r="AX36" s="1515"/>
      <c r="AY36" s="1515"/>
      <c r="AZ36" s="1515"/>
      <c r="BA36" s="1515"/>
      <c r="BB36" s="1515"/>
      <c r="BC36" s="1515"/>
      <c r="BD36" s="1515"/>
      <c r="BE36" s="1515"/>
      <c r="BF36" s="1515"/>
      <c r="BG36" s="1515"/>
      <c r="BH36" s="1515"/>
      <c r="BI36" s="1513"/>
      <c r="BJ36" s="1513"/>
      <c r="BK36" s="1513"/>
      <c r="BL36" s="1513"/>
      <c r="BM36" s="151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</row>
  </sheetData>
  <protectedRanges>
    <protectedRange sqref="AQ4:AQ5 N4:O5 Q5" name="범위1_1_2"/>
    <protectedRange sqref="J19:K20 AK7 AK20 J9:K9 P9 R9 W9:X9 AC9 AE9 AJ9:AK9 J11:K11 P11 R11 W11:X11 AC11 AE11 AJ11:AK11 J13:K13 P13 R13 W13:X13 AC13 AE13 AJ13:AK13 J15:K15 P15 R15 W15:X15 AC15 AE15 AJ15:AK15 J17:K17 P17 R17 W17:X17 AC17 AE17 AJ17:AK17" name="범위1_1_5"/>
    <protectedRange sqref="J24:K30 J21:K22" name="범위1_1_3_2"/>
  </protectedRanges>
  <mergeCells count="186">
    <mergeCell ref="AX35:BH36"/>
    <mergeCell ref="BI35:BM36"/>
    <mergeCell ref="CB16:CO17"/>
    <mergeCell ref="CP16:CS17"/>
    <mergeCell ref="AX18:AY19"/>
    <mergeCell ref="AZ18:BM19"/>
    <mergeCell ref="BN18:CA19"/>
    <mergeCell ref="CB18:CO19"/>
    <mergeCell ref="CP18:CS19"/>
    <mergeCell ref="AX20:AY21"/>
    <mergeCell ref="AZ20:BM21"/>
    <mergeCell ref="BN20:CA21"/>
    <mergeCell ref="CB20:CO21"/>
    <mergeCell ref="CP20:CS21"/>
    <mergeCell ref="CP28:CS29"/>
    <mergeCell ref="AX30:AY31"/>
    <mergeCell ref="AZ30:BM31"/>
    <mergeCell ref="BN30:CA31"/>
    <mergeCell ref="CB30:CO31"/>
    <mergeCell ref="A15:I16"/>
    <mergeCell ref="W15:AB15"/>
    <mergeCell ref="AC15:AI15"/>
    <mergeCell ref="AJ15:AO15"/>
    <mergeCell ref="AP15:AV15"/>
    <mergeCell ref="J16:O16"/>
    <mergeCell ref="P16:V16"/>
    <mergeCell ref="W16:Y16"/>
    <mergeCell ref="Z16:AB16"/>
    <mergeCell ref="AC16:AI16"/>
    <mergeCell ref="AJ16:AO16"/>
    <mergeCell ref="AP16:AV16"/>
    <mergeCell ref="AX14:AY15"/>
    <mergeCell ref="AZ14:BM15"/>
    <mergeCell ref="BN14:CA15"/>
    <mergeCell ref="CB14:CO15"/>
    <mergeCell ref="AX16:AY17"/>
    <mergeCell ref="AZ16:BM17"/>
    <mergeCell ref="AZ28:BM29"/>
    <mergeCell ref="BN28:CA29"/>
    <mergeCell ref="CB28:CO29"/>
    <mergeCell ref="A7:I7"/>
    <mergeCell ref="J7:P7"/>
    <mergeCell ref="Q7:AD7"/>
    <mergeCell ref="AE7:AI7"/>
    <mergeCell ref="AJ7:AS7"/>
    <mergeCell ref="AT7:AV7"/>
    <mergeCell ref="BN4:CA5"/>
    <mergeCell ref="CB4:CO5"/>
    <mergeCell ref="CP4:CS5"/>
    <mergeCell ref="A5:G5"/>
    <mergeCell ref="H5:AV5"/>
    <mergeCell ref="AX6:AY7"/>
    <mergeCell ref="AZ6:BM7"/>
    <mergeCell ref="BN6:CA7"/>
    <mergeCell ref="CB6:CO7"/>
    <mergeCell ref="CP6:CS7"/>
    <mergeCell ref="A4:G4"/>
    <mergeCell ref="H4:V4"/>
    <mergeCell ref="W4:AB4"/>
    <mergeCell ref="AC4:AV4"/>
    <mergeCell ref="AX4:AY5"/>
    <mergeCell ref="AZ4:BM5"/>
    <mergeCell ref="A1:AV1"/>
    <mergeCell ref="AX1:CS1"/>
    <mergeCell ref="AX2:CS2"/>
    <mergeCell ref="A3:G3"/>
    <mergeCell ref="H3:V3"/>
    <mergeCell ref="W3:AB3"/>
    <mergeCell ref="AC3:AI3"/>
    <mergeCell ref="AJ3:AN3"/>
    <mergeCell ref="AP3:AV3"/>
    <mergeCell ref="AQ8:AU8"/>
    <mergeCell ref="AX8:AY9"/>
    <mergeCell ref="AZ8:BM9"/>
    <mergeCell ref="BN8:CA9"/>
    <mergeCell ref="CB8:CO9"/>
    <mergeCell ref="CP8:CS9"/>
    <mergeCell ref="AP9:AV9"/>
    <mergeCell ref="A8:I8"/>
    <mergeCell ref="J8:R8"/>
    <mergeCell ref="T8:AB8"/>
    <mergeCell ref="AC8:AE8"/>
    <mergeCell ref="AF8:AJ8"/>
    <mergeCell ref="AL8:AP8"/>
    <mergeCell ref="A9:I10"/>
    <mergeCell ref="J9:O9"/>
    <mergeCell ref="P9:V9"/>
    <mergeCell ref="J11:O11"/>
    <mergeCell ref="P11:V11"/>
    <mergeCell ref="W11:AB11"/>
    <mergeCell ref="AC11:AI11"/>
    <mergeCell ref="AJ11:AO11"/>
    <mergeCell ref="W9:AB9"/>
    <mergeCell ref="AC9:AI9"/>
    <mergeCell ref="AJ9:AO9"/>
    <mergeCell ref="J10:O10"/>
    <mergeCell ref="P10:V10"/>
    <mergeCell ref="W10:Y10"/>
    <mergeCell ref="Z10:AB10"/>
    <mergeCell ref="AC10:AI10"/>
    <mergeCell ref="AJ10:AO10"/>
    <mergeCell ref="Z12:AB12"/>
    <mergeCell ref="AC12:AI12"/>
    <mergeCell ref="AJ12:AO12"/>
    <mergeCell ref="AP12:AV12"/>
    <mergeCell ref="CP10:CS11"/>
    <mergeCell ref="AX12:AY13"/>
    <mergeCell ref="AZ12:BM13"/>
    <mergeCell ref="BN12:CA13"/>
    <mergeCell ref="CB12:CO13"/>
    <mergeCell ref="CP12:CS13"/>
    <mergeCell ref="AP10:AV10"/>
    <mergeCell ref="AX10:AY11"/>
    <mergeCell ref="AZ10:BM11"/>
    <mergeCell ref="BN10:CA11"/>
    <mergeCell ref="CB10:CO11"/>
    <mergeCell ref="A11:I12"/>
    <mergeCell ref="A13:I14"/>
    <mergeCell ref="J13:O13"/>
    <mergeCell ref="P13:V13"/>
    <mergeCell ref="W13:AB13"/>
    <mergeCell ref="AC13:AI13"/>
    <mergeCell ref="AJ13:AO13"/>
    <mergeCell ref="AJ17:AO17"/>
    <mergeCell ref="AP17:AV17"/>
    <mergeCell ref="AP11:AV11"/>
    <mergeCell ref="J12:O12"/>
    <mergeCell ref="P12:V12"/>
    <mergeCell ref="W12:Y12"/>
    <mergeCell ref="J14:O14"/>
    <mergeCell ref="P14:V14"/>
    <mergeCell ref="W14:Y14"/>
    <mergeCell ref="J15:O15"/>
    <mergeCell ref="P15:V15"/>
    <mergeCell ref="AP13:AV13"/>
    <mergeCell ref="P17:V17"/>
    <mergeCell ref="W17:AB17"/>
    <mergeCell ref="AC17:AI17"/>
    <mergeCell ref="Z14:AB14"/>
    <mergeCell ref="AC14:AI14"/>
    <mergeCell ref="AJ14:AO14"/>
    <mergeCell ref="AP14:AV14"/>
    <mergeCell ref="CP14:CS15"/>
    <mergeCell ref="BN16:CA17"/>
    <mergeCell ref="A21:I30"/>
    <mergeCell ref="J21:AV30"/>
    <mergeCell ref="AX28:AY29"/>
    <mergeCell ref="J17:O17"/>
    <mergeCell ref="A17:I18"/>
    <mergeCell ref="J18:O18"/>
    <mergeCell ref="A19:I20"/>
    <mergeCell ref="P18:V18"/>
    <mergeCell ref="W18:Y18"/>
    <mergeCell ref="J19:X19"/>
    <mergeCell ref="Y19:AJ19"/>
    <mergeCell ref="AK19:AV19"/>
    <mergeCell ref="J20:X20"/>
    <mergeCell ref="Y20:AJ20"/>
    <mergeCell ref="AK20:AV20"/>
    <mergeCell ref="Z18:AB18"/>
    <mergeCell ref="AC18:AI18"/>
    <mergeCell ref="AJ18:AO18"/>
    <mergeCell ref="AP18:AV18"/>
    <mergeCell ref="CP30:CS31"/>
    <mergeCell ref="A33:K33"/>
    <mergeCell ref="L33:O33"/>
    <mergeCell ref="CP22:CS23"/>
    <mergeCell ref="AX24:AY25"/>
    <mergeCell ref="AZ24:BM25"/>
    <mergeCell ref="BN24:CA25"/>
    <mergeCell ref="CB24:CO25"/>
    <mergeCell ref="CP24:CS25"/>
    <mergeCell ref="AX26:AY27"/>
    <mergeCell ref="AZ26:BM27"/>
    <mergeCell ref="BN26:CA27"/>
    <mergeCell ref="CB26:CO27"/>
    <mergeCell ref="CP26:CS27"/>
    <mergeCell ref="AX22:AY23"/>
    <mergeCell ref="AZ22:BM23"/>
    <mergeCell ref="BN22:CA23"/>
    <mergeCell ref="CB22:CO23"/>
    <mergeCell ref="AX32:AY33"/>
    <mergeCell ref="AZ32:BM33"/>
    <mergeCell ref="BN32:CA33"/>
    <mergeCell ref="CB32:CO33"/>
    <mergeCell ref="CP32:CS33"/>
  </mergeCells>
  <phoneticPr fontId="5" type="noConversion"/>
  <dataValidations xWindow="351" yWindow="472" count="3">
    <dataValidation errorStyle="information" allowBlank="1" showInputMessage="1" showErrorMessage="1" prompt="외국인일 경우 생년월일+성별 입력(예 801010-남)" sqref="P10:V10 P16:V16 P14:V14 P12:V12 P18:V18"/>
    <dataValidation type="list" allowBlank="1" showInputMessage="1" showErrorMessage="1" prompt="설정 필수" sqref="W10:Y10 W16:Y16 W14:Y14 W12:Y12 W18:Y18">
      <formula1>"내국인, 외국인"</formula1>
    </dataValidation>
    <dataValidation type="time" operator="notBetween" allowBlank="1" showInputMessage="1" showErrorMessage="1" sqref="AF8 AL8">
      <formula1>0</formula1>
      <formula2>0</formula2>
    </dataValidation>
  </dataValidations>
  <hyperlinks>
    <hyperlink ref="CU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3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="94" zoomScaleNormal="94" workbookViewId="0">
      <selection sqref="A1:R1"/>
    </sheetView>
  </sheetViews>
  <sheetFormatPr defaultRowHeight="13.5"/>
  <cols>
    <col min="1" max="1" width="4.6640625" style="546" bestFit="1" customWidth="1"/>
    <col min="2" max="2" width="8.88671875" style="546"/>
    <col min="3" max="3" width="13.5546875" style="546" customWidth="1"/>
    <col min="4" max="5" width="13.77734375" style="546" customWidth="1"/>
    <col min="6" max="7" width="10.77734375" style="546" customWidth="1"/>
    <col min="8" max="8" width="12.77734375" style="546" customWidth="1"/>
    <col min="9" max="10" width="10.77734375" style="546" customWidth="1"/>
    <col min="11" max="11" width="20.77734375" style="546" customWidth="1"/>
    <col min="12" max="13" width="8.33203125" style="546" customWidth="1"/>
    <col min="14" max="14" width="8.88671875" style="546"/>
    <col min="15" max="15" width="12.77734375" style="546" customWidth="1"/>
    <col min="16" max="16" width="20.77734375" style="546" customWidth="1"/>
    <col min="17" max="17" width="14.77734375" style="546" customWidth="1"/>
    <col min="18" max="18" width="13.77734375" style="546" customWidth="1"/>
    <col min="19" max="16384" width="8.88671875" style="546"/>
  </cols>
  <sheetData>
    <row r="1" spans="1:18" ht="20.25" customHeight="1">
      <c r="A1" s="897" t="s">
        <v>1776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</row>
    <row r="3" spans="1:18" ht="24">
      <c r="A3" s="548" t="s">
        <v>1763</v>
      </c>
      <c r="B3" s="549" t="s">
        <v>1764</v>
      </c>
      <c r="C3" s="549" t="s">
        <v>1765</v>
      </c>
      <c r="D3" s="549" t="s">
        <v>1766</v>
      </c>
      <c r="E3" s="549" t="s">
        <v>1767</v>
      </c>
      <c r="F3" s="549" t="s">
        <v>1785</v>
      </c>
      <c r="G3" s="549" t="s">
        <v>1768</v>
      </c>
      <c r="H3" s="550" t="s">
        <v>2414</v>
      </c>
      <c r="I3" s="549" t="s">
        <v>1769</v>
      </c>
      <c r="J3" s="549" t="s">
        <v>1770</v>
      </c>
      <c r="K3" s="549" t="s">
        <v>1786</v>
      </c>
      <c r="L3" s="549" t="s">
        <v>1779</v>
      </c>
      <c r="M3" s="549" t="s">
        <v>1780</v>
      </c>
      <c r="N3" s="549" t="s">
        <v>1771</v>
      </c>
      <c r="O3" s="549" t="s">
        <v>1772</v>
      </c>
      <c r="P3" s="549" t="s">
        <v>1773</v>
      </c>
      <c r="Q3" s="549" t="s">
        <v>1774</v>
      </c>
      <c r="R3" s="551" t="s">
        <v>1775</v>
      </c>
    </row>
    <row r="4" spans="1:18" ht="20.100000000000001" customHeight="1">
      <c r="A4" s="552">
        <v>1</v>
      </c>
      <c r="B4" s="554"/>
      <c r="C4" s="554" t="s">
        <v>1787</v>
      </c>
      <c r="D4" s="554" t="s">
        <v>1784</v>
      </c>
      <c r="E4" s="554" t="s">
        <v>1777</v>
      </c>
      <c r="F4" s="554" t="s">
        <v>1415</v>
      </c>
      <c r="G4" s="554" t="s">
        <v>1778</v>
      </c>
      <c r="H4" s="554">
        <v>11088104</v>
      </c>
      <c r="I4" s="554">
        <v>111111</v>
      </c>
      <c r="J4" s="554">
        <v>1111111</v>
      </c>
      <c r="K4" s="554" t="s">
        <v>1787</v>
      </c>
      <c r="L4" s="554">
        <v>39</v>
      </c>
      <c r="M4" s="554">
        <v>236</v>
      </c>
      <c r="N4" s="554">
        <v>7199</v>
      </c>
      <c r="O4" s="554" t="s">
        <v>1781</v>
      </c>
      <c r="P4" s="555" t="s">
        <v>1782</v>
      </c>
      <c r="Q4" s="554" t="s">
        <v>1783</v>
      </c>
      <c r="R4" s="556" t="s">
        <v>1789</v>
      </c>
    </row>
    <row r="5" spans="1:18" ht="20.100000000000001" customHeight="1">
      <c r="A5" s="552">
        <v>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6"/>
    </row>
    <row r="6" spans="1:18" ht="20.100000000000001" customHeight="1">
      <c r="A6" s="552">
        <v>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6"/>
    </row>
    <row r="7" spans="1:18" ht="20.100000000000001" customHeight="1">
      <c r="A7" s="552">
        <v>4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6"/>
    </row>
    <row r="8" spans="1:18" ht="20.100000000000001" customHeight="1">
      <c r="A8" s="552">
        <v>5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6"/>
    </row>
    <row r="9" spans="1:18" ht="20.100000000000001" customHeight="1">
      <c r="A9" s="552">
        <v>6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6"/>
    </row>
    <row r="10" spans="1:18" ht="20.100000000000001" customHeight="1">
      <c r="A10" s="552">
        <v>7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6"/>
    </row>
    <row r="11" spans="1:18" ht="20.100000000000001" customHeight="1">
      <c r="A11" s="552">
        <v>8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6"/>
    </row>
    <row r="12" spans="1:18" ht="20.100000000000001" customHeight="1">
      <c r="A12" s="552">
        <v>9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6"/>
    </row>
    <row r="13" spans="1:18" ht="20.100000000000001" customHeight="1">
      <c r="A13" s="552">
        <v>10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6"/>
    </row>
    <row r="14" spans="1:18" ht="20.100000000000001" customHeight="1">
      <c r="A14" s="552">
        <v>11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6"/>
    </row>
    <row r="15" spans="1:18" ht="20.100000000000001" customHeight="1">
      <c r="A15" s="552">
        <v>12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6"/>
    </row>
    <row r="16" spans="1:18" ht="20.100000000000001" customHeight="1">
      <c r="A16" s="552">
        <v>13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6"/>
    </row>
    <row r="17" spans="1:18" ht="20.100000000000001" customHeight="1">
      <c r="A17" s="552">
        <v>14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6"/>
    </row>
    <row r="18" spans="1:18" ht="20.100000000000001" customHeight="1">
      <c r="A18" s="552">
        <v>15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6"/>
    </row>
    <row r="19" spans="1:18" ht="20.100000000000001" customHeight="1">
      <c r="A19" s="552">
        <v>16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6"/>
    </row>
    <row r="20" spans="1:18" ht="20.100000000000001" customHeight="1">
      <c r="A20" s="552">
        <v>17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6"/>
    </row>
    <row r="21" spans="1:18" ht="20.100000000000001" customHeight="1">
      <c r="A21" s="552">
        <v>18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6"/>
    </row>
    <row r="22" spans="1:18" ht="20.100000000000001" customHeight="1">
      <c r="A22" s="552">
        <v>19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6"/>
    </row>
    <row r="23" spans="1:18" ht="20.100000000000001" customHeight="1">
      <c r="A23" s="552">
        <v>20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6"/>
    </row>
    <row r="24" spans="1:18" ht="20.100000000000001" customHeight="1">
      <c r="A24" s="552">
        <v>21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6"/>
    </row>
    <row r="25" spans="1:18" ht="20.100000000000001" customHeight="1">
      <c r="A25" s="552">
        <v>22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6"/>
    </row>
    <row r="26" spans="1:18" ht="20.100000000000001" customHeight="1">
      <c r="A26" s="552">
        <v>23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6"/>
    </row>
    <row r="27" spans="1:18" ht="20.100000000000001" customHeight="1">
      <c r="A27" s="552">
        <v>24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6"/>
    </row>
    <row r="28" spans="1:18" ht="20.100000000000001" customHeight="1">
      <c r="A28" s="552">
        <v>25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6"/>
    </row>
    <row r="29" spans="1:18" ht="20.100000000000001" customHeight="1">
      <c r="A29" s="552">
        <v>26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6"/>
    </row>
    <row r="30" spans="1:18" ht="20.100000000000001" customHeight="1">
      <c r="A30" s="552">
        <v>27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6"/>
    </row>
    <row r="31" spans="1:18" ht="20.100000000000001" customHeight="1">
      <c r="A31" s="552">
        <v>28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6"/>
    </row>
    <row r="32" spans="1:18" ht="20.100000000000001" customHeight="1">
      <c r="A32" s="552">
        <v>29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6"/>
    </row>
    <row r="33" spans="1:18" ht="20.100000000000001" customHeight="1">
      <c r="A33" s="552">
        <v>30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6"/>
    </row>
    <row r="34" spans="1:18" ht="20.100000000000001" customHeight="1">
      <c r="A34" s="552">
        <v>31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6"/>
    </row>
    <row r="35" spans="1:18" ht="20.100000000000001" customHeight="1">
      <c r="A35" s="552">
        <v>32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6"/>
    </row>
    <row r="36" spans="1:18" ht="20.100000000000001" customHeight="1">
      <c r="A36" s="552">
        <v>33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6"/>
    </row>
    <row r="37" spans="1:18" ht="20.100000000000001" customHeight="1">
      <c r="A37" s="552">
        <v>34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6"/>
    </row>
    <row r="38" spans="1:18" ht="20.100000000000001" customHeight="1">
      <c r="A38" s="552">
        <v>35</v>
      </c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6"/>
    </row>
    <row r="39" spans="1:18" ht="20.100000000000001" customHeight="1">
      <c r="A39" s="552">
        <v>36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6"/>
    </row>
    <row r="40" spans="1:18" ht="20.100000000000001" customHeight="1">
      <c r="A40" s="552">
        <v>37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6"/>
    </row>
    <row r="41" spans="1:18" ht="20.100000000000001" customHeight="1">
      <c r="A41" s="552">
        <v>38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6"/>
    </row>
    <row r="42" spans="1:18" ht="20.100000000000001" customHeight="1">
      <c r="A42" s="552">
        <v>39</v>
      </c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6"/>
    </row>
    <row r="43" spans="1:18" ht="20.100000000000001" customHeight="1">
      <c r="A43" s="552">
        <v>40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6"/>
    </row>
    <row r="44" spans="1:18" ht="20.100000000000001" customHeight="1">
      <c r="A44" s="552">
        <v>41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6"/>
    </row>
    <row r="45" spans="1:18" ht="20.100000000000001" customHeight="1">
      <c r="A45" s="552">
        <v>42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6"/>
    </row>
    <row r="46" spans="1:18" ht="20.100000000000001" customHeight="1">
      <c r="A46" s="552">
        <v>43</v>
      </c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6"/>
    </row>
    <row r="47" spans="1:18" ht="20.100000000000001" customHeight="1">
      <c r="A47" s="552">
        <v>44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6"/>
    </row>
    <row r="48" spans="1:18" ht="20.100000000000001" customHeight="1">
      <c r="A48" s="552">
        <v>45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6"/>
    </row>
    <row r="49" spans="1:18" ht="20.100000000000001" customHeight="1">
      <c r="A49" s="552">
        <v>46</v>
      </c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6"/>
    </row>
    <row r="50" spans="1:18" ht="20.100000000000001" customHeight="1">
      <c r="A50" s="552">
        <v>47</v>
      </c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6"/>
    </row>
    <row r="51" spans="1:18" ht="20.100000000000001" customHeight="1">
      <c r="A51" s="552">
        <v>48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6"/>
    </row>
    <row r="52" spans="1:18" ht="20.100000000000001" customHeight="1">
      <c r="A52" s="552">
        <v>49</v>
      </c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6"/>
    </row>
    <row r="53" spans="1:18" ht="20.100000000000001" customHeight="1">
      <c r="A53" s="553">
        <v>50</v>
      </c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8"/>
    </row>
    <row r="54" spans="1:18"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</row>
  </sheetData>
  <mergeCells count="1">
    <mergeCell ref="A1:R1"/>
  </mergeCells>
  <phoneticPr fontId="5" type="noConversion"/>
  <hyperlinks>
    <hyperlink ref="P4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없는 직급 수기 입력" prompt="없는 직급 수기 입력">
          <x14:formula1>
            <xm:f>인건비지급단가!$B$6:$M$6</xm:f>
          </x14:formula1>
          <xm:sqref>F4:F53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BA41"/>
  <sheetViews>
    <sheetView zoomScaleNormal="100" workbookViewId="0">
      <selection activeCell="AP9" sqref="AP9:AS9"/>
    </sheetView>
  </sheetViews>
  <sheetFormatPr defaultColWidth="1.77734375" defaultRowHeight="18" customHeight="1"/>
  <cols>
    <col min="1" max="48" width="1.77734375" style="12" customWidth="1"/>
    <col min="49" max="49" width="1.77734375" style="8"/>
    <col min="50" max="50" width="7.88671875" style="12" bestFit="1" customWidth="1"/>
    <col min="51" max="52" width="9.77734375" style="12" customWidth="1"/>
    <col min="53" max="53" width="19.44140625" style="8" customWidth="1"/>
    <col min="54" max="16384" width="1.77734375" style="8"/>
  </cols>
  <sheetData>
    <row r="1" spans="1:53" ht="31.5">
      <c r="A1" s="977" t="s">
        <v>1371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53" ht="18" customHeight="1">
      <c r="AY2" s="257"/>
      <c r="AZ2" s="257"/>
    </row>
    <row r="3" spans="1:53" s="9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1376" t="s">
        <v>1369</v>
      </c>
      <c r="AY3" s="1376"/>
      <c r="AZ3" s="257"/>
    </row>
    <row r="4" spans="1:53" s="32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24"/>
      <c r="AX4" s="257"/>
      <c r="AY4" s="258"/>
      <c r="AZ4" s="258"/>
      <c r="BA4" s="257"/>
    </row>
    <row r="5" spans="1:53" s="32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24"/>
      <c r="AX5" s="2766" t="s">
        <v>894</v>
      </c>
      <c r="AY5" s="2766"/>
      <c r="AZ5" s="2766"/>
      <c r="BA5" s="2766"/>
    </row>
    <row r="6" spans="1:53" s="15" customFormat="1" ht="12.9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X6" s="257"/>
      <c r="AY6" s="258"/>
      <c r="AZ6" s="258"/>
      <c r="BA6" s="258"/>
    </row>
    <row r="7" spans="1:53" s="15" customFormat="1" ht="23.1" customHeight="1">
      <c r="A7" s="2938" t="s">
        <v>522</v>
      </c>
      <c r="B7" s="2939"/>
      <c r="C7" s="2939"/>
      <c r="D7" s="2939"/>
      <c r="E7" s="2939"/>
      <c r="F7" s="2939"/>
      <c r="G7" s="2939"/>
      <c r="H7" s="2940"/>
      <c r="I7" s="1243" t="s">
        <v>523</v>
      </c>
      <c r="J7" s="2740"/>
      <c r="K7" s="2740"/>
      <c r="L7" s="2740"/>
      <c r="M7" s="2740"/>
      <c r="N7" s="2740"/>
      <c r="O7" s="2740" t="e">
        <f>INDEX(소속,MATCH(AK7,성명,0))</f>
        <v>#N/A</v>
      </c>
      <c r="P7" s="2740"/>
      <c r="Q7" s="2740"/>
      <c r="R7" s="2740"/>
      <c r="S7" s="2740"/>
      <c r="T7" s="2740"/>
      <c r="U7" s="2740"/>
      <c r="V7" s="2740"/>
      <c r="W7" s="2740"/>
      <c r="X7" s="2740"/>
      <c r="Y7" s="2740"/>
      <c r="Z7" s="2740"/>
      <c r="AA7" s="2740"/>
      <c r="AB7" s="2740"/>
      <c r="AC7" s="2740"/>
      <c r="AD7" s="2740"/>
      <c r="AE7" s="2740"/>
      <c r="AF7" s="2740"/>
      <c r="AG7" s="2740"/>
      <c r="AH7" s="2740" t="s">
        <v>524</v>
      </c>
      <c r="AI7" s="2740"/>
      <c r="AJ7" s="2740"/>
      <c r="AK7" s="3194">
        <f>'1'!AJ26</f>
        <v>0</v>
      </c>
      <c r="AL7" s="3194"/>
      <c r="AM7" s="3194"/>
      <c r="AN7" s="3194"/>
      <c r="AO7" s="3194"/>
      <c r="AP7" s="3194"/>
      <c r="AQ7" s="3194"/>
      <c r="AR7" s="3194"/>
      <c r="AS7" s="3195"/>
      <c r="AT7" s="3189" t="s">
        <v>525</v>
      </c>
      <c r="AU7" s="3189"/>
      <c r="AV7" s="3190"/>
      <c r="AX7" s="2791" t="s">
        <v>888</v>
      </c>
      <c r="AY7" s="2795" t="s">
        <v>893</v>
      </c>
      <c r="AZ7" s="2795" t="s">
        <v>579</v>
      </c>
      <c r="BA7" s="2796"/>
    </row>
    <row r="8" spans="1:53" s="49" customFormat="1" ht="23.1" customHeight="1">
      <c r="A8" s="2851" t="s">
        <v>526</v>
      </c>
      <c r="B8" s="2852"/>
      <c r="C8" s="2852"/>
      <c r="D8" s="2852"/>
      <c r="E8" s="2852"/>
      <c r="F8" s="2852"/>
      <c r="G8" s="2852"/>
      <c r="H8" s="3184"/>
      <c r="I8" s="3191"/>
      <c r="J8" s="3192"/>
      <c r="K8" s="3192"/>
      <c r="L8" s="3192"/>
      <c r="M8" s="3192"/>
      <c r="N8" s="3192"/>
      <c r="O8" s="3192"/>
      <c r="P8" s="3192"/>
      <c r="Q8" s="3192"/>
      <c r="R8" s="3192"/>
      <c r="S8" s="3191" t="s">
        <v>540</v>
      </c>
      <c r="T8" s="3192"/>
      <c r="U8" s="3192"/>
      <c r="V8" s="3192"/>
      <c r="W8" s="3191" t="e">
        <f>INDEX(연구실동,MATCH(AP9,성명,0))&amp;"동 "&amp;INDEX(연구실호,MATCH(AP9,성명,0))&amp;"호"</f>
        <v>#N/A</v>
      </c>
      <c r="X8" s="3192"/>
      <c r="Y8" s="3192"/>
      <c r="Z8" s="3192"/>
      <c r="AA8" s="3192"/>
      <c r="AB8" s="3192"/>
      <c r="AC8" s="3192"/>
      <c r="AD8" s="3192"/>
      <c r="AE8" s="3192"/>
      <c r="AF8" s="3192"/>
      <c r="AG8" s="3193"/>
      <c r="AH8" s="2858" t="s">
        <v>527</v>
      </c>
      <c r="AI8" s="1519"/>
      <c r="AJ8" s="1107"/>
      <c r="AK8" s="3185"/>
      <c r="AL8" s="3186"/>
      <c r="AM8" s="3186"/>
      <c r="AN8" s="3186"/>
      <c r="AO8" s="3186"/>
      <c r="AP8" s="3186"/>
      <c r="AQ8" s="3186"/>
      <c r="AR8" s="3186"/>
      <c r="AS8" s="3186"/>
      <c r="AT8" s="3187" t="s">
        <v>96</v>
      </c>
      <c r="AU8" s="3187"/>
      <c r="AV8" s="3188"/>
      <c r="AX8" s="2792"/>
      <c r="AY8" s="2797"/>
      <c r="AZ8" s="2797"/>
      <c r="BA8" s="2798"/>
    </row>
    <row r="9" spans="1:53" s="33" customFormat="1" ht="23.1" customHeight="1">
      <c r="A9" s="2913" t="s">
        <v>109</v>
      </c>
      <c r="B9" s="3175"/>
      <c r="C9" s="3175"/>
      <c r="D9" s="3175"/>
      <c r="E9" s="3175"/>
      <c r="F9" s="3175"/>
      <c r="G9" s="3175"/>
      <c r="H9" s="3176"/>
      <c r="I9" s="3168">
        <v>0.75</v>
      </c>
      <c r="J9" s="3168"/>
      <c r="K9" s="26" t="s">
        <v>301</v>
      </c>
      <c r="L9" s="1536" t="s">
        <v>1420</v>
      </c>
      <c r="M9" s="1536"/>
      <c r="N9" s="26" t="s">
        <v>528</v>
      </c>
      <c r="O9" s="26" t="s">
        <v>90</v>
      </c>
      <c r="P9" s="1519"/>
      <c r="Q9" s="1519"/>
      <c r="R9" s="26" t="s">
        <v>301</v>
      </c>
      <c r="S9" s="1519"/>
      <c r="T9" s="1519"/>
      <c r="U9" s="3169" t="s">
        <v>529</v>
      </c>
      <c r="V9" s="3170"/>
      <c r="W9" s="3171" t="s">
        <v>530</v>
      </c>
      <c r="X9" s="3172"/>
      <c r="Y9" s="3172"/>
      <c r="Z9" s="3172"/>
      <c r="AA9" s="3172"/>
      <c r="AB9" s="3172"/>
      <c r="AC9" s="3172"/>
      <c r="AD9" s="3172"/>
      <c r="AE9" s="3172"/>
      <c r="AF9" s="3172"/>
      <c r="AG9" s="3172"/>
      <c r="AH9" s="3172"/>
      <c r="AI9" s="3172"/>
      <c r="AJ9" s="3172"/>
      <c r="AK9" s="3172"/>
      <c r="AL9" s="3173"/>
      <c r="AM9" s="907" t="s">
        <v>531</v>
      </c>
      <c r="AN9" s="907"/>
      <c r="AO9" s="907"/>
      <c r="AP9" s="907"/>
      <c r="AQ9" s="907"/>
      <c r="AR9" s="907"/>
      <c r="AS9" s="2858"/>
      <c r="AT9" s="3170" t="s">
        <v>532</v>
      </c>
      <c r="AU9" s="1525"/>
      <c r="AV9" s="1526"/>
      <c r="AX9" s="2800" t="s">
        <v>889</v>
      </c>
      <c r="AY9" s="2799" t="s">
        <v>886</v>
      </c>
      <c r="AZ9" s="2793" t="s">
        <v>891</v>
      </c>
      <c r="BA9" s="2794"/>
    </row>
    <row r="10" spans="1:53" s="33" customFormat="1" ht="23.1" customHeight="1">
      <c r="A10" s="2831"/>
      <c r="B10" s="2832"/>
      <c r="C10" s="2832"/>
      <c r="D10" s="2832"/>
      <c r="E10" s="2832"/>
      <c r="F10" s="2832"/>
      <c r="G10" s="2832"/>
      <c r="H10" s="2909"/>
      <c r="I10" s="3168">
        <v>0.75</v>
      </c>
      <c r="J10" s="3168"/>
      <c r="K10" s="26" t="s">
        <v>533</v>
      </c>
      <c r="L10" s="1536" t="s">
        <v>1420</v>
      </c>
      <c r="M10" s="1536"/>
      <c r="N10" s="26" t="s">
        <v>534</v>
      </c>
      <c r="O10" s="26" t="s">
        <v>535</v>
      </c>
      <c r="P10" s="1519"/>
      <c r="Q10" s="1519"/>
      <c r="R10" s="26" t="s">
        <v>533</v>
      </c>
      <c r="S10" s="1519"/>
      <c r="T10" s="1519"/>
      <c r="U10" s="3169" t="s">
        <v>534</v>
      </c>
      <c r="V10" s="3170"/>
      <c r="W10" s="3171" t="s">
        <v>536</v>
      </c>
      <c r="X10" s="3172"/>
      <c r="Y10" s="3172"/>
      <c r="Z10" s="3172"/>
      <c r="AA10" s="3172"/>
      <c r="AB10" s="3172"/>
      <c r="AC10" s="3172"/>
      <c r="AD10" s="3172"/>
      <c r="AE10" s="3172"/>
      <c r="AF10" s="3172"/>
      <c r="AG10" s="3172"/>
      <c r="AH10" s="3172"/>
      <c r="AI10" s="3172"/>
      <c r="AJ10" s="3172"/>
      <c r="AK10" s="3172"/>
      <c r="AL10" s="3173"/>
      <c r="AM10" s="907" t="s">
        <v>524</v>
      </c>
      <c r="AN10" s="907"/>
      <c r="AO10" s="907"/>
      <c r="AP10" s="907"/>
      <c r="AQ10" s="907"/>
      <c r="AR10" s="907"/>
      <c r="AS10" s="2858"/>
      <c r="AT10" s="3170" t="s">
        <v>525</v>
      </c>
      <c r="AU10" s="1525"/>
      <c r="AV10" s="1526"/>
      <c r="AX10" s="2800"/>
      <c r="AY10" s="2799"/>
      <c r="AZ10" s="2793"/>
      <c r="BA10" s="2794"/>
    </row>
    <row r="11" spans="1:53" s="33" customFormat="1" ht="23.1" customHeight="1">
      <c r="A11" s="2831"/>
      <c r="B11" s="2832"/>
      <c r="C11" s="2832"/>
      <c r="D11" s="2832"/>
      <c r="E11" s="2832"/>
      <c r="F11" s="2832"/>
      <c r="G11" s="2832"/>
      <c r="H11" s="2909"/>
      <c r="I11" s="3168">
        <v>0.75</v>
      </c>
      <c r="J11" s="3168"/>
      <c r="K11" s="26" t="s">
        <v>533</v>
      </c>
      <c r="L11" s="1536" t="s">
        <v>1420</v>
      </c>
      <c r="M11" s="1536"/>
      <c r="N11" s="26" t="s">
        <v>534</v>
      </c>
      <c r="O11" s="26" t="s">
        <v>535</v>
      </c>
      <c r="P11" s="1519"/>
      <c r="Q11" s="1519"/>
      <c r="R11" s="26" t="s">
        <v>533</v>
      </c>
      <c r="S11" s="1519"/>
      <c r="T11" s="1519"/>
      <c r="U11" s="3169" t="s">
        <v>534</v>
      </c>
      <c r="V11" s="3170"/>
      <c r="W11" s="3171" t="s">
        <v>536</v>
      </c>
      <c r="X11" s="3172"/>
      <c r="Y11" s="3172"/>
      <c r="Z11" s="3172"/>
      <c r="AA11" s="3172"/>
      <c r="AB11" s="3172"/>
      <c r="AC11" s="3172"/>
      <c r="AD11" s="3172"/>
      <c r="AE11" s="3172"/>
      <c r="AF11" s="3172"/>
      <c r="AG11" s="3172"/>
      <c r="AH11" s="3172"/>
      <c r="AI11" s="3172"/>
      <c r="AJ11" s="3172"/>
      <c r="AK11" s="3172"/>
      <c r="AL11" s="3173"/>
      <c r="AM11" s="907" t="s">
        <v>524</v>
      </c>
      <c r="AN11" s="907"/>
      <c r="AO11" s="907"/>
      <c r="AP11" s="907"/>
      <c r="AQ11" s="907"/>
      <c r="AR11" s="907"/>
      <c r="AS11" s="2858"/>
      <c r="AT11" s="3170" t="s">
        <v>525</v>
      </c>
      <c r="AU11" s="1525"/>
      <c r="AV11" s="1526"/>
      <c r="AX11" s="2800"/>
      <c r="AY11" s="2799"/>
      <c r="AZ11" s="2793"/>
      <c r="BA11" s="2794"/>
    </row>
    <row r="12" spans="1:53" s="33" customFormat="1" ht="23.1" customHeight="1">
      <c r="A12" s="2831"/>
      <c r="B12" s="2832"/>
      <c r="C12" s="2832"/>
      <c r="D12" s="2832"/>
      <c r="E12" s="2832"/>
      <c r="F12" s="2832"/>
      <c r="G12" s="2832"/>
      <c r="H12" s="2909"/>
      <c r="I12" s="3168">
        <v>0.75</v>
      </c>
      <c r="J12" s="3168"/>
      <c r="K12" s="26" t="s">
        <v>533</v>
      </c>
      <c r="L12" s="1536" t="s">
        <v>1420</v>
      </c>
      <c r="M12" s="1536"/>
      <c r="N12" s="26" t="s">
        <v>534</v>
      </c>
      <c r="O12" s="26" t="s">
        <v>535</v>
      </c>
      <c r="P12" s="1519"/>
      <c r="Q12" s="1519"/>
      <c r="R12" s="26" t="s">
        <v>533</v>
      </c>
      <c r="S12" s="1519"/>
      <c r="T12" s="1519"/>
      <c r="U12" s="3169" t="s">
        <v>534</v>
      </c>
      <c r="V12" s="3170"/>
      <c r="W12" s="3171" t="s">
        <v>536</v>
      </c>
      <c r="X12" s="3172"/>
      <c r="Y12" s="3172"/>
      <c r="Z12" s="3172"/>
      <c r="AA12" s="3172"/>
      <c r="AB12" s="3172"/>
      <c r="AC12" s="3172"/>
      <c r="AD12" s="3172"/>
      <c r="AE12" s="3172"/>
      <c r="AF12" s="3172"/>
      <c r="AG12" s="3172"/>
      <c r="AH12" s="3172"/>
      <c r="AI12" s="3172"/>
      <c r="AJ12" s="3172"/>
      <c r="AK12" s="3172"/>
      <c r="AL12" s="3173"/>
      <c r="AM12" s="907" t="s">
        <v>524</v>
      </c>
      <c r="AN12" s="907"/>
      <c r="AO12" s="907"/>
      <c r="AP12" s="907"/>
      <c r="AQ12" s="907"/>
      <c r="AR12" s="907"/>
      <c r="AS12" s="2858"/>
      <c r="AT12" s="3170" t="s">
        <v>525</v>
      </c>
      <c r="AU12" s="1525"/>
      <c r="AV12" s="1526"/>
      <c r="AX12" s="2800" t="s">
        <v>890</v>
      </c>
      <c r="AY12" s="2799" t="s">
        <v>887</v>
      </c>
      <c r="AZ12" s="2793" t="s">
        <v>892</v>
      </c>
      <c r="BA12" s="2794"/>
    </row>
    <row r="13" spans="1:53" s="33" customFormat="1" ht="23.1" customHeight="1">
      <c r="A13" s="2831"/>
      <c r="B13" s="2832"/>
      <c r="C13" s="2832"/>
      <c r="D13" s="2832"/>
      <c r="E13" s="2832"/>
      <c r="F13" s="2832"/>
      <c r="G13" s="2832"/>
      <c r="H13" s="2909"/>
      <c r="I13" s="3168">
        <v>0.75</v>
      </c>
      <c r="J13" s="3168"/>
      <c r="K13" s="26" t="s">
        <v>533</v>
      </c>
      <c r="L13" s="1536" t="s">
        <v>1420</v>
      </c>
      <c r="M13" s="1536"/>
      <c r="N13" s="26" t="s">
        <v>534</v>
      </c>
      <c r="O13" s="26" t="s">
        <v>535</v>
      </c>
      <c r="P13" s="1519"/>
      <c r="Q13" s="1519"/>
      <c r="R13" s="26" t="s">
        <v>533</v>
      </c>
      <c r="S13" s="1519"/>
      <c r="T13" s="1519"/>
      <c r="U13" s="3169" t="s">
        <v>534</v>
      </c>
      <c r="V13" s="3170"/>
      <c r="W13" s="3171" t="s">
        <v>536</v>
      </c>
      <c r="X13" s="3172"/>
      <c r="Y13" s="3172"/>
      <c r="Z13" s="3172"/>
      <c r="AA13" s="3172"/>
      <c r="AB13" s="3172"/>
      <c r="AC13" s="3172"/>
      <c r="AD13" s="3172"/>
      <c r="AE13" s="3172"/>
      <c r="AF13" s="3172"/>
      <c r="AG13" s="3172"/>
      <c r="AH13" s="3172"/>
      <c r="AI13" s="3172"/>
      <c r="AJ13" s="3172"/>
      <c r="AK13" s="3172"/>
      <c r="AL13" s="3173"/>
      <c r="AM13" s="907" t="s">
        <v>524</v>
      </c>
      <c r="AN13" s="907"/>
      <c r="AO13" s="907"/>
      <c r="AP13" s="907"/>
      <c r="AQ13" s="907"/>
      <c r="AR13" s="907"/>
      <c r="AS13" s="2858"/>
      <c r="AT13" s="3170" t="s">
        <v>525</v>
      </c>
      <c r="AU13" s="1525"/>
      <c r="AV13" s="1526"/>
      <c r="AX13" s="2804"/>
      <c r="AY13" s="2803"/>
      <c r="AZ13" s="2801"/>
      <c r="BA13" s="2802"/>
    </row>
    <row r="14" spans="1:53" s="33" customFormat="1" ht="23.1" customHeight="1">
      <c r="A14" s="2831"/>
      <c r="B14" s="2832"/>
      <c r="C14" s="2832"/>
      <c r="D14" s="2832"/>
      <c r="E14" s="2832"/>
      <c r="F14" s="2832"/>
      <c r="G14" s="2832"/>
      <c r="H14" s="2909"/>
      <c r="I14" s="3168">
        <v>0.75</v>
      </c>
      <c r="J14" s="3168"/>
      <c r="K14" s="26" t="s">
        <v>533</v>
      </c>
      <c r="L14" s="1536" t="s">
        <v>1420</v>
      </c>
      <c r="M14" s="1536"/>
      <c r="N14" s="26" t="s">
        <v>534</v>
      </c>
      <c r="O14" s="26" t="s">
        <v>535</v>
      </c>
      <c r="P14" s="1519"/>
      <c r="Q14" s="1519"/>
      <c r="R14" s="26" t="s">
        <v>533</v>
      </c>
      <c r="S14" s="1519"/>
      <c r="T14" s="1519"/>
      <c r="U14" s="3169" t="s">
        <v>534</v>
      </c>
      <c r="V14" s="3170"/>
      <c r="W14" s="3171" t="s">
        <v>536</v>
      </c>
      <c r="X14" s="3172"/>
      <c r="Y14" s="3172"/>
      <c r="Z14" s="3172"/>
      <c r="AA14" s="3172"/>
      <c r="AB14" s="3172"/>
      <c r="AC14" s="3172"/>
      <c r="AD14" s="3172"/>
      <c r="AE14" s="3172"/>
      <c r="AF14" s="3172"/>
      <c r="AG14" s="3172"/>
      <c r="AH14" s="3172"/>
      <c r="AI14" s="3172"/>
      <c r="AJ14" s="3172"/>
      <c r="AK14" s="3172"/>
      <c r="AL14" s="3173"/>
      <c r="AM14" s="907" t="s">
        <v>524</v>
      </c>
      <c r="AN14" s="907"/>
      <c r="AO14" s="907"/>
      <c r="AP14" s="907"/>
      <c r="AQ14" s="907"/>
      <c r="AR14" s="907"/>
      <c r="AS14" s="2858"/>
      <c r="AT14" s="3170" t="s">
        <v>525</v>
      </c>
      <c r="AU14" s="1525"/>
      <c r="AV14" s="1526"/>
      <c r="AX14" s="263"/>
      <c r="AY14" s="260"/>
      <c r="AZ14" s="260"/>
      <c r="BA14" s="261"/>
    </row>
    <row r="15" spans="1:53" s="33" customFormat="1" ht="23.1" customHeight="1">
      <c r="A15" s="2010"/>
      <c r="B15" s="2011"/>
      <c r="C15" s="2011"/>
      <c r="D15" s="2011"/>
      <c r="E15" s="2011"/>
      <c r="F15" s="2011"/>
      <c r="G15" s="2011"/>
      <c r="H15" s="1933"/>
      <c r="I15" s="3166">
        <v>0.75</v>
      </c>
      <c r="J15" s="3166"/>
      <c r="K15" s="191" t="s">
        <v>533</v>
      </c>
      <c r="L15" s="3167" t="s">
        <v>1420</v>
      </c>
      <c r="M15" s="3167"/>
      <c r="N15" s="191" t="s">
        <v>534</v>
      </c>
      <c r="O15" s="191" t="s">
        <v>535</v>
      </c>
      <c r="P15" s="1194"/>
      <c r="Q15" s="1194"/>
      <c r="R15" s="191" t="s">
        <v>533</v>
      </c>
      <c r="S15" s="1194"/>
      <c r="T15" s="1194"/>
      <c r="U15" s="3177" t="s">
        <v>534</v>
      </c>
      <c r="V15" s="3178"/>
      <c r="W15" s="3179" t="s">
        <v>536</v>
      </c>
      <c r="X15" s="3180"/>
      <c r="Y15" s="3180"/>
      <c r="Z15" s="3180"/>
      <c r="AA15" s="3180"/>
      <c r="AB15" s="3180"/>
      <c r="AC15" s="3180"/>
      <c r="AD15" s="3180"/>
      <c r="AE15" s="3180"/>
      <c r="AF15" s="3180"/>
      <c r="AG15" s="3180"/>
      <c r="AH15" s="3180"/>
      <c r="AI15" s="3180"/>
      <c r="AJ15" s="3180"/>
      <c r="AK15" s="3180"/>
      <c r="AL15" s="3181"/>
      <c r="AM15" s="1370" t="s">
        <v>524</v>
      </c>
      <c r="AN15" s="1370"/>
      <c r="AO15" s="1370"/>
      <c r="AP15" s="1370"/>
      <c r="AQ15" s="1370"/>
      <c r="AR15" s="1370"/>
      <c r="AS15" s="1193"/>
      <c r="AT15" s="3178" t="s">
        <v>525</v>
      </c>
      <c r="AU15" s="3182"/>
      <c r="AV15" s="3183"/>
      <c r="AX15" s="2766" t="s">
        <v>895</v>
      </c>
      <c r="AY15" s="2766"/>
      <c r="AZ15" s="2766"/>
      <c r="BA15" s="2766"/>
    </row>
    <row r="16" spans="1:53" s="33" customFormat="1" ht="23.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49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X16" s="257"/>
      <c r="AY16" s="258"/>
      <c r="AZ16" s="258"/>
      <c r="BA16" s="258"/>
    </row>
    <row r="17" spans="1:53" s="33" customFormat="1" ht="23.1" customHeight="1">
      <c r="A17" s="3174" t="s">
        <v>537</v>
      </c>
      <c r="B17" s="3174"/>
      <c r="C17" s="3174"/>
      <c r="D17" s="3174"/>
      <c r="E17" s="3174"/>
      <c r="F17" s="3174"/>
      <c r="G17" s="3174"/>
      <c r="H17" s="3174"/>
      <c r="I17" s="3174"/>
      <c r="J17" s="3174"/>
      <c r="K17" s="3174"/>
      <c r="L17" s="3174"/>
      <c r="M17" s="3174"/>
      <c r="N17" s="3174"/>
      <c r="O17" s="3174"/>
      <c r="P17" s="3174"/>
      <c r="Q17" s="3174"/>
      <c r="R17" s="3174"/>
      <c r="S17" s="3174"/>
      <c r="T17" s="3174"/>
      <c r="U17" s="3174"/>
      <c r="V17" s="3174"/>
      <c r="W17" s="3174"/>
      <c r="X17" s="3174"/>
      <c r="Y17" s="3174"/>
      <c r="Z17" s="3174"/>
      <c r="AA17" s="3174"/>
      <c r="AB17" s="3174"/>
      <c r="AC17" s="3174"/>
      <c r="AD17" s="3174"/>
      <c r="AE17" s="3174"/>
      <c r="AF17" s="3174"/>
      <c r="AG17" s="3174"/>
      <c r="AH17" s="3174"/>
      <c r="AI17" s="3174"/>
      <c r="AJ17" s="3174"/>
      <c r="AK17" s="3174"/>
      <c r="AL17" s="3174"/>
      <c r="AM17" s="3174"/>
      <c r="AN17" s="3174"/>
      <c r="AO17" s="3174"/>
      <c r="AP17" s="3174"/>
      <c r="AQ17" s="3174"/>
      <c r="AR17" s="3174"/>
      <c r="AS17" s="3174"/>
      <c r="AT17" s="3174"/>
      <c r="AU17" s="3174"/>
      <c r="AV17" s="3174"/>
      <c r="AX17" s="2791" t="s">
        <v>888</v>
      </c>
      <c r="AY17" s="3199" t="s">
        <v>893</v>
      </c>
      <c r="AZ17" s="3201"/>
      <c r="BA17" s="2805"/>
    </row>
    <row r="18" spans="1:53" s="15" customFormat="1" ht="12.95" customHeight="1">
      <c r="A18" s="1218"/>
      <c r="B18" s="1218"/>
      <c r="C18" s="1218"/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18"/>
      <c r="V18" s="1218"/>
      <c r="W18" s="1218"/>
      <c r="X18" s="1218"/>
      <c r="Y18" s="1218"/>
      <c r="Z18" s="1218"/>
      <c r="AA18" s="1218"/>
      <c r="AB18" s="1218"/>
      <c r="AC18" s="1218"/>
      <c r="AD18" s="1218"/>
      <c r="AE18" s="1218"/>
      <c r="AF18" s="1218"/>
      <c r="AG18" s="1218"/>
      <c r="AH18" s="1218"/>
      <c r="AI18" s="1218"/>
      <c r="AJ18" s="1218"/>
      <c r="AK18" s="1218"/>
      <c r="AL18" s="1218"/>
      <c r="AM18" s="1218"/>
      <c r="AN18" s="1218"/>
      <c r="AO18" s="1218"/>
      <c r="AP18" s="1218"/>
      <c r="AQ18" s="1218"/>
      <c r="AR18" s="1218"/>
      <c r="AS18" s="1218"/>
      <c r="AT18" s="1218"/>
      <c r="AU18" s="1218"/>
      <c r="AV18" s="1218"/>
      <c r="AX18" s="2792"/>
      <c r="AY18" s="3200"/>
      <c r="AZ18" s="3201"/>
      <c r="BA18" s="2805"/>
    </row>
    <row r="19" spans="1:53" s="15" customFormat="1" ht="21.95" customHeight="1">
      <c r="A19" s="1218"/>
      <c r="B19" s="1218"/>
      <c r="C19" s="1218"/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1218"/>
      <c r="AB19" s="1218"/>
      <c r="AC19" s="1218"/>
      <c r="AD19" s="1218"/>
      <c r="AE19" s="1218"/>
      <c r="AF19" s="1218"/>
      <c r="AG19" s="1218"/>
      <c r="AH19" s="1218"/>
      <c r="AI19" s="1218"/>
      <c r="AJ19" s="1218"/>
      <c r="AK19" s="1218"/>
      <c r="AL19" s="1218"/>
      <c r="AM19" s="1218"/>
      <c r="AN19" s="1218"/>
      <c r="AO19" s="1218"/>
      <c r="AP19" s="1218"/>
      <c r="AQ19" s="1218"/>
      <c r="AR19" s="1218"/>
      <c r="AS19" s="1218"/>
      <c r="AT19" s="1218"/>
      <c r="AU19" s="1218"/>
      <c r="AV19" s="1218"/>
      <c r="AX19" s="2800" t="s">
        <v>889</v>
      </c>
      <c r="AY19" s="3196" t="s">
        <v>897</v>
      </c>
      <c r="AZ19" s="3197"/>
      <c r="BA19" s="2755"/>
    </row>
    <row r="20" spans="1:53" s="15" customFormat="1" ht="12.95" customHeight="1">
      <c r="A20" s="1218"/>
      <c r="B20" s="1218"/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218"/>
      <c r="AC20" s="1218"/>
      <c r="AD20" s="1218"/>
      <c r="AE20" s="1218"/>
      <c r="AF20" s="1218"/>
      <c r="AG20" s="1218"/>
      <c r="AH20" s="1218"/>
      <c r="AI20" s="1218"/>
      <c r="AJ20" s="1218"/>
      <c r="AK20" s="1218"/>
      <c r="AL20" s="1218"/>
      <c r="AM20" s="1218"/>
      <c r="AN20" s="1218"/>
      <c r="AO20" s="1218"/>
      <c r="AP20" s="1218"/>
      <c r="AQ20" s="1218"/>
      <c r="AR20" s="1218"/>
      <c r="AS20" s="1218"/>
      <c r="AT20" s="1218"/>
      <c r="AU20" s="1218"/>
      <c r="AV20" s="1218"/>
      <c r="AX20" s="2800"/>
      <c r="AY20" s="3196"/>
      <c r="AZ20" s="3197"/>
      <c r="BA20" s="2755"/>
    </row>
    <row r="21" spans="1:53" s="15" customFormat="1" ht="17.100000000000001" customHeight="1">
      <c r="A21" s="1218"/>
      <c r="B21" s="1218"/>
      <c r="C21" s="1218"/>
      <c r="D21" s="1218"/>
      <c r="E21" s="1218"/>
      <c r="F21" s="1218"/>
      <c r="G21" s="1218"/>
      <c r="H21" s="1218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18"/>
      <c r="V21" s="1218"/>
      <c r="W21" s="1218"/>
      <c r="X21" s="1218"/>
      <c r="Y21" s="1218"/>
      <c r="Z21" s="1218"/>
      <c r="AA21" s="1218"/>
      <c r="AB21" s="1218"/>
      <c r="AC21" s="1218"/>
      <c r="AD21" s="1218"/>
      <c r="AE21" s="1218"/>
      <c r="AF21" s="1218"/>
      <c r="AG21" s="1218"/>
      <c r="AH21" s="1218"/>
      <c r="AI21" s="1218"/>
      <c r="AJ21" s="1218"/>
      <c r="AK21" s="1218"/>
      <c r="AL21" s="1218"/>
      <c r="AM21" s="1218"/>
      <c r="AN21" s="1218"/>
      <c r="AO21" s="1218"/>
      <c r="AP21" s="1218"/>
      <c r="AQ21" s="1218"/>
      <c r="AR21" s="1218"/>
      <c r="AS21" s="1218"/>
      <c r="AT21" s="1218"/>
      <c r="AU21" s="1218"/>
      <c r="AV21" s="1218"/>
      <c r="AX21" s="2800"/>
      <c r="AY21" s="3196"/>
      <c r="AZ21" s="3197"/>
      <c r="BA21" s="2755"/>
    </row>
    <row r="22" spans="1:53" s="12" customFormat="1" ht="17.100000000000001" customHeight="1">
      <c r="A22" s="1218"/>
      <c r="B22" s="1218"/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18"/>
      <c r="O22" s="1218"/>
      <c r="P22" s="1218"/>
      <c r="Q22" s="1218"/>
      <c r="R22" s="1218"/>
      <c r="S22" s="1218"/>
      <c r="T22" s="1218"/>
      <c r="U22" s="1218"/>
      <c r="V22" s="1218"/>
      <c r="W22" s="1218"/>
      <c r="X22" s="1218"/>
      <c r="Y22" s="1218"/>
      <c r="Z22" s="1218"/>
      <c r="AA22" s="1218"/>
      <c r="AB22" s="1218"/>
      <c r="AC22" s="1218"/>
      <c r="AD22" s="1218"/>
      <c r="AE22" s="1218"/>
      <c r="AF22" s="1218"/>
      <c r="AG22" s="1218"/>
      <c r="AH22" s="1218"/>
      <c r="AI22" s="1218"/>
      <c r="AJ22" s="1218"/>
      <c r="AK22" s="1218"/>
      <c r="AL22" s="1218"/>
      <c r="AM22" s="1218"/>
      <c r="AN22" s="1218"/>
      <c r="AO22" s="1218"/>
      <c r="AP22" s="1218"/>
      <c r="AQ22" s="1218"/>
      <c r="AR22" s="1218"/>
      <c r="AS22" s="1218"/>
      <c r="AT22" s="1218"/>
      <c r="AU22" s="1218"/>
      <c r="AV22" s="1218"/>
      <c r="AX22" s="2800" t="s">
        <v>890</v>
      </c>
      <c r="AY22" s="3196" t="s">
        <v>896</v>
      </c>
      <c r="AZ22" s="3197"/>
      <c r="BA22" s="2755"/>
    </row>
    <row r="23" spans="1:53" s="12" customFormat="1" ht="17.100000000000001" customHeight="1">
      <c r="A23" s="1218"/>
      <c r="B23" s="1218"/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218"/>
      <c r="AL23" s="1218"/>
      <c r="AM23" s="1218"/>
      <c r="AN23" s="1218"/>
      <c r="AO23" s="1218"/>
      <c r="AP23" s="1218"/>
      <c r="AQ23" s="1218"/>
      <c r="AR23" s="1218"/>
      <c r="AS23" s="1218"/>
      <c r="AT23" s="1218"/>
      <c r="AU23" s="1218"/>
      <c r="AV23" s="1218"/>
      <c r="AX23" s="2804"/>
      <c r="AY23" s="3198"/>
      <c r="AZ23" s="3197"/>
      <c r="BA23" s="2755"/>
    </row>
    <row r="24" spans="1:53" s="12" customFormat="1" ht="17.100000000000001" customHeight="1">
      <c r="A24" s="1218"/>
      <c r="B24" s="1218"/>
      <c r="C24" s="1218"/>
      <c r="D24" s="1218"/>
      <c r="E24" s="1218"/>
      <c r="F24" s="1218"/>
      <c r="G24" s="1218"/>
      <c r="H24" s="1218"/>
      <c r="I24" s="1218"/>
      <c r="J24" s="1218"/>
      <c r="K24" s="1218"/>
      <c r="L24" s="1218"/>
      <c r="M24" s="1218"/>
      <c r="N24" s="1218"/>
      <c r="O24" s="1218"/>
      <c r="P24" s="1218"/>
      <c r="Q24" s="1218"/>
      <c r="R24" s="1218"/>
      <c r="S24" s="1218"/>
      <c r="T24" s="1218"/>
      <c r="U24" s="1218"/>
      <c r="V24" s="1218"/>
      <c r="W24" s="1218"/>
      <c r="X24" s="1218"/>
      <c r="Y24" s="1218"/>
      <c r="Z24" s="1218"/>
      <c r="AA24" s="1218"/>
      <c r="AB24" s="1218"/>
      <c r="AC24" s="1218"/>
      <c r="AD24" s="1218"/>
      <c r="AE24" s="1218"/>
      <c r="AF24" s="1218"/>
      <c r="AG24" s="1218"/>
      <c r="AH24" s="1218"/>
      <c r="AI24" s="1218"/>
      <c r="AJ24" s="1218"/>
      <c r="AK24" s="1218"/>
      <c r="AL24" s="1218"/>
      <c r="AM24" s="1218"/>
      <c r="AN24" s="1218"/>
      <c r="AO24" s="1218"/>
      <c r="AP24" s="1218"/>
      <c r="AQ24" s="1218"/>
      <c r="AR24" s="1218"/>
      <c r="AS24" s="1218"/>
      <c r="AT24" s="1218"/>
      <c r="AU24" s="1218"/>
      <c r="AV24" s="1218"/>
      <c r="AX24" s="264"/>
      <c r="AY24" s="259"/>
      <c r="AZ24" s="260"/>
      <c r="BA24" s="261"/>
    </row>
    <row r="25" spans="1:53" s="12" customFormat="1" ht="17.100000000000001" customHeight="1">
      <c r="A25" s="1218"/>
      <c r="B25" s="1218"/>
      <c r="C25" s="1218"/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1218"/>
      <c r="W25" s="1218"/>
      <c r="X25" s="1218"/>
      <c r="Y25" s="1218"/>
      <c r="Z25" s="1218"/>
      <c r="AA25" s="1218"/>
      <c r="AB25" s="1218"/>
      <c r="AC25" s="1218"/>
      <c r="AD25" s="1218"/>
      <c r="AE25" s="1218"/>
      <c r="AF25" s="1218"/>
      <c r="AG25" s="1218"/>
      <c r="AH25" s="1218"/>
      <c r="AI25" s="1218"/>
      <c r="AJ25" s="1218"/>
      <c r="AK25" s="1218"/>
      <c r="AL25" s="1218"/>
      <c r="AM25" s="1218"/>
      <c r="AN25" s="1218"/>
      <c r="AO25" s="1218"/>
      <c r="AP25" s="1218"/>
      <c r="AQ25" s="1218"/>
      <c r="AR25" s="1218"/>
      <c r="AS25" s="1218"/>
      <c r="AT25" s="1218"/>
      <c r="AU25" s="1218"/>
      <c r="AV25" s="1218"/>
      <c r="AX25" s="264"/>
      <c r="AY25" s="259"/>
      <c r="AZ25" s="260"/>
      <c r="BA25" s="261"/>
    </row>
    <row r="26" spans="1:53" s="12" customFormat="1" ht="17.100000000000001" customHeight="1">
      <c r="A26" s="1218"/>
      <c r="B26" s="1218"/>
      <c r="C26" s="1218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8"/>
      <c r="AM26" s="1218"/>
      <c r="AN26" s="1218"/>
      <c r="AO26" s="1218"/>
      <c r="AP26" s="1218"/>
      <c r="AQ26" s="1218"/>
      <c r="AR26" s="1218"/>
      <c r="AS26" s="1218"/>
      <c r="AT26" s="1218"/>
      <c r="AU26" s="1218"/>
      <c r="AV26" s="1218"/>
      <c r="AX26" s="264"/>
      <c r="AY26" s="259"/>
      <c r="AZ26" s="260"/>
      <c r="BA26" s="261"/>
    </row>
    <row r="27" spans="1:53" s="12" customFormat="1" ht="17.100000000000001" customHeight="1">
      <c r="A27" s="1218"/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8"/>
      <c r="AC27" s="1218"/>
      <c r="AD27" s="1218"/>
      <c r="AE27" s="1218"/>
      <c r="AF27" s="1218"/>
      <c r="AG27" s="1218"/>
      <c r="AH27" s="1218"/>
      <c r="AI27" s="1218"/>
      <c r="AJ27" s="1218"/>
      <c r="AK27" s="1218"/>
      <c r="AL27" s="1218"/>
      <c r="AM27" s="1218"/>
      <c r="AN27" s="1218"/>
      <c r="AO27" s="1218"/>
      <c r="AP27" s="1218"/>
      <c r="AQ27" s="1218"/>
      <c r="AR27" s="1218"/>
      <c r="AS27" s="1218"/>
      <c r="AT27" s="1218"/>
      <c r="AU27" s="1218"/>
      <c r="AV27" s="1218"/>
      <c r="AX27" s="264"/>
      <c r="AY27" s="259"/>
      <c r="AZ27" s="260"/>
      <c r="BA27" s="261"/>
    </row>
    <row r="28" spans="1:53" s="12" customFormat="1" ht="17.100000000000001" customHeight="1">
      <c r="A28" s="1218"/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1218"/>
      <c r="AK28" s="1218"/>
      <c r="AL28" s="1218"/>
      <c r="AM28" s="1218"/>
      <c r="AN28" s="1218"/>
      <c r="AO28" s="1218"/>
      <c r="AP28" s="1218"/>
      <c r="AQ28" s="1218"/>
      <c r="AR28" s="1218"/>
      <c r="AS28" s="1218"/>
      <c r="AT28" s="1218"/>
      <c r="AU28" s="1218"/>
      <c r="AV28" s="1218"/>
      <c r="AX28" s="264"/>
      <c r="AY28" s="259"/>
      <c r="AZ28" s="260"/>
      <c r="BA28" s="261"/>
    </row>
    <row r="29" spans="1:53" s="12" customFormat="1" ht="17.100000000000001" customHeight="1">
      <c r="A29" s="1218"/>
      <c r="B29" s="1218"/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1218"/>
      <c r="AK29" s="1218"/>
      <c r="AL29" s="1218"/>
      <c r="AM29" s="1218"/>
      <c r="AN29" s="1218"/>
      <c r="AO29" s="1218"/>
      <c r="AP29" s="1218"/>
      <c r="AQ29" s="1218"/>
      <c r="AR29" s="1218"/>
      <c r="AS29" s="1218"/>
      <c r="AT29" s="1218"/>
      <c r="AU29" s="1218"/>
      <c r="AV29" s="1218"/>
      <c r="AX29" s="264"/>
      <c r="AY29" s="259"/>
      <c r="AZ29" s="260"/>
      <c r="BA29" s="261"/>
    </row>
    <row r="30" spans="1:53" s="12" customFormat="1" ht="17.100000000000001" customHeight="1">
      <c r="A30" s="1218"/>
      <c r="B30" s="1218"/>
      <c r="C30" s="1218"/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1218"/>
      <c r="AK30" s="1218"/>
      <c r="AL30" s="1218"/>
      <c r="AM30" s="1218"/>
      <c r="AN30" s="1218"/>
      <c r="AO30" s="1218"/>
      <c r="AP30" s="1218"/>
      <c r="AQ30" s="1218"/>
      <c r="AR30" s="1218"/>
      <c r="AS30" s="1218"/>
      <c r="AT30" s="1218"/>
      <c r="AU30" s="1218"/>
      <c r="AV30" s="1218"/>
      <c r="AX30" s="264"/>
      <c r="AY30" s="259"/>
      <c r="AZ30" s="260"/>
      <c r="BA30" s="261"/>
    </row>
    <row r="31" spans="1:53" s="12" customFormat="1" ht="17.100000000000001" customHeight="1">
      <c r="A31" s="1218"/>
      <c r="B31" s="1218"/>
      <c r="C31" s="1218"/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1218"/>
      <c r="AI31" s="1218"/>
      <c r="AJ31" s="1218"/>
      <c r="AK31" s="1218"/>
      <c r="AL31" s="1218"/>
      <c r="AM31" s="1218"/>
      <c r="AN31" s="1218"/>
      <c r="AO31" s="1218"/>
      <c r="AP31" s="1218"/>
      <c r="AQ31" s="1218"/>
      <c r="AR31" s="1218"/>
      <c r="AS31" s="1218"/>
      <c r="AT31" s="1218"/>
      <c r="AU31" s="1218"/>
      <c r="AV31" s="1218"/>
      <c r="AX31" s="264"/>
      <c r="AY31" s="259"/>
      <c r="AZ31" s="260"/>
      <c r="BA31" s="261"/>
    </row>
    <row r="32" spans="1:53" s="12" customFormat="1" ht="17.100000000000001" customHeight="1">
      <c r="A32" s="1218"/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8"/>
      <c r="AM32" s="1218"/>
      <c r="AN32" s="1218"/>
      <c r="AO32" s="1218"/>
      <c r="AP32" s="1218"/>
      <c r="AQ32" s="1218"/>
      <c r="AR32" s="1218"/>
      <c r="AS32" s="1218"/>
      <c r="AT32" s="1218"/>
      <c r="AU32" s="1218"/>
      <c r="AV32" s="1218"/>
      <c r="AX32" s="264"/>
      <c r="AY32" s="259"/>
      <c r="AZ32" s="260"/>
      <c r="BA32" s="261"/>
    </row>
    <row r="33" spans="1:53" s="12" customFormat="1" ht="17.100000000000001" customHeight="1">
      <c r="A33" s="1218"/>
      <c r="B33" s="1218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1218"/>
      <c r="AK33" s="1218"/>
      <c r="AL33" s="1218"/>
      <c r="AM33" s="1218"/>
      <c r="AN33" s="1218"/>
      <c r="AO33" s="1218"/>
      <c r="AP33" s="1218"/>
      <c r="AQ33" s="1218"/>
      <c r="AR33" s="1218"/>
      <c r="AS33" s="1218"/>
      <c r="AT33" s="1218"/>
      <c r="AU33" s="1218"/>
      <c r="AV33" s="1218"/>
      <c r="AX33" s="263"/>
      <c r="AY33" s="260"/>
      <c r="AZ33" s="259"/>
      <c r="BA33" s="261"/>
    </row>
    <row r="34" spans="1:53" s="12" customFormat="1" ht="17.100000000000001" customHeight="1">
      <c r="A34" s="1218"/>
      <c r="B34" s="1218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1218"/>
      <c r="AM34" s="1218"/>
      <c r="AN34" s="1218"/>
      <c r="AO34" s="1218"/>
      <c r="AP34" s="1218"/>
      <c r="AQ34" s="1218"/>
      <c r="AR34" s="1218"/>
      <c r="AS34" s="1218"/>
      <c r="AT34" s="1218"/>
      <c r="AU34" s="1218"/>
      <c r="AV34" s="1218"/>
      <c r="AX34" s="263"/>
      <c r="AY34" s="260"/>
      <c r="AZ34" s="259"/>
      <c r="BA34" s="261"/>
    </row>
    <row r="35" spans="1:53" s="12" customFormat="1" ht="17.100000000000001" customHeight="1">
      <c r="A35" s="1218"/>
      <c r="B35" s="1218"/>
      <c r="C35" s="1218"/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X35" s="263"/>
      <c r="AY35" s="260"/>
      <c r="AZ35" s="259"/>
      <c r="BA35" s="261"/>
    </row>
    <row r="36" spans="1:53" s="12" customFormat="1" ht="17.100000000000001" customHeight="1">
      <c r="A36" s="1218"/>
      <c r="B36" s="1218"/>
      <c r="C36" s="1218"/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  <c r="Q36" s="1218"/>
      <c r="R36" s="1218"/>
      <c r="S36" s="1218"/>
      <c r="T36" s="1218"/>
      <c r="U36" s="1218"/>
      <c r="V36" s="1218"/>
      <c r="W36" s="1218"/>
      <c r="X36" s="1218"/>
      <c r="Y36" s="1218"/>
      <c r="Z36" s="1218"/>
      <c r="AA36" s="1218"/>
      <c r="AB36" s="1218"/>
      <c r="AC36" s="1218"/>
      <c r="AD36" s="1218"/>
      <c r="AE36" s="1218"/>
      <c r="AF36" s="1218"/>
      <c r="AG36" s="1218"/>
      <c r="AH36" s="1218"/>
      <c r="AI36" s="1218"/>
      <c r="AJ36" s="1218"/>
      <c r="AK36" s="1218"/>
      <c r="AL36" s="1218"/>
      <c r="AM36" s="1218"/>
      <c r="AN36" s="1218"/>
      <c r="AO36" s="1218"/>
      <c r="AP36" s="1218"/>
      <c r="AQ36" s="1218"/>
      <c r="AR36" s="1218"/>
      <c r="AS36" s="1218"/>
      <c r="AT36" s="1218"/>
      <c r="AU36" s="1218"/>
      <c r="AV36" s="1218"/>
      <c r="AX36" s="263"/>
      <c r="AY36" s="260"/>
      <c r="AZ36" s="259"/>
      <c r="BA36" s="265"/>
    </row>
    <row r="37" spans="1:53" s="12" customFormat="1" ht="17.100000000000001" customHeight="1">
      <c r="A37" s="1218"/>
      <c r="B37" s="1218"/>
      <c r="C37" s="1218"/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  <c r="Q37" s="1218"/>
      <c r="R37" s="1218"/>
      <c r="S37" s="1218"/>
      <c r="T37" s="1218"/>
      <c r="U37" s="1218"/>
      <c r="V37" s="1218"/>
      <c r="W37" s="1218"/>
      <c r="X37" s="1218"/>
      <c r="Y37" s="1218"/>
      <c r="Z37" s="1218"/>
      <c r="AA37" s="1218"/>
      <c r="AB37" s="1218"/>
      <c r="AC37" s="1218"/>
      <c r="AD37" s="1218"/>
      <c r="AE37" s="1218"/>
      <c r="AF37" s="1218"/>
      <c r="AG37" s="1218"/>
      <c r="AH37" s="1218"/>
      <c r="AI37" s="1218"/>
      <c r="AJ37" s="1218"/>
      <c r="AK37" s="1218"/>
      <c r="AL37" s="1218"/>
      <c r="AM37" s="1218"/>
      <c r="AN37" s="1218"/>
      <c r="AO37" s="1218"/>
      <c r="AP37" s="1218"/>
      <c r="AQ37" s="1218"/>
      <c r="AR37" s="1218"/>
      <c r="AS37" s="1218"/>
      <c r="AT37" s="1218"/>
      <c r="AU37" s="1218"/>
      <c r="AV37" s="1218"/>
      <c r="AX37" s="263"/>
      <c r="AY37" s="260"/>
      <c r="AZ37" s="259"/>
      <c r="BA37" s="265"/>
    </row>
    <row r="38" spans="1:53" s="12" customFormat="1" ht="17.100000000000001" customHeight="1">
      <c r="A38" s="944" t="s">
        <v>538</v>
      </c>
      <c r="B38" s="944"/>
      <c r="C38" s="944"/>
      <c r="D38" s="944"/>
      <c r="E38" s="944"/>
      <c r="F38" s="944"/>
      <c r="G38" s="944"/>
      <c r="H38" s="944"/>
      <c r="I38" s="944"/>
      <c r="J38" s="944"/>
      <c r="K38" s="944"/>
      <c r="L38" s="944"/>
      <c r="M38" s="944"/>
      <c r="N38" s="1012" t="s">
        <v>539</v>
      </c>
      <c r="O38" s="1012"/>
      <c r="P38" s="1012"/>
      <c r="Q38" s="1012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X38" s="262"/>
      <c r="AY38" s="27"/>
      <c r="AZ38" s="27"/>
    </row>
    <row r="39" spans="1:53" s="12" customFormat="1" ht="17.100000000000001" customHeight="1"/>
    <row r="40" spans="1:53" ht="17.100000000000001" customHeight="1">
      <c r="AW40" s="10"/>
      <c r="AX40" s="8"/>
      <c r="AY40" s="8"/>
      <c r="AZ40" s="8"/>
    </row>
    <row r="41" spans="1:53" ht="18" customHeight="1">
      <c r="AX41" s="8"/>
      <c r="AY41" s="8"/>
      <c r="AZ41" s="8"/>
    </row>
  </sheetData>
  <sheetProtection insertColumns="0" deleteColumns="0"/>
  <protectedRanges>
    <protectedRange sqref="BB8:BV18 BB20:BV22" name="범위1_5"/>
    <protectedRange sqref="AK7 AP8 AB8 AK9:AK15" name="범위1"/>
    <protectedRange sqref="AQ4:AQ5 N4:O5 Q5" name="범위1_1_1"/>
    <protectedRange sqref="AY4:AZ6 AY15:AZ16" name="범위1_2_1_1_2"/>
    <protectedRange sqref="AZ9 AZ12 BA10:BA11 BA13:BA14 AZ19 AZ22 BA20:BA21 BA23" name="범위1_5_1_1"/>
    <protectedRange sqref="BA8 AZ7 BA18 AZ17" name="범위1_3_1_1_1"/>
    <protectedRange sqref="AX7:AX10 AY7 AX17:AX20 AY17" name="범위1_2_1_1_1_1"/>
  </protectedRanges>
  <mergeCells count="115">
    <mergeCell ref="AX3:AY3"/>
    <mergeCell ref="U10:V10"/>
    <mergeCell ref="AY19:AY21"/>
    <mergeCell ref="AZ19:BA21"/>
    <mergeCell ref="AX22:AX23"/>
    <mergeCell ref="AY22:AY23"/>
    <mergeCell ref="AZ22:BA23"/>
    <mergeCell ref="AX5:BA5"/>
    <mergeCell ref="AZ7:BA8"/>
    <mergeCell ref="AX9:AX11"/>
    <mergeCell ref="AY9:AY11"/>
    <mergeCell ref="AZ9:BA11"/>
    <mergeCell ref="AX12:AX13"/>
    <mergeCell ref="AY12:AY13"/>
    <mergeCell ref="AZ12:BA13"/>
    <mergeCell ref="AX15:BA15"/>
    <mergeCell ref="AX17:AX18"/>
    <mergeCell ref="AY17:AY18"/>
    <mergeCell ref="AX7:AX8"/>
    <mergeCell ref="AY7:AY8"/>
    <mergeCell ref="AZ17:BA18"/>
    <mergeCell ref="AX19:AX21"/>
    <mergeCell ref="AT11:AV11"/>
    <mergeCell ref="AT12:AV12"/>
    <mergeCell ref="A1:AV1"/>
    <mergeCell ref="A7:H7"/>
    <mergeCell ref="W3:AB3"/>
    <mergeCell ref="H4:V4"/>
    <mergeCell ref="A3:G3"/>
    <mergeCell ref="H3:V3"/>
    <mergeCell ref="AP3:AV3"/>
    <mergeCell ref="W4:AB4"/>
    <mergeCell ref="A4:G4"/>
    <mergeCell ref="AC4:AV4"/>
    <mergeCell ref="AC3:AI3"/>
    <mergeCell ref="AJ3:AN3"/>
    <mergeCell ref="AK7:AS7"/>
    <mergeCell ref="A8:H8"/>
    <mergeCell ref="A5:G5"/>
    <mergeCell ref="H5:AV5"/>
    <mergeCell ref="AH8:AJ8"/>
    <mergeCell ref="AK8:AS8"/>
    <mergeCell ref="AT8:AV8"/>
    <mergeCell ref="I7:N7"/>
    <mergeCell ref="O7:AG7"/>
    <mergeCell ref="AH7:AJ7"/>
    <mergeCell ref="AT7:AV7"/>
    <mergeCell ref="I8:R8"/>
    <mergeCell ref="S8:V8"/>
    <mergeCell ref="W8:AG8"/>
    <mergeCell ref="I9:J9"/>
    <mergeCell ref="L9:M9"/>
    <mergeCell ref="P9:Q9"/>
    <mergeCell ref="S9:T9"/>
    <mergeCell ref="U14:V14"/>
    <mergeCell ref="W14:AL14"/>
    <mergeCell ref="AM14:AO14"/>
    <mergeCell ref="AP14:AS14"/>
    <mergeCell ref="AM10:AO10"/>
    <mergeCell ref="U9:V9"/>
    <mergeCell ref="W9:AL9"/>
    <mergeCell ref="AM9:AO9"/>
    <mergeCell ref="AM11:AO11"/>
    <mergeCell ref="W10:AL10"/>
    <mergeCell ref="I10:J10"/>
    <mergeCell ref="L10:M10"/>
    <mergeCell ref="P10:Q10"/>
    <mergeCell ref="S10:T10"/>
    <mergeCell ref="I11:J11"/>
    <mergeCell ref="L11:M11"/>
    <mergeCell ref="P11:Q11"/>
    <mergeCell ref="S11:T11"/>
    <mergeCell ref="U11:V11"/>
    <mergeCell ref="W11:AL11"/>
    <mergeCell ref="A38:M38"/>
    <mergeCell ref="N38:Q38"/>
    <mergeCell ref="AP10:AS10"/>
    <mergeCell ref="A17:AV17"/>
    <mergeCell ref="AP9:AS9"/>
    <mergeCell ref="AT9:AV9"/>
    <mergeCell ref="AT10:AV10"/>
    <mergeCell ref="A9:H15"/>
    <mergeCell ref="I13:J13"/>
    <mergeCell ref="L13:M13"/>
    <mergeCell ref="P13:Q13"/>
    <mergeCell ref="S13:T13"/>
    <mergeCell ref="A18:AV37"/>
    <mergeCell ref="U15:V15"/>
    <mergeCell ref="W15:AL15"/>
    <mergeCell ref="AM15:AO15"/>
    <mergeCell ref="AP15:AS15"/>
    <mergeCell ref="AT15:AV15"/>
    <mergeCell ref="AT13:AV13"/>
    <mergeCell ref="U13:V13"/>
    <mergeCell ref="W13:AL13"/>
    <mergeCell ref="AM13:AO13"/>
    <mergeCell ref="AP13:AS13"/>
    <mergeCell ref="AT14:AV14"/>
    <mergeCell ref="I15:J15"/>
    <mergeCell ref="L15:M15"/>
    <mergeCell ref="P15:Q15"/>
    <mergeCell ref="S15:T15"/>
    <mergeCell ref="I14:J14"/>
    <mergeCell ref="L14:M14"/>
    <mergeCell ref="P14:Q14"/>
    <mergeCell ref="S14:T14"/>
    <mergeCell ref="AP11:AS11"/>
    <mergeCell ref="I12:J12"/>
    <mergeCell ref="L12:M12"/>
    <mergeCell ref="P12:Q12"/>
    <mergeCell ref="S12:T12"/>
    <mergeCell ref="U12:V12"/>
    <mergeCell ref="W12:AL12"/>
    <mergeCell ref="AM12:AO12"/>
    <mergeCell ref="AP12:AS12"/>
  </mergeCells>
  <phoneticPr fontId="5" type="noConversion"/>
  <dataValidations count="2">
    <dataValidation allowBlank="1" showInputMessage="1" showErrorMessage="1" prompt="야근시간 : 18시 ~ 23시" sqref="K19:N19 F19:I19 F9:I17 K9:N17"/>
    <dataValidation allowBlank="1" showInputMessage="1" showErrorMessage="1" prompt="입력예시 : 12-10-22" sqref="I8:R8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colBreaks count="1" manualBreakCount="1">
    <brk id="48" max="1048575" man="1"/>
  </col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BX59"/>
  <sheetViews>
    <sheetView topLeftCell="A6" zoomScaleNormal="100" workbookViewId="0">
      <selection activeCell="I18" sqref="I18:N19"/>
    </sheetView>
  </sheetViews>
  <sheetFormatPr defaultColWidth="1.77734375" defaultRowHeight="18" customHeight="1"/>
  <cols>
    <col min="1" max="48" width="1.77734375" style="12" customWidth="1"/>
    <col min="49" max="16384" width="1.77734375" style="12"/>
  </cols>
  <sheetData>
    <row r="1" spans="1:76" ht="18" hidden="1" customHeight="1" thickBot="1">
      <c r="AM1" s="28"/>
      <c r="AN1" s="28"/>
      <c r="AO1" s="28"/>
      <c r="AP1" s="28"/>
      <c r="AQ1" s="28"/>
      <c r="AR1" s="54"/>
      <c r="AS1" s="140" t="s">
        <v>37</v>
      </c>
      <c r="AT1" s="3342" t="s">
        <v>38</v>
      </c>
      <c r="AU1" s="3342"/>
      <c r="AV1" s="3342"/>
    </row>
    <row r="2" spans="1:76" ht="15" hidden="1" customHeight="1" thickTop="1">
      <c r="AM2" s="28"/>
      <c r="AN2" s="28"/>
      <c r="AO2" s="28"/>
      <c r="AP2" s="28"/>
      <c r="AQ2" s="28"/>
      <c r="AR2" s="28"/>
      <c r="AS2" s="3343"/>
      <c r="AT2" s="3345"/>
      <c r="AU2" s="3345"/>
      <c r="AV2" s="3345"/>
    </row>
    <row r="3" spans="1:76" ht="15" hidden="1" customHeight="1">
      <c r="AM3" s="28"/>
      <c r="AN3" s="28"/>
      <c r="AO3" s="28"/>
      <c r="AP3" s="28"/>
      <c r="AQ3" s="28"/>
      <c r="AR3" s="28"/>
      <c r="AS3" s="3344"/>
      <c r="AT3" s="3345" t="s">
        <v>40</v>
      </c>
      <c r="AU3" s="3345"/>
      <c r="AV3" s="3345"/>
    </row>
    <row r="4" spans="1:76" ht="15" hidden="1" customHeight="1">
      <c r="AM4" s="28"/>
      <c r="AN4" s="28"/>
      <c r="AO4" s="28"/>
      <c r="AP4" s="28"/>
      <c r="AQ4" s="28"/>
      <c r="AR4" s="28"/>
      <c r="AS4" s="1260"/>
      <c r="AT4" s="3346"/>
      <c r="AU4" s="3346"/>
      <c r="AV4" s="3346"/>
    </row>
    <row r="5" spans="1:76" ht="15" hidden="1" customHeight="1"/>
    <row r="6" spans="1:76" ht="31.5">
      <c r="A6" s="977" t="s">
        <v>344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977"/>
      <c r="AL6" s="977"/>
      <c r="AM6" s="977"/>
      <c r="AN6" s="977"/>
      <c r="AO6" s="977"/>
      <c r="AP6" s="977"/>
      <c r="AQ6" s="977"/>
      <c r="AR6" s="977"/>
      <c r="AS6" s="977"/>
      <c r="AT6" s="977"/>
      <c r="AU6" s="977"/>
      <c r="AV6" s="977"/>
    </row>
    <row r="7" spans="1:76" s="15" customFormat="1" ht="18" customHeight="1">
      <c r="AW7" s="461"/>
      <c r="AX7" s="465"/>
      <c r="AY7" s="466"/>
      <c r="AZ7" s="466"/>
    </row>
    <row r="8" spans="1:76" s="32" customFormat="1" ht="18" customHeight="1">
      <c r="A8" s="992" t="s">
        <v>196</v>
      </c>
      <c r="B8" s="992"/>
      <c r="C8" s="992"/>
      <c r="D8" s="992"/>
      <c r="E8" s="992"/>
      <c r="F8" s="992"/>
      <c r="G8" s="993"/>
      <c r="H8" s="992">
        <f>'1'!$H$3:$V$3</f>
        <v>0</v>
      </c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 t="s">
        <v>1424</v>
      </c>
      <c r="X8" s="992"/>
      <c r="Y8" s="992"/>
      <c r="Z8" s="992"/>
      <c r="AA8" s="992"/>
      <c r="AB8" s="992"/>
      <c r="AC8" s="992">
        <f>'1'!$AC$3:$AI$3</f>
        <v>0</v>
      </c>
      <c r="AD8" s="992"/>
      <c r="AE8" s="992"/>
      <c r="AF8" s="992"/>
      <c r="AG8" s="992"/>
      <c r="AH8" s="992"/>
      <c r="AI8" s="992"/>
      <c r="AJ8" s="992" t="s">
        <v>44</v>
      </c>
      <c r="AK8" s="993"/>
      <c r="AL8" s="993"/>
      <c r="AM8" s="993"/>
      <c r="AN8" s="993"/>
      <c r="AO8" s="559" t="s">
        <v>195</v>
      </c>
      <c r="AP8" s="994">
        <f>'1'!$AP$3:$AV$3</f>
        <v>0</v>
      </c>
      <c r="AQ8" s="993"/>
      <c r="AR8" s="993"/>
      <c r="AS8" s="993"/>
      <c r="AT8" s="993"/>
      <c r="AU8" s="993"/>
      <c r="AV8" s="993"/>
      <c r="AX8" s="1376" t="s">
        <v>1369</v>
      </c>
      <c r="AY8" s="1376"/>
      <c r="AZ8" s="1376"/>
      <c r="BA8" s="1376"/>
      <c r="BB8" s="1376"/>
      <c r="BC8" s="1376"/>
      <c r="BD8" s="1376"/>
      <c r="BE8" s="1376"/>
      <c r="BF8" s="1376"/>
      <c r="BG8" s="1376"/>
    </row>
    <row r="9" spans="1:76" s="32" customFormat="1" ht="18" customHeight="1">
      <c r="A9" s="992" t="s">
        <v>197</v>
      </c>
      <c r="B9" s="992"/>
      <c r="C9" s="992"/>
      <c r="D9" s="992"/>
      <c r="E9" s="992"/>
      <c r="F9" s="992"/>
      <c r="G9" s="993"/>
      <c r="H9" s="992">
        <f>'1'!$H$4:$Y$4</f>
        <v>0</v>
      </c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 t="s">
        <v>198</v>
      </c>
      <c r="X9" s="992"/>
      <c r="Y9" s="992"/>
      <c r="Z9" s="992"/>
      <c r="AA9" s="992"/>
      <c r="AB9" s="992"/>
      <c r="AC9" s="992">
        <f>'1'!$AC$4:$AV$4</f>
        <v>0</v>
      </c>
      <c r="AD9" s="992"/>
      <c r="AE9" s="992"/>
      <c r="AF9" s="992"/>
      <c r="AG9" s="992"/>
      <c r="AH9" s="992"/>
      <c r="AI9" s="992"/>
      <c r="AJ9" s="993"/>
      <c r="AK9" s="993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3"/>
      <c r="AW9" s="24"/>
    </row>
    <row r="10" spans="1:76" s="32" customFormat="1" ht="18" customHeight="1">
      <c r="A10" s="992" t="s">
        <v>194</v>
      </c>
      <c r="B10" s="992"/>
      <c r="C10" s="992"/>
      <c r="D10" s="992"/>
      <c r="E10" s="992"/>
      <c r="F10" s="992"/>
      <c r="G10" s="993"/>
      <c r="H10" s="992">
        <f>'1'!$H$5:$AV$5</f>
        <v>0</v>
      </c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24"/>
    </row>
    <row r="11" spans="1:76" s="32" customFormat="1" ht="18" customHeight="1">
      <c r="A11" s="3347" t="s">
        <v>1470</v>
      </c>
      <c r="B11" s="3348"/>
      <c r="C11" s="3348"/>
      <c r="D11" s="3348"/>
      <c r="E11" s="3348"/>
      <c r="F11" s="3348"/>
      <c r="G11" s="3348"/>
      <c r="H11" s="3348"/>
      <c r="I11" s="3349"/>
      <c r="J11" s="3350"/>
      <c r="K11" s="3350"/>
      <c r="L11" s="3350"/>
      <c r="M11" s="3350"/>
      <c r="N11" s="3350"/>
      <c r="O11" s="3350"/>
      <c r="P11" s="3350"/>
      <c r="Q11" s="3350"/>
      <c r="R11" s="3350"/>
      <c r="S11" s="3350"/>
      <c r="T11" s="3350"/>
      <c r="U11" s="3350"/>
      <c r="V11" s="3350"/>
      <c r="W11" s="3351" t="s">
        <v>1471</v>
      </c>
      <c r="X11" s="3348"/>
      <c r="Y11" s="3348"/>
      <c r="Z11" s="3348"/>
      <c r="AA11" s="3348"/>
      <c r="AB11" s="3348"/>
      <c r="AC11" s="3348"/>
      <c r="AD11" s="3348"/>
      <c r="AE11" s="3350"/>
      <c r="AF11" s="3350"/>
      <c r="AG11" s="3350"/>
      <c r="AH11" s="3350"/>
      <c r="AI11" s="3350"/>
      <c r="AJ11" s="3350"/>
      <c r="AK11" s="3350"/>
      <c r="AL11" s="3350"/>
      <c r="AM11" s="3350"/>
      <c r="AN11" s="3350"/>
      <c r="AO11" s="3350"/>
      <c r="AP11" s="3350"/>
      <c r="AQ11" s="3350"/>
      <c r="AR11" s="3350"/>
      <c r="AS11" s="3350"/>
      <c r="AT11" s="3350"/>
      <c r="AU11" s="3350"/>
      <c r="AV11" s="335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32" customFormat="1" ht="18" customHeight="1">
      <c r="A12" s="3332" t="s">
        <v>1472</v>
      </c>
      <c r="B12" s="3333"/>
      <c r="C12" s="3333"/>
      <c r="D12" s="3333"/>
      <c r="E12" s="3333"/>
      <c r="F12" s="3333"/>
      <c r="G12" s="3333"/>
      <c r="H12" s="3333"/>
      <c r="I12" s="3334"/>
      <c r="J12" s="3335"/>
      <c r="K12" s="3335"/>
      <c r="L12" s="3335"/>
      <c r="M12" s="3335"/>
      <c r="N12" s="3335"/>
      <c r="O12" s="3335"/>
      <c r="P12" s="3335"/>
      <c r="Q12" s="3335"/>
      <c r="R12" s="3335"/>
      <c r="S12" s="3336"/>
      <c r="T12" s="3337" t="s">
        <v>581</v>
      </c>
      <c r="U12" s="3338"/>
      <c r="V12" s="3339"/>
      <c r="W12" s="3340">
        <f ca="1">A55-1</f>
        <v>42950</v>
      </c>
      <c r="X12" s="3340"/>
      <c r="Y12" s="3340"/>
      <c r="Z12" s="3340"/>
      <c r="AA12" s="3340"/>
      <c r="AB12" s="3340"/>
      <c r="AC12" s="3340"/>
      <c r="AD12" s="3340"/>
      <c r="AE12" s="3340"/>
      <c r="AF12" s="3340"/>
      <c r="AG12" s="3340"/>
      <c r="AH12" s="3340"/>
      <c r="AI12" s="3340"/>
      <c r="AJ12" s="3340"/>
      <c r="AK12" s="3340"/>
      <c r="AL12" s="3340"/>
      <c r="AM12" s="3340"/>
      <c r="AN12" s="3340"/>
      <c r="AO12" s="3340"/>
      <c r="AP12" s="3340"/>
      <c r="AQ12" s="3340"/>
      <c r="AR12" s="3340"/>
      <c r="AS12" s="3340"/>
      <c r="AT12" s="3340"/>
      <c r="AU12" s="3340"/>
      <c r="AV12" s="3341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32" customFormat="1" ht="12" customHeight="1">
      <c r="A13" s="134"/>
      <c r="B13" s="134"/>
      <c r="C13" s="134"/>
      <c r="D13" s="134"/>
      <c r="E13" s="134"/>
      <c r="F13" s="134"/>
      <c r="G13" s="136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5" customFormat="1" ht="13.5">
      <c r="A14" s="3244" t="s">
        <v>582</v>
      </c>
      <c r="B14" s="3244"/>
      <c r="C14" s="3244"/>
      <c r="D14" s="3244"/>
      <c r="E14" s="3244"/>
      <c r="F14" s="3244"/>
      <c r="G14" s="3244"/>
      <c r="H14" s="3244"/>
      <c r="I14" s="3244"/>
      <c r="J14" s="3244"/>
      <c r="K14" s="3244"/>
      <c r="L14" s="3244"/>
      <c r="M14" s="3244"/>
      <c r="N14" s="3244"/>
      <c r="O14" s="3244"/>
      <c r="P14" s="3244"/>
      <c r="Q14" s="3244"/>
      <c r="R14" s="3244"/>
      <c r="S14" s="3244"/>
      <c r="T14" s="3244"/>
      <c r="U14" s="3244"/>
      <c r="V14" s="3244"/>
      <c r="W14" s="3244"/>
      <c r="X14" s="3244"/>
      <c r="Y14" s="3244"/>
      <c r="Z14" s="3244"/>
      <c r="AA14" s="3244"/>
      <c r="AB14" s="3244"/>
      <c r="AC14" s="3244"/>
      <c r="AD14" s="3244"/>
      <c r="AE14" s="3244"/>
      <c r="AF14" s="3244"/>
      <c r="AG14" s="3244"/>
      <c r="AH14" s="3244"/>
      <c r="AI14" s="3244"/>
      <c r="AJ14" s="3244"/>
      <c r="AK14" s="3244"/>
      <c r="AL14" s="3244"/>
      <c r="AM14" s="3244"/>
      <c r="AN14" s="3244"/>
      <c r="AO14" s="3244"/>
      <c r="AP14" s="3244"/>
      <c r="AQ14" s="3244"/>
      <c r="AR14" s="3244"/>
      <c r="AS14" s="3244"/>
      <c r="AT14" s="3244"/>
      <c r="AU14" s="3244"/>
      <c r="AV14" s="3244"/>
    </row>
    <row r="15" spans="1:76" s="15" customFormat="1" ht="12.95" customHeight="1">
      <c r="A15" s="3321" t="s">
        <v>583</v>
      </c>
      <c r="B15" s="3321"/>
      <c r="C15" s="3321"/>
      <c r="D15" s="3321"/>
      <c r="E15" s="3321"/>
      <c r="F15" s="3321"/>
      <c r="G15" s="3321"/>
      <c r="H15" s="3321"/>
      <c r="I15" s="3321"/>
      <c r="J15" s="3321"/>
      <c r="K15" s="3321"/>
      <c r="L15" s="3321"/>
      <c r="M15" s="3321"/>
      <c r="N15" s="3321"/>
      <c r="O15" s="3321"/>
      <c r="P15" s="3321"/>
      <c r="Q15" s="3321"/>
      <c r="R15" s="3321"/>
      <c r="S15" s="3321"/>
      <c r="T15" s="3321"/>
      <c r="U15" s="3321"/>
      <c r="V15" s="3321"/>
      <c r="W15" s="3321"/>
      <c r="X15" s="3321"/>
      <c r="Y15" s="3321"/>
      <c r="Z15" s="3321"/>
      <c r="AA15" s="3321"/>
      <c r="AB15" s="3321"/>
      <c r="AC15" s="3321"/>
      <c r="AD15" s="3321"/>
      <c r="AE15" s="3321"/>
      <c r="AF15" s="3321"/>
      <c r="AG15" s="3321"/>
      <c r="AH15" s="3321"/>
      <c r="AI15" s="3321"/>
      <c r="AJ15" s="3321"/>
      <c r="AK15" s="3321"/>
      <c r="AL15" s="3321"/>
      <c r="AM15" s="3321"/>
      <c r="AN15" s="3321"/>
      <c r="AO15" s="3321"/>
      <c r="AP15" s="3321"/>
      <c r="AQ15" s="3321"/>
      <c r="AR15" s="3321"/>
      <c r="AS15" s="3321"/>
      <c r="AT15" s="3321"/>
      <c r="AU15" s="3321"/>
      <c r="AV15" s="3321"/>
    </row>
    <row r="16" spans="1:76" s="15" customFormat="1" ht="12.95" customHeight="1">
      <c r="A16" s="3322" t="s">
        <v>584</v>
      </c>
      <c r="B16" s="899"/>
      <c r="C16" s="899" t="s">
        <v>585</v>
      </c>
      <c r="D16" s="899"/>
      <c r="E16" s="899"/>
      <c r="F16" s="899"/>
      <c r="G16" s="899"/>
      <c r="H16" s="899"/>
      <c r="I16" s="899" t="s">
        <v>586</v>
      </c>
      <c r="J16" s="899"/>
      <c r="K16" s="899"/>
      <c r="L16" s="899"/>
      <c r="M16" s="899"/>
      <c r="N16" s="899"/>
      <c r="O16" s="3325" t="s">
        <v>587</v>
      </c>
      <c r="P16" s="1581"/>
      <c r="Q16" s="1581"/>
      <c r="R16" s="1581"/>
      <c r="S16" s="1581"/>
      <c r="T16" s="1790"/>
      <c r="U16" s="3329" t="s">
        <v>588</v>
      </c>
      <c r="V16" s="1581"/>
      <c r="W16" s="1581"/>
      <c r="X16" s="1581"/>
      <c r="Y16" s="1790"/>
      <c r="Z16" s="3329" t="s">
        <v>589</v>
      </c>
      <c r="AA16" s="1581"/>
      <c r="AB16" s="1581"/>
      <c r="AC16" s="1581"/>
      <c r="AD16" s="1581"/>
      <c r="AE16" s="1790"/>
      <c r="AF16" s="3330" t="s">
        <v>590</v>
      </c>
      <c r="AG16" s="3330"/>
      <c r="AH16" s="3330"/>
      <c r="AI16" s="3330"/>
      <c r="AJ16" s="3330"/>
      <c r="AK16" s="3330"/>
      <c r="AL16" s="3330"/>
      <c r="AM16" s="3330"/>
      <c r="AN16" s="3330"/>
      <c r="AO16" s="3330"/>
      <c r="AP16" s="3330"/>
      <c r="AQ16" s="3329" t="s">
        <v>591</v>
      </c>
      <c r="AR16" s="1581"/>
      <c r="AS16" s="1581"/>
      <c r="AT16" s="1581"/>
      <c r="AU16" s="1581"/>
      <c r="AV16" s="1582"/>
      <c r="AX16" s="906" t="s">
        <v>592</v>
      </c>
      <c r="AY16" s="906"/>
      <c r="AZ16" s="906"/>
      <c r="BA16" s="906"/>
      <c r="BB16" s="906"/>
      <c r="BC16" s="906"/>
      <c r="BD16" s="906"/>
      <c r="BE16" s="906"/>
      <c r="BF16" s="906"/>
      <c r="BG16" s="906"/>
      <c r="BH16" s="906"/>
      <c r="BI16" s="906"/>
      <c r="BJ16" s="906"/>
      <c r="BK16" s="906"/>
      <c r="BL16" s="906"/>
      <c r="BM16" s="906"/>
      <c r="BN16" s="906"/>
      <c r="BO16" s="906"/>
      <c r="BP16" s="906"/>
      <c r="BQ16" s="906"/>
      <c r="BR16" s="906"/>
      <c r="BS16" s="906"/>
      <c r="BT16" s="906"/>
      <c r="BU16" s="906"/>
      <c r="BV16" s="906"/>
      <c r="BW16" s="906"/>
      <c r="BX16" s="906"/>
    </row>
    <row r="17" spans="1:76" s="15" customFormat="1" ht="12.95" customHeight="1" thickBot="1">
      <c r="A17" s="3323"/>
      <c r="B17" s="3324"/>
      <c r="C17" s="3324"/>
      <c r="D17" s="3324"/>
      <c r="E17" s="3324"/>
      <c r="F17" s="3324"/>
      <c r="G17" s="3324"/>
      <c r="H17" s="3324"/>
      <c r="I17" s="3324"/>
      <c r="J17" s="3324"/>
      <c r="K17" s="3324"/>
      <c r="L17" s="3324"/>
      <c r="M17" s="3324"/>
      <c r="N17" s="3324"/>
      <c r="O17" s="3326"/>
      <c r="P17" s="3327"/>
      <c r="Q17" s="3327"/>
      <c r="R17" s="3327"/>
      <c r="S17" s="3327"/>
      <c r="T17" s="3328"/>
      <c r="U17" s="3326"/>
      <c r="V17" s="3327"/>
      <c r="W17" s="3327"/>
      <c r="X17" s="3327"/>
      <c r="Y17" s="3328"/>
      <c r="Z17" s="3326"/>
      <c r="AA17" s="3327"/>
      <c r="AB17" s="3327"/>
      <c r="AC17" s="3327"/>
      <c r="AD17" s="3327"/>
      <c r="AE17" s="3328"/>
      <c r="AF17" s="3301" t="s">
        <v>593</v>
      </c>
      <c r="AG17" s="3301"/>
      <c r="AH17" s="3301"/>
      <c r="AI17" s="3301"/>
      <c r="AJ17" s="3301"/>
      <c r="AK17" s="3301"/>
      <c r="AL17" s="3301"/>
      <c r="AM17" s="3301"/>
      <c r="AN17" s="3301"/>
      <c r="AO17" s="3301"/>
      <c r="AP17" s="3301"/>
      <c r="AQ17" s="1624"/>
      <c r="AR17" s="1625"/>
      <c r="AS17" s="1625"/>
      <c r="AT17" s="1625"/>
      <c r="AU17" s="1625"/>
      <c r="AV17" s="3331"/>
      <c r="AX17" s="906"/>
      <c r="AY17" s="906"/>
      <c r="AZ17" s="906"/>
      <c r="BA17" s="906"/>
      <c r="BB17" s="906"/>
      <c r="BC17" s="906"/>
      <c r="BD17" s="906"/>
      <c r="BE17" s="906"/>
      <c r="BF17" s="906"/>
      <c r="BG17" s="906"/>
      <c r="BH17" s="906"/>
      <c r="BI17" s="906"/>
      <c r="BJ17" s="906"/>
      <c r="BK17" s="906"/>
      <c r="BL17" s="906"/>
      <c r="BM17" s="906"/>
      <c r="BN17" s="906"/>
      <c r="BO17" s="906"/>
      <c r="BP17" s="906"/>
      <c r="BQ17" s="906"/>
      <c r="BR17" s="906"/>
      <c r="BS17" s="906"/>
      <c r="BT17" s="906"/>
      <c r="BU17" s="906"/>
      <c r="BV17" s="906"/>
      <c r="BW17" s="906"/>
      <c r="BX17" s="906"/>
    </row>
    <row r="18" spans="1:76" s="15" customFormat="1" ht="12.95" customHeight="1">
      <c r="A18" s="1226">
        <v>1</v>
      </c>
      <c r="B18" s="2941"/>
      <c r="C18" s="3302"/>
      <c r="D18" s="3303"/>
      <c r="E18" s="3303"/>
      <c r="F18" s="3303"/>
      <c r="G18" s="3303"/>
      <c r="H18" s="3303"/>
      <c r="I18" s="3303" t="s">
        <v>1784</v>
      </c>
      <c r="J18" s="3303"/>
      <c r="K18" s="3303"/>
      <c r="L18" s="3303"/>
      <c r="M18" s="3303"/>
      <c r="N18" s="3304"/>
      <c r="O18" s="3305">
        <f>J11</f>
        <v>0</v>
      </c>
      <c r="P18" s="3305"/>
      <c r="Q18" s="3305"/>
      <c r="R18" s="3305"/>
      <c r="S18" s="3305"/>
      <c r="T18" s="3306"/>
      <c r="U18" s="3311" t="e">
        <f>AQ42</f>
        <v>#DIV/0!</v>
      </c>
      <c r="V18" s="3311"/>
      <c r="W18" s="3311"/>
      <c r="X18" s="3311"/>
      <c r="Y18" s="3311"/>
      <c r="Z18" s="3312" t="e">
        <f>ROUND($O$18*U18,0)</f>
        <v>#DIV/0!</v>
      </c>
      <c r="AA18" s="3312"/>
      <c r="AB18" s="3312"/>
      <c r="AC18" s="3312"/>
      <c r="AD18" s="3312"/>
      <c r="AE18" s="3313"/>
      <c r="AF18" s="3314" t="str">
        <f>INDEX(연구실계좌번호,MATCH(I18,성명,0))</f>
        <v>302-1111-1111-11</v>
      </c>
      <c r="AG18" s="3315"/>
      <c r="AH18" s="3315"/>
      <c r="AI18" s="3315"/>
      <c r="AJ18" s="3315"/>
      <c r="AK18" s="3315"/>
      <c r="AL18" s="3315"/>
      <c r="AM18" s="3315"/>
      <c r="AN18" s="3315"/>
      <c r="AO18" s="3315"/>
      <c r="AP18" s="3315"/>
      <c r="AQ18" s="3316"/>
      <c r="AR18" s="3316"/>
      <c r="AS18" s="3316"/>
      <c r="AT18" s="3316"/>
      <c r="AU18" s="3316"/>
      <c r="AV18" s="3317"/>
    </row>
    <row r="19" spans="1:76" s="15" customFormat="1" ht="12.95" customHeight="1">
      <c r="A19" s="1228"/>
      <c r="B19" s="2858"/>
      <c r="C19" s="3263"/>
      <c r="D19" s="2896"/>
      <c r="E19" s="2896"/>
      <c r="F19" s="2896"/>
      <c r="G19" s="2896"/>
      <c r="H19" s="2896"/>
      <c r="I19" s="2896"/>
      <c r="J19" s="2896"/>
      <c r="K19" s="2896"/>
      <c r="L19" s="2896"/>
      <c r="M19" s="2896"/>
      <c r="N19" s="3266"/>
      <c r="O19" s="3307"/>
      <c r="P19" s="3307"/>
      <c r="Q19" s="3307"/>
      <c r="R19" s="3307"/>
      <c r="S19" s="3307"/>
      <c r="T19" s="3308"/>
      <c r="U19" s="3225"/>
      <c r="V19" s="3225"/>
      <c r="W19" s="3225"/>
      <c r="X19" s="3225"/>
      <c r="Y19" s="3225"/>
      <c r="Z19" s="3269"/>
      <c r="AA19" s="3269"/>
      <c r="AB19" s="3269"/>
      <c r="AC19" s="3269"/>
      <c r="AD19" s="3269"/>
      <c r="AE19" s="3279"/>
      <c r="AF19" s="3318" t="str">
        <f>INDEX(연구실은행,MATCH(I18,성명,0))</f>
        <v>농협은행</v>
      </c>
      <c r="AG19" s="3319"/>
      <c r="AH19" s="3319"/>
      <c r="AI19" s="3319"/>
      <c r="AJ19" s="3319"/>
      <c r="AK19" s="3319"/>
      <c r="AL19" s="3319"/>
      <c r="AM19" s="3319"/>
      <c r="AN19" s="3319"/>
      <c r="AO19" s="3261" t="s">
        <v>594</v>
      </c>
      <c r="AP19" s="3262"/>
      <c r="AQ19" s="3275"/>
      <c r="AR19" s="3275"/>
      <c r="AS19" s="3275"/>
      <c r="AT19" s="3275"/>
      <c r="AU19" s="3275"/>
      <c r="AV19" s="3276"/>
      <c r="AX19" s="1223" t="s">
        <v>595</v>
      </c>
      <c r="AY19" s="1223"/>
      <c r="AZ19" s="1223"/>
      <c r="BA19" s="1223"/>
      <c r="BB19" s="1223"/>
      <c r="BC19" s="1223"/>
      <c r="BD19" s="1223"/>
      <c r="BE19" s="1223"/>
      <c r="BF19" s="1223"/>
      <c r="BG19" s="1223"/>
      <c r="BH19" s="1223"/>
      <c r="BI19" s="1223"/>
      <c r="BJ19" s="1223"/>
      <c r="BK19" s="1223"/>
      <c r="BL19" s="1223"/>
      <c r="BM19" s="1223"/>
      <c r="BN19" s="1223"/>
      <c r="BO19" s="1223"/>
      <c r="BP19" s="1223"/>
      <c r="BQ19" s="1223"/>
      <c r="BR19" s="1223"/>
      <c r="BS19" s="1223"/>
      <c r="BT19" s="1223"/>
      <c r="BU19" s="1223"/>
      <c r="BV19" s="1223"/>
      <c r="BW19" s="1223"/>
      <c r="BX19" s="1223"/>
    </row>
    <row r="20" spans="1:76" s="15" customFormat="1" ht="12.95" customHeight="1">
      <c r="A20" s="1228">
        <v>2</v>
      </c>
      <c r="B20" s="2858"/>
      <c r="C20" s="3263"/>
      <c r="D20" s="2896"/>
      <c r="E20" s="2896"/>
      <c r="F20" s="2896"/>
      <c r="G20" s="2896"/>
      <c r="H20" s="2896"/>
      <c r="I20" s="2896"/>
      <c r="J20" s="2896"/>
      <c r="K20" s="2896"/>
      <c r="L20" s="2896"/>
      <c r="M20" s="2896"/>
      <c r="N20" s="3266"/>
      <c r="O20" s="3307"/>
      <c r="P20" s="3307"/>
      <c r="Q20" s="3307"/>
      <c r="R20" s="3307"/>
      <c r="S20" s="3307"/>
      <c r="T20" s="3308"/>
      <c r="U20" s="3225" t="e">
        <f>AQ43</f>
        <v>#DIV/0!</v>
      </c>
      <c r="V20" s="3225"/>
      <c r="W20" s="3225"/>
      <c r="X20" s="3225"/>
      <c r="Y20" s="3225"/>
      <c r="Z20" s="3269" t="e">
        <f>ROUND($O$18*U20,0)</f>
        <v>#DIV/0!</v>
      </c>
      <c r="AA20" s="3269"/>
      <c r="AB20" s="3269"/>
      <c r="AC20" s="3269"/>
      <c r="AD20" s="3269"/>
      <c r="AE20" s="3279"/>
      <c r="AF20" s="3273" t="e">
        <f>INDEX(연구실계좌번호,MATCH(I20,성명,0))</f>
        <v>#N/A</v>
      </c>
      <c r="AG20" s="3274"/>
      <c r="AH20" s="3274"/>
      <c r="AI20" s="3274"/>
      <c r="AJ20" s="3274"/>
      <c r="AK20" s="3274"/>
      <c r="AL20" s="3274"/>
      <c r="AM20" s="3274"/>
      <c r="AN20" s="3274"/>
      <c r="AO20" s="3274"/>
      <c r="AP20" s="3274"/>
      <c r="AQ20" s="3275"/>
      <c r="AR20" s="3275"/>
      <c r="AS20" s="3275"/>
      <c r="AT20" s="3275"/>
      <c r="AU20" s="3275"/>
      <c r="AV20" s="3276"/>
      <c r="AX20" s="3280" t="s">
        <v>596</v>
      </c>
      <c r="AY20" s="1910"/>
      <c r="AZ20" s="1910"/>
      <c r="BA20" s="1910"/>
      <c r="BB20" s="1910"/>
      <c r="BC20" s="1910"/>
      <c r="BD20" s="1227" t="s">
        <v>597</v>
      </c>
      <c r="BE20" s="1227"/>
      <c r="BF20" s="1227"/>
      <c r="BG20" s="1227"/>
      <c r="BH20" s="1227"/>
      <c r="BI20" s="1227"/>
      <c r="BJ20" s="1227"/>
      <c r="BK20" s="1227"/>
      <c r="BL20" s="1227"/>
      <c r="BM20" s="1227"/>
      <c r="BN20" s="1227"/>
      <c r="BO20" s="1227"/>
      <c r="BP20" s="1227"/>
      <c r="BQ20" s="1227"/>
      <c r="BR20" s="1227"/>
      <c r="BS20" s="1227"/>
      <c r="BT20" s="1227"/>
      <c r="BU20" s="1227"/>
      <c r="BV20" s="1227"/>
      <c r="BW20" s="1227"/>
      <c r="BX20" s="2970"/>
    </row>
    <row r="21" spans="1:76" s="15" customFormat="1" ht="12.95" customHeight="1">
      <c r="A21" s="1228"/>
      <c r="B21" s="2858"/>
      <c r="C21" s="3263"/>
      <c r="D21" s="2896"/>
      <c r="E21" s="2896"/>
      <c r="F21" s="2896"/>
      <c r="G21" s="2896"/>
      <c r="H21" s="2896"/>
      <c r="I21" s="2896"/>
      <c r="J21" s="2896"/>
      <c r="K21" s="2896"/>
      <c r="L21" s="2896"/>
      <c r="M21" s="2896"/>
      <c r="N21" s="3266"/>
      <c r="O21" s="3307"/>
      <c r="P21" s="3307"/>
      <c r="Q21" s="3307"/>
      <c r="R21" s="3307"/>
      <c r="S21" s="3307"/>
      <c r="T21" s="3308"/>
      <c r="U21" s="3225"/>
      <c r="V21" s="3225"/>
      <c r="W21" s="3225"/>
      <c r="X21" s="3225"/>
      <c r="Y21" s="3225"/>
      <c r="Z21" s="3269"/>
      <c r="AA21" s="3269"/>
      <c r="AB21" s="3269"/>
      <c r="AC21" s="3269"/>
      <c r="AD21" s="3269"/>
      <c r="AE21" s="3279"/>
      <c r="AF21" s="3258" t="e">
        <f>INDEX(연구실은행,MATCH(I20,성명,0))</f>
        <v>#N/A</v>
      </c>
      <c r="AG21" s="3259"/>
      <c r="AH21" s="3259"/>
      <c r="AI21" s="3259"/>
      <c r="AJ21" s="3259"/>
      <c r="AK21" s="3259"/>
      <c r="AL21" s="3259"/>
      <c r="AM21" s="3259"/>
      <c r="AN21" s="3260"/>
      <c r="AO21" s="3261" t="s">
        <v>594</v>
      </c>
      <c r="AP21" s="3262"/>
      <c r="AQ21" s="3275"/>
      <c r="AR21" s="3275"/>
      <c r="AS21" s="3275"/>
      <c r="AT21" s="3275"/>
      <c r="AU21" s="3275"/>
      <c r="AV21" s="3276"/>
      <c r="AX21" s="3320" t="s">
        <v>598</v>
      </c>
      <c r="AY21" s="921"/>
      <c r="AZ21" s="921"/>
      <c r="BA21" s="921"/>
      <c r="BB21" s="921"/>
      <c r="BC21" s="921"/>
      <c r="BD21" s="3299" t="s">
        <v>599</v>
      </c>
      <c r="BE21" s="3299"/>
      <c r="BF21" s="3299"/>
      <c r="BG21" s="3299"/>
      <c r="BH21" s="3299"/>
      <c r="BI21" s="3299"/>
      <c r="BJ21" s="3299"/>
      <c r="BK21" s="3299"/>
      <c r="BL21" s="3299"/>
      <c r="BM21" s="3299"/>
      <c r="BN21" s="3299"/>
      <c r="BO21" s="3299"/>
      <c r="BP21" s="3299"/>
      <c r="BQ21" s="3299"/>
      <c r="BR21" s="3299"/>
      <c r="BS21" s="3299"/>
      <c r="BT21" s="3299"/>
      <c r="BU21" s="3299"/>
      <c r="BV21" s="3299"/>
      <c r="BW21" s="3299"/>
      <c r="BX21" s="3300"/>
    </row>
    <row r="22" spans="1:76" s="15" customFormat="1" ht="12.95" customHeight="1">
      <c r="A22" s="1228">
        <v>3</v>
      </c>
      <c r="B22" s="2858"/>
      <c r="C22" s="3263"/>
      <c r="D22" s="2896"/>
      <c r="E22" s="2896"/>
      <c r="F22" s="2896"/>
      <c r="G22" s="2896"/>
      <c r="H22" s="2896"/>
      <c r="I22" s="2896"/>
      <c r="J22" s="2896"/>
      <c r="K22" s="2896"/>
      <c r="L22" s="2896"/>
      <c r="M22" s="2896"/>
      <c r="N22" s="3266"/>
      <c r="O22" s="3307"/>
      <c r="P22" s="3307"/>
      <c r="Q22" s="3307"/>
      <c r="R22" s="3307"/>
      <c r="S22" s="3307"/>
      <c r="T22" s="3308"/>
      <c r="U22" s="3225" t="e">
        <f>AQ44</f>
        <v>#DIV/0!</v>
      </c>
      <c r="V22" s="3225"/>
      <c r="W22" s="3225"/>
      <c r="X22" s="3225"/>
      <c r="Y22" s="3225"/>
      <c r="Z22" s="3269" t="e">
        <f t="shared" ref="Z22" si="0">ROUND($O$18*U22,0)</f>
        <v>#DIV/0!</v>
      </c>
      <c r="AA22" s="3269"/>
      <c r="AB22" s="3269"/>
      <c r="AC22" s="3269"/>
      <c r="AD22" s="3269"/>
      <c r="AE22" s="3279"/>
      <c r="AF22" s="3273" t="e">
        <f>INDEX(연구실계좌번호,MATCH(I22,성명,0))</f>
        <v>#N/A</v>
      </c>
      <c r="AG22" s="3274"/>
      <c r="AH22" s="3274"/>
      <c r="AI22" s="3274"/>
      <c r="AJ22" s="3274"/>
      <c r="AK22" s="3274"/>
      <c r="AL22" s="3274"/>
      <c r="AM22" s="3274"/>
      <c r="AN22" s="3274"/>
      <c r="AO22" s="3274"/>
      <c r="AP22" s="3274"/>
      <c r="AQ22" s="3275"/>
      <c r="AR22" s="3275"/>
      <c r="AS22" s="3275"/>
      <c r="AT22" s="3275"/>
      <c r="AU22" s="3275"/>
      <c r="AV22" s="3276"/>
      <c r="AX22" s="3320"/>
      <c r="AY22" s="921"/>
      <c r="AZ22" s="921"/>
      <c r="BA22" s="921"/>
      <c r="BB22" s="921"/>
      <c r="BC22" s="921"/>
      <c r="BD22" s="3299"/>
      <c r="BE22" s="3299"/>
      <c r="BF22" s="3299"/>
      <c r="BG22" s="3299"/>
      <c r="BH22" s="3299"/>
      <c r="BI22" s="3299"/>
      <c r="BJ22" s="3299"/>
      <c r="BK22" s="3299"/>
      <c r="BL22" s="3299"/>
      <c r="BM22" s="3299"/>
      <c r="BN22" s="3299"/>
      <c r="BO22" s="3299"/>
      <c r="BP22" s="3299"/>
      <c r="BQ22" s="3299"/>
      <c r="BR22" s="3299"/>
      <c r="BS22" s="3299"/>
      <c r="BT22" s="3299"/>
      <c r="BU22" s="3299"/>
      <c r="BV22" s="3299"/>
      <c r="BW22" s="3299"/>
      <c r="BX22" s="3300"/>
    </row>
    <row r="23" spans="1:76" s="15" customFormat="1" ht="12.95" customHeight="1">
      <c r="A23" s="1228"/>
      <c r="B23" s="2858"/>
      <c r="C23" s="3263"/>
      <c r="D23" s="2896"/>
      <c r="E23" s="2896"/>
      <c r="F23" s="2896"/>
      <c r="G23" s="2896"/>
      <c r="H23" s="2896"/>
      <c r="I23" s="2896"/>
      <c r="J23" s="2896"/>
      <c r="K23" s="2896"/>
      <c r="L23" s="2896"/>
      <c r="M23" s="2896"/>
      <c r="N23" s="3266"/>
      <c r="O23" s="3307"/>
      <c r="P23" s="3307"/>
      <c r="Q23" s="3307"/>
      <c r="R23" s="3307"/>
      <c r="S23" s="3307"/>
      <c r="T23" s="3308"/>
      <c r="U23" s="3225"/>
      <c r="V23" s="3225"/>
      <c r="W23" s="3225"/>
      <c r="X23" s="3225"/>
      <c r="Y23" s="3225"/>
      <c r="Z23" s="3269"/>
      <c r="AA23" s="3269"/>
      <c r="AB23" s="3269"/>
      <c r="AC23" s="3269"/>
      <c r="AD23" s="3269"/>
      <c r="AE23" s="3279"/>
      <c r="AF23" s="3258" t="e">
        <f>INDEX(연구실은행,MATCH(I22,성명,0))</f>
        <v>#N/A</v>
      </c>
      <c r="AG23" s="3259"/>
      <c r="AH23" s="3259"/>
      <c r="AI23" s="3259"/>
      <c r="AJ23" s="3259"/>
      <c r="AK23" s="3259"/>
      <c r="AL23" s="3259"/>
      <c r="AM23" s="3259"/>
      <c r="AN23" s="3260"/>
      <c r="AO23" s="3261" t="s">
        <v>77</v>
      </c>
      <c r="AP23" s="3262"/>
      <c r="AQ23" s="3275"/>
      <c r="AR23" s="3275"/>
      <c r="AS23" s="3275"/>
      <c r="AT23" s="3275"/>
      <c r="AU23" s="3275"/>
      <c r="AV23" s="3276"/>
      <c r="AX23" s="3281" t="s">
        <v>600</v>
      </c>
      <c r="AY23" s="3282"/>
      <c r="AZ23" s="3282"/>
      <c r="BA23" s="3282"/>
      <c r="BB23" s="3282"/>
      <c r="BC23" s="3283"/>
      <c r="BD23" s="3287" t="s">
        <v>601</v>
      </c>
      <c r="BE23" s="3288"/>
      <c r="BF23" s="3288"/>
      <c r="BG23" s="3288"/>
      <c r="BH23" s="3288"/>
      <c r="BI23" s="3288"/>
      <c r="BJ23" s="3288"/>
      <c r="BK23" s="3288"/>
      <c r="BL23" s="3288"/>
      <c r="BM23" s="3288"/>
      <c r="BN23" s="3288"/>
      <c r="BO23" s="3288"/>
      <c r="BP23" s="3288"/>
      <c r="BQ23" s="3288"/>
      <c r="BR23" s="3288"/>
      <c r="BS23" s="3288"/>
      <c r="BT23" s="3288"/>
      <c r="BU23" s="3288"/>
      <c r="BV23" s="3288"/>
      <c r="BW23" s="3288"/>
      <c r="BX23" s="3289"/>
    </row>
    <row r="24" spans="1:76" s="15" customFormat="1" ht="12.95" customHeight="1">
      <c r="A24" s="1228">
        <v>4</v>
      </c>
      <c r="B24" s="2858"/>
      <c r="C24" s="3263"/>
      <c r="D24" s="2896"/>
      <c r="E24" s="2896"/>
      <c r="F24" s="2896"/>
      <c r="G24" s="2896"/>
      <c r="H24" s="2896"/>
      <c r="I24" s="2896"/>
      <c r="J24" s="2896"/>
      <c r="K24" s="2896"/>
      <c r="L24" s="2896"/>
      <c r="M24" s="2896"/>
      <c r="N24" s="3266"/>
      <c r="O24" s="3307"/>
      <c r="P24" s="3307"/>
      <c r="Q24" s="3307"/>
      <c r="R24" s="3307"/>
      <c r="S24" s="3307"/>
      <c r="T24" s="3308"/>
      <c r="U24" s="3225" t="e">
        <f>AQ45</f>
        <v>#DIV/0!</v>
      </c>
      <c r="V24" s="3225"/>
      <c r="W24" s="3225"/>
      <c r="X24" s="3225"/>
      <c r="Y24" s="3225"/>
      <c r="Z24" s="3269" t="e">
        <f t="shared" ref="Z24" si="1">ROUND($O$18*U24,0)</f>
        <v>#DIV/0!</v>
      </c>
      <c r="AA24" s="3269"/>
      <c r="AB24" s="3269"/>
      <c r="AC24" s="3269"/>
      <c r="AD24" s="3269"/>
      <c r="AE24" s="3279"/>
      <c r="AF24" s="3273" t="e">
        <f>INDEX(연구실계좌번호,MATCH(I24,성명,0))</f>
        <v>#N/A</v>
      </c>
      <c r="AG24" s="3274"/>
      <c r="AH24" s="3274"/>
      <c r="AI24" s="3274"/>
      <c r="AJ24" s="3274"/>
      <c r="AK24" s="3274"/>
      <c r="AL24" s="3274"/>
      <c r="AM24" s="3274"/>
      <c r="AN24" s="3274"/>
      <c r="AO24" s="3274"/>
      <c r="AP24" s="3274"/>
      <c r="AQ24" s="3275"/>
      <c r="AR24" s="3275"/>
      <c r="AS24" s="3275"/>
      <c r="AT24" s="3275"/>
      <c r="AU24" s="3275"/>
      <c r="AV24" s="3276"/>
      <c r="AX24" s="3284"/>
      <c r="AY24" s="3285"/>
      <c r="AZ24" s="3285"/>
      <c r="BA24" s="3285"/>
      <c r="BB24" s="3285"/>
      <c r="BC24" s="3286"/>
      <c r="BD24" s="3290"/>
      <c r="BE24" s="3291"/>
      <c r="BF24" s="3291"/>
      <c r="BG24" s="3291"/>
      <c r="BH24" s="3291"/>
      <c r="BI24" s="3291"/>
      <c r="BJ24" s="3291"/>
      <c r="BK24" s="3291"/>
      <c r="BL24" s="3291"/>
      <c r="BM24" s="3291"/>
      <c r="BN24" s="3291"/>
      <c r="BO24" s="3291"/>
      <c r="BP24" s="3291"/>
      <c r="BQ24" s="3291"/>
      <c r="BR24" s="3291"/>
      <c r="BS24" s="3291"/>
      <c r="BT24" s="3291"/>
      <c r="BU24" s="3291"/>
      <c r="BV24" s="3291"/>
      <c r="BW24" s="3291"/>
      <c r="BX24" s="3292"/>
    </row>
    <row r="25" spans="1:76" s="15" customFormat="1" ht="12.95" customHeight="1">
      <c r="A25" s="1228"/>
      <c r="B25" s="2858"/>
      <c r="C25" s="3263"/>
      <c r="D25" s="2896"/>
      <c r="E25" s="2896"/>
      <c r="F25" s="2896"/>
      <c r="G25" s="2896"/>
      <c r="H25" s="2896"/>
      <c r="I25" s="2896"/>
      <c r="J25" s="2896"/>
      <c r="K25" s="2896"/>
      <c r="L25" s="2896"/>
      <c r="M25" s="2896"/>
      <c r="N25" s="3266"/>
      <c r="O25" s="3307"/>
      <c r="P25" s="3307"/>
      <c r="Q25" s="3307"/>
      <c r="R25" s="3307"/>
      <c r="S25" s="3307"/>
      <c r="T25" s="3308"/>
      <c r="U25" s="3225"/>
      <c r="V25" s="3225"/>
      <c r="W25" s="3225"/>
      <c r="X25" s="3225"/>
      <c r="Y25" s="3225"/>
      <c r="Z25" s="3269"/>
      <c r="AA25" s="3269"/>
      <c r="AB25" s="3269"/>
      <c r="AC25" s="3269"/>
      <c r="AD25" s="3269"/>
      <c r="AE25" s="3279"/>
      <c r="AF25" s="3258" t="e">
        <f>INDEX(연구실은행,MATCH(I24,성명,0))</f>
        <v>#N/A</v>
      </c>
      <c r="AG25" s="3259"/>
      <c r="AH25" s="3259"/>
      <c r="AI25" s="3259"/>
      <c r="AJ25" s="3259"/>
      <c r="AK25" s="3259"/>
      <c r="AL25" s="3259"/>
      <c r="AM25" s="3259"/>
      <c r="AN25" s="3260"/>
      <c r="AO25" s="3261" t="s">
        <v>77</v>
      </c>
      <c r="AP25" s="3262"/>
      <c r="AQ25" s="3275"/>
      <c r="AR25" s="3275"/>
      <c r="AS25" s="3275"/>
      <c r="AT25" s="3275"/>
      <c r="AU25" s="3275"/>
      <c r="AV25" s="3276"/>
      <c r="AX25" s="3281" t="s">
        <v>602</v>
      </c>
      <c r="AY25" s="3282"/>
      <c r="AZ25" s="3282"/>
      <c r="BA25" s="3282"/>
      <c r="BB25" s="3282"/>
      <c r="BC25" s="3283"/>
      <c r="BD25" s="3287" t="s">
        <v>603</v>
      </c>
      <c r="BE25" s="3288"/>
      <c r="BF25" s="3288"/>
      <c r="BG25" s="3288"/>
      <c r="BH25" s="3288"/>
      <c r="BI25" s="3288"/>
      <c r="BJ25" s="3288"/>
      <c r="BK25" s="3288"/>
      <c r="BL25" s="3288"/>
      <c r="BM25" s="3288"/>
      <c r="BN25" s="3288"/>
      <c r="BO25" s="3288"/>
      <c r="BP25" s="3288"/>
      <c r="BQ25" s="3288"/>
      <c r="BR25" s="3288"/>
      <c r="BS25" s="3288"/>
      <c r="BT25" s="3288"/>
      <c r="BU25" s="3288"/>
      <c r="BV25" s="3288"/>
      <c r="BW25" s="3288"/>
      <c r="BX25" s="3289"/>
    </row>
    <row r="26" spans="1:76" s="15" customFormat="1" ht="12.95" customHeight="1">
      <c r="A26" s="1228">
        <v>5</v>
      </c>
      <c r="B26" s="2858"/>
      <c r="C26" s="3263"/>
      <c r="D26" s="2896"/>
      <c r="E26" s="2896"/>
      <c r="F26" s="2896"/>
      <c r="G26" s="2896"/>
      <c r="H26" s="2896"/>
      <c r="I26" s="2896"/>
      <c r="J26" s="2896"/>
      <c r="K26" s="2896"/>
      <c r="L26" s="2896"/>
      <c r="M26" s="2896"/>
      <c r="N26" s="3266"/>
      <c r="O26" s="3307"/>
      <c r="P26" s="3307"/>
      <c r="Q26" s="3307"/>
      <c r="R26" s="3307"/>
      <c r="S26" s="3307"/>
      <c r="T26" s="3308"/>
      <c r="U26" s="3225" t="e">
        <f>AQ46</f>
        <v>#DIV/0!</v>
      </c>
      <c r="V26" s="3225"/>
      <c r="W26" s="3225"/>
      <c r="X26" s="3225"/>
      <c r="Y26" s="3225"/>
      <c r="Z26" s="3269" t="e">
        <f t="shared" ref="Z26" si="2">ROUND($O$18*U26,0)</f>
        <v>#DIV/0!</v>
      </c>
      <c r="AA26" s="3269"/>
      <c r="AB26" s="3269"/>
      <c r="AC26" s="3269"/>
      <c r="AD26" s="3269"/>
      <c r="AE26" s="3279"/>
      <c r="AF26" s="3273" t="e">
        <f>INDEX(연구실계좌번호,MATCH(I26,성명,0))</f>
        <v>#N/A</v>
      </c>
      <c r="AG26" s="3274"/>
      <c r="AH26" s="3274"/>
      <c r="AI26" s="3274"/>
      <c r="AJ26" s="3274"/>
      <c r="AK26" s="3274"/>
      <c r="AL26" s="3274"/>
      <c r="AM26" s="3274"/>
      <c r="AN26" s="3274"/>
      <c r="AO26" s="3274"/>
      <c r="AP26" s="3274"/>
      <c r="AQ26" s="3275"/>
      <c r="AR26" s="3275"/>
      <c r="AS26" s="3275"/>
      <c r="AT26" s="3275"/>
      <c r="AU26" s="3275"/>
      <c r="AV26" s="3276"/>
      <c r="AX26" s="3284"/>
      <c r="AY26" s="3285"/>
      <c r="AZ26" s="3285"/>
      <c r="BA26" s="3285"/>
      <c r="BB26" s="3285"/>
      <c r="BC26" s="3286"/>
      <c r="BD26" s="3290"/>
      <c r="BE26" s="3291"/>
      <c r="BF26" s="3291"/>
      <c r="BG26" s="3291"/>
      <c r="BH26" s="3291"/>
      <c r="BI26" s="3291"/>
      <c r="BJ26" s="3291"/>
      <c r="BK26" s="3291"/>
      <c r="BL26" s="3291"/>
      <c r="BM26" s="3291"/>
      <c r="BN26" s="3291"/>
      <c r="BO26" s="3291"/>
      <c r="BP26" s="3291"/>
      <c r="BQ26" s="3291"/>
      <c r="BR26" s="3291"/>
      <c r="BS26" s="3291"/>
      <c r="BT26" s="3291"/>
      <c r="BU26" s="3291"/>
      <c r="BV26" s="3291"/>
      <c r="BW26" s="3291"/>
      <c r="BX26" s="3292"/>
    </row>
    <row r="27" spans="1:76" s="15" customFormat="1" ht="12.95" customHeight="1">
      <c r="A27" s="1228"/>
      <c r="B27" s="2858"/>
      <c r="C27" s="3263"/>
      <c r="D27" s="2896"/>
      <c r="E27" s="2896"/>
      <c r="F27" s="2896"/>
      <c r="G27" s="2896"/>
      <c r="H27" s="2896"/>
      <c r="I27" s="2896"/>
      <c r="J27" s="2896"/>
      <c r="K27" s="2896"/>
      <c r="L27" s="2896"/>
      <c r="M27" s="2896"/>
      <c r="N27" s="3266"/>
      <c r="O27" s="3307"/>
      <c r="P27" s="3307"/>
      <c r="Q27" s="3307"/>
      <c r="R27" s="3307"/>
      <c r="S27" s="3307"/>
      <c r="T27" s="3308"/>
      <c r="U27" s="3225"/>
      <c r="V27" s="3225"/>
      <c r="W27" s="3225"/>
      <c r="X27" s="3225"/>
      <c r="Y27" s="3225"/>
      <c r="Z27" s="3269"/>
      <c r="AA27" s="3269"/>
      <c r="AB27" s="3269"/>
      <c r="AC27" s="3269"/>
      <c r="AD27" s="3269"/>
      <c r="AE27" s="3279"/>
      <c r="AF27" s="3258" t="e">
        <f>INDEX(연구실은행,MATCH(I26,성명,0))</f>
        <v>#N/A</v>
      </c>
      <c r="AG27" s="3259"/>
      <c r="AH27" s="3259"/>
      <c r="AI27" s="3259"/>
      <c r="AJ27" s="3259"/>
      <c r="AK27" s="3259"/>
      <c r="AL27" s="3259"/>
      <c r="AM27" s="3259"/>
      <c r="AN27" s="3260"/>
      <c r="AO27" s="3261" t="s">
        <v>77</v>
      </c>
      <c r="AP27" s="3262"/>
      <c r="AQ27" s="3275"/>
      <c r="AR27" s="3275"/>
      <c r="AS27" s="3275"/>
      <c r="AT27" s="3275"/>
      <c r="AU27" s="3275"/>
      <c r="AV27" s="3276"/>
      <c r="AX27" s="3281" t="s">
        <v>604</v>
      </c>
      <c r="AY27" s="3282"/>
      <c r="AZ27" s="3282"/>
      <c r="BA27" s="3282"/>
      <c r="BB27" s="3282"/>
      <c r="BC27" s="3283"/>
      <c r="BD27" s="3287" t="s">
        <v>605</v>
      </c>
      <c r="BE27" s="3288"/>
      <c r="BF27" s="3288"/>
      <c r="BG27" s="3288"/>
      <c r="BH27" s="3288"/>
      <c r="BI27" s="3288"/>
      <c r="BJ27" s="3288"/>
      <c r="BK27" s="3288"/>
      <c r="BL27" s="3288"/>
      <c r="BM27" s="3288"/>
      <c r="BN27" s="3288"/>
      <c r="BO27" s="3288"/>
      <c r="BP27" s="3288"/>
      <c r="BQ27" s="3288"/>
      <c r="BR27" s="3288"/>
      <c r="BS27" s="3288"/>
      <c r="BT27" s="3288"/>
      <c r="BU27" s="3288"/>
      <c r="BV27" s="3288"/>
      <c r="BW27" s="3288"/>
      <c r="BX27" s="3289"/>
    </row>
    <row r="28" spans="1:76" s="15" customFormat="1" ht="12.95" customHeight="1">
      <c r="A28" s="1228">
        <v>6</v>
      </c>
      <c r="B28" s="2858"/>
      <c r="C28" s="3263"/>
      <c r="D28" s="2896"/>
      <c r="E28" s="2896"/>
      <c r="F28" s="2896"/>
      <c r="G28" s="2896"/>
      <c r="H28" s="2896"/>
      <c r="I28" s="2896"/>
      <c r="J28" s="2896"/>
      <c r="K28" s="2896"/>
      <c r="L28" s="2896"/>
      <c r="M28" s="2896"/>
      <c r="N28" s="3266"/>
      <c r="O28" s="3307"/>
      <c r="P28" s="3307"/>
      <c r="Q28" s="3307"/>
      <c r="R28" s="3307"/>
      <c r="S28" s="3307"/>
      <c r="T28" s="3308"/>
      <c r="U28" s="3225" t="e">
        <f>AQ47</f>
        <v>#DIV/0!</v>
      </c>
      <c r="V28" s="3225"/>
      <c r="W28" s="3225"/>
      <c r="X28" s="3225"/>
      <c r="Y28" s="3225"/>
      <c r="Z28" s="3269" t="e">
        <f t="shared" ref="Z28" si="3">ROUND($O$18*U28,0)</f>
        <v>#DIV/0!</v>
      </c>
      <c r="AA28" s="3269"/>
      <c r="AB28" s="3269"/>
      <c r="AC28" s="3269"/>
      <c r="AD28" s="3269"/>
      <c r="AE28" s="3279"/>
      <c r="AF28" s="3273" t="e">
        <f>INDEX(연구실계좌번호,MATCH(I28,성명,0))</f>
        <v>#N/A</v>
      </c>
      <c r="AG28" s="3274"/>
      <c r="AH28" s="3274"/>
      <c r="AI28" s="3274"/>
      <c r="AJ28" s="3274"/>
      <c r="AK28" s="3274"/>
      <c r="AL28" s="3274"/>
      <c r="AM28" s="3274"/>
      <c r="AN28" s="3274"/>
      <c r="AO28" s="3274"/>
      <c r="AP28" s="3274"/>
      <c r="AQ28" s="3275"/>
      <c r="AR28" s="3275"/>
      <c r="AS28" s="3275"/>
      <c r="AT28" s="3275"/>
      <c r="AU28" s="3275"/>
      <c r="AV28" s="3276"/>
      <c r="AX28" s="3293"/>
      <c r="AY28" s="3294"/>
      <c r="AZ28" s="3294"/>
      <c r="BA28" s="3294"/>
      <c r="BB28" s="3294"/>
      <c r="BC28" s="3295"/>
      <c r="BD28" s="3296"/>
      <c r="BE28" s="3297"/>
      <c r="BF28" s="3297"/>
      <c r="BG28" s="3297"/>
      <c r="BH28" s="3297"/>
      <c r="BI28" s="3297"/>
      <c r="BJ28" s="3297"/>
      <c r="BK28" s="3297"/>
      <c r="BL28" s="3297"/>
      <c r="BM28" s="3297"/>
      <c r="BN28" s="3297"/>
      <c r="BO28" s="3297"/>
      <c r="BP28" s="3297"/>
      <c r="BQ28" s="3297"/>
      <c r="BR28" s="3297"/>
      <c r="BS28" s="3297"/>
      <c r="BT28" s="3297"/>
      <c r="BU28" s="3297"/>
      <c r="BV28" s="3297"/>
      <c r="BW28" s="3297"/>
      <c r="BX28" s="3298"/>
    </row>
    <row r="29" spans="1:76" s="15" customFormat="1" ht="12.95" customHeight="1">
      <c r="A29" s="1228"/>
      <c r="B29" s="2858"/>
      <c r="C29" s="3263"/>
      <c r="D29" s="2896"/>
      <c r="E29" s="2896"/>
      <c r="F29" s="2896"/>
      <c r="G29" s="2896"/>
      <c r="H29" s="2896"/>
      <c r="I29" s="2896"/>
      <c r="J29" s="2896"/>
      <c r="K29" s="2896"/>
      <c r="L29" s="2896"/>
      <c r="M29" s="2896"/>
      <c r="N29" s="3266"/>
      <c r="O29" s="3307"/>
      <c r="P29" s="3307"/>
      <c r="Q29" s="3307"/>
      <c r="R29" s="3307"/>
      <c r="S29" s="3307"/>
      <c r="T29" s="3308"/>
      <c r="U29" s="3225"/>
      <c r="V29" s="3225"/>
      <c r="W29" s="3225"/>
      <c r="X29" s="3225"/>
      <c r="Y29" s="3225"/>
      <c r="Z29" s="3269"/>
      <c r="AA29" s="3269"/>
      <c r="AB29" s="3269"/>
      <c r="AC29" s="3269"/>
      <c r="AD29" s="3269"/>
      <c r="AE29" s="3279"/>
      <c r="AF29" s="3258" t="e">
        <f>INDEX(연구실은행,MATCH(I28,성명,0))</f>
        <v>#N/A</v>
      </c>
      <c r="AG29" s="3259"/>
      <c r="AH29" s="3259"/>
      <c r="AI29" s="3259"/>
      <c r="AJ29" s="3259"/>
      <c r="AK29" s="3259"/>
      <c r="AL29" s="3259"/>
      <c r="AM29" s="3259"/>
      <c r="AN29" s="3260"/>
      <c r="AO29" s="3261" t="s">
        <v>77</v>
      </c>
      <c r="AP29" s="3262"/>
      <c r="AQ29" s="3275"/>
      <c r="AR29" s="3275"/>
      <c r="AS29" s="3275"/>
      <c r="AT29" s="3275"/>
      <c r="AU29" s="3275"/>
      <c r="AV29" s="3276"/>
      <c r="AX29" s="1382"/>
      <c r="AY29" s="1382"/>
      <c r="AZ29" s="1382"/>
      <c r="BA29" s="1382"/>
      <c r="BB29" s="1382"/>
      <c r="BC29" s="1382"/>
      <c r="BD29" s="1382"/>
      <c r="BE29" s="1382"/>
      <c r="BF29" s="1382"/>
      <c r="BG29" s="1382"/>
      <c r="BH29" s="1382"/>
      <c r="BI29" s="1382"/>
      <c r="BJ29" s="1382"/>
      <c r="BK29" s="1382"/>
      <c r="BL29" s="1382"/>
      <c r="BM29" s="1382"/>
      <c r="BN29" s="1382"/>
      <c r="BO29" s="1382"/>
      <c r="BP29" s="1382"/>
      <c r="BQ29" s="1382"/>
      <c r="BR29" s="1382"/>
      <c r="BS29" s="1382"/>
      <c r="BT29" s="1382"/>
      <c r="BU29" s="1382"/>
      <c r="BV29" s="1382"/>
      <c r="BW29" s="1382"/>
      <c r="BX29" s="1382"/>
    </row>
    <row r="30" spans="1:76" s="15" customFormat="1" ht="12.95" customHeight="1">
      <c r="A30" s="1228">
        <v>7</v>
      </c>
      <c r="B30" s="2858"/>
      <c r="C30" s="3263"/>
      <c r="D30" s="2896"/>
      <c r="E30" s="2896"/>
      <c r="F30" s="2896"/>
      <c r="G30" s="2896"/>
      <c r="H30" s="2896"/>
      <c r="I30" s="2896"/>
      <c r="J30" s="2896"/>
      <c r="K30" s="2896"/>
      <c r="L30" s="2896"/>
      <c r="M30" s="2896"/>
      <c r="N30" s="3266"/>
      <c r="O30" s="3307"/>
      <c r="P30" s="3307"/>
      <c r="Q30" s="3307"/>
      <c r="R30" s="3307"/>
      <c r="S30" s="3307"/>
      <c r="T30" s="3308"/>
      <c r="U30" s="3225" t="e">
        <f>AQ48</f>
        <v>#DIV/0!</v>
      </c>
      <c r="V30" s="3225"/>
      <c r="W30" s="3225"/>
      <c r="X30" s="3225"/>
      <c r="Y30" s="3225"/>
      <c r="Z30" s="3269" t="e">
        <f t="shared" ref="Z30" si="4">ROUND($O$18*U30,0)</f>
        <v>#DIV/0!</v>
      </c>
      <c r="AA30" s="3269"/>
      <c r="AB30" s="3269"/>
      <c r="AC30" s="3269"/>
      <c r="AD30" s="3269"/>
      <c r="AE30" s="3279"/>
      <c r="AF30" s="3273" t="e">
        <f>INDEX(연구실계좌번호,MATCH(I30,성명,0))</f>
        <v>#N/A</v>
      </c>
      <c r="AG30" s="3274"/>
      <c r="AH30" s="3274"/>
      <c r="AI30" s="3274"/>
      <c r="AJ30" s="3274"/>
      <c r="AK30" s="3274"/>
      <c r="AL30" s="3274"/>
      <c r="AM30" s="3274"/>
      <c r="AN30" s="3274"/>
      <c r="AO30" s="3274"/>
      <c r="AP30" s="3274"/>
      <c r="AQ30" s="3275"/>
      <c r="AR30" s="3275"/>
      <c r="AS30" s="3275"/>
      <c r="AT30" s="3275"/>
      <c r="AU30" s="3275"/>
      <c r="AV30" s="3276"/>
      <c r="AX30" s="1382" t="s">
        <v>606</v>
      </c>
      <c r="AY30" s="1382"/>
      <c r="AZ30" s="1382"/>
      <c r="BA30" s="1382"/>
      <c r="BB30" s="1382"/>
      <c r="BC30" s="1382"/>
      <c r="BD30" s="1382"/>
      <c r="BE30" s="1382"/>
      <c r="BF30" s="1382"/>
      <c r="BG30" s="1382"/>
      <c r="BH30" s="1382"/>
      <c r="BI30" s="1382"/>
      <c r="BJ30" s="1382"/>
      <c r="BK30" s="1382"/>
      <c r="BL30" s="1382"/>
      <c r="BM30" s="1382"/>
      <c r="BN30" s="1382"/>
      <c r="BO30" s="1382"/>
      <c r="BP30" s="1382"/>
      <c r="BQ30" s="1382"/>
      <c r="BR30" s="1382"/>
      <c r="BS30" s="1382"/>
      <c r="BT30" s="1382"/>
      <c r="BU30" s="1382"/>
      <c r="BV30" s="1382"/>
      <c r="BW30" s="1382"/>
      <c r="BX30" s="1382"/>
    </row>
    <row r="31" spans="1:76" s="15" customFormat="1" ht="12.95" customHeight="1">
      <c r="A31" s="1228"/>
      <c r="B31" s="2858"/>
      <c r="C31" s="3263"/>
      <c r="D31" s="2896"/>
      <c r="E31" s="2896"/>
      <c r="F31" s="2896"/>
      <c r="G31" s="2896"/>
      <c r="H31" s="2896"/>
      <c r="I31" s="2896"/>
      <c r="J31" s="2896"/>
      <c r="K31" s="2896"/>
      <c r="L31" s="2896"/>
      <c r="M31" s="2896"/>
      <c r="N31" s="3266"/>
      <c r="O31" s="3307"/>
      <c r="P31" s="3307"/>
      <c r="Q31" s="3307"/>
      <c r="R31" s="3307"/>
      <c r="S31" s="3307"/>
      <c r="T31" s="3308"/>
      <c r="U31" s="3225"/>
      <c r="V31" s="3225"/>
      <c r="W31" s="3225"/>
      <c r="X31" s="3225"/>
      <c r="Y31" s="3225"/>
      <c r="Z31" s="3269"/>
      <c r="AA31" s="3269"/>
      <c r="AB31" s="3269"/>
      <c r="AC31" s="3269"/>
      <c r="AD31" s="3269"/>
      <c r="AE31" s="3279"/>
      <c r="AF31" s="3258" t="e">
        <f>INDEX(연구실은행,MATCH(I30,성명,0))</f>
        <v>#N/A</v>
      </c>
      <c r="AG31" s="3259"/>
      <c r="AH31" s="3259"/>
      <c r="AI31" s="3259"/>
      <c r="AJ31" s="3259"/>
      <c r="AK31" s="3259"/>
      <c r="AL31" s="3259"/>
      <c r="AM31" s="3259"/>
      <c r="AN31" s="3260"/>
      <c r="AO31" s="3261" t="s">
        <v>77</v>
      </c>
      <c r="AP31" s="3262"/>
      <c r="AQ31" s="3275"/>
      <c r="AR31" s="3275"/>
      <c r="AS31" s="3275"/>
      <c r="AT31" s="3275"/>
      <c r="AU31" s="3275"/>
      <c r="AV31" s="3276"/>
      <c r="AX31" s="1382"/>
      <c r="AY31" s="1382"/>
      <c r="AZ31" s="1382"/>
      <c r="BA31" s="1382"/>
      <c r="BB31" s="1382"/>
      <c r="BC31" s="1382"/>
      <c r="BD31" s="1382"/>
      <c r="BE31" s="1382"/>
      <c r="BF31" s="1382"/>
      <c r="BG31" s="1382"/>
      <c r="BH31" s="1382"/>
      <c r="BI31" s="1382"/>
      <c r="BJ31" s="1382"/>
      <c r="BK31" s="1382"/>
      <c r="BL31" s="1382"/>
      <c r="BM31" s="1382"/>
      <c r="BN31" s="1382"/>
      <c r="BO31" s="1382"/>
      <c r="BP31" s="1382"/>
      <c r="BQ31" s="1382"/>
      <c r="BR31" s="1382"/>
      <c r="BS31" s="1382"/>
      <c r="BT31" s="1382"/>
      <c r="BU31" s="1382"/>
      <c r="BV31" s="1382"/>
      <c r="BW31" s="1382"/>
      <c r="BX31" s="1382"/>
    </row>
    <row r="32" spans="1:76" s="15" customFormat="1" ht="12.95" customHeight="1">
      <c r="A32" s="1228">
        <v>8</v>
      </c>
      <c r="B32" s="2858"/>
      <c r="C32" s="3263"/>
      <c r="D32" s="2896"/>
      <c r="E32" s="2896"/>
      <c r="F32" s="2896"/>
      <c r="G32" s="2896"/>
      <c r="H32" s="2896"/>
      <c r="I32" s="2896"/>
      <c r="J32" s="2896"/>
      <c r="K32" s="2896"/>
      <c r="L32" s="2896"/>
      <c r="M32" s="2896"/>
      <c r="N32" s="3266"/>
      <c r="O32" s="3307"/>
      <c r="P32" s="3307"/>
      <c r="Q32" s="3307"/>
      <c r="R32" s="3307"/>
      <c r="S32" s="3307"/>
      <c r="T32" s="3308"/>
      <c r="U32" s="3225" t="e">
        <f>AQ49</f>
        <v>#DIV/0!</v>
      </c>
      <c r="V32" s="3225"/>
      <c r="W32" s="3225"/>
      <c r="X32" s="3225"/>
      <c r="Y32" s="3225"/>
      <c r="Z32" s="3269" t="e">
        <f t="shared" ref="Z32" si="5">ROUND($O$18*U32,0)</f>
        <v>#DIV/0!</v>
      </c>
      <c r="AA32" s="3269"/>
      <c r="AB32" s="3269"/>
      <c r="AC32" s="3269"/>
      <c r="AD32" s="3269"/>
      <c r="AE32" s="3270"/>
      <c r="AF32" s="3273" t="e">
        <f>INDEX(연구실계좌번호,MATCH(I32,성명,0))</f>
        <v>#N/A</v>
      </c>
      <c r="AG32" s="3274"/>
      <c r="AH32" s="3274"/>
      <c r="AI32" s="3274"/>
      <c r="AJ32" s="3274"/>
      <c r="AK32" s="3274"/>
      <c r="AL32" s="3274"/>
      <c r="AM32" s="3274"/>
      <c r="AN32" s="3274"/>
      <c r="AO32" s="3274"/>
      <c r="AP32" s="3274"/>
      <c r="AQ32" s="3275"/>
      <c r="AR32" s="3275"/>
      <c r="AS32" s="3275"/>
      <c r="AT32" s="3275"/>
      <c r="AU32" s="3275"/>
      <c r="AV32" s="3276"/>
      <c r="AY32" s="2966" t="s">
        <v>607</v>
      </c>
      <c r="AZ32" s="1579"/>
      <c r="BA32" s="1579"/>
      <c r="BB32" s="1579"/>
      <c r="BC32" s="1579"/>
      <c r="BD32" s="1579"/>
      <c r="BE32" s="1579"/>
      <c r="BF32" s="1579"/>
      <c r="BG32" s="1579"/>
      <c r="BH32" s="1579"/>
      <c r="BI32" s="1579"/>
      <c r="BJ32" s="1579"/>
      <c r="BK32" s="1579"/>
      <c r="BL32" s="1579"/>
      <c r="BM32" s="1579"/>
      <c r="BN32" s="1579"/>
      <c r="BO32" s="1579"/>
      <c r="BP32" s="1579"/>
      <c r="BQ32" s="1579"/>
      <c r="BR32" s="1579"/>
      <c r="BS32" s="1579"/>
      <c r="BT32" s="1579"/>
      <c r="BU32" s="1579"/>
      <c r="BV32" s="1579"/>
      <c r="BW32" s="1579"/>
      <c r="BX32" s="1579"/>
    </row>
    <row r="33" spans="1:76" s="15" customFormat="1" ht="12.95" customHeight="1" thickBot="1">
      <c r="A33" s="1228"/>
      <c r="B33" s="2858"/>
      <c r="C33" s="3264"/>
      <c r="D33" s="3265"/>
      <c r="E33" s="3265"/>
      <c r="F33" s="3265"/>
      <c r="G33" s="3265"/>
      <c r="H33" s="3265"/>
      <c r="I33" s="3265"/>
      <c r="J33" s="3265"/>
      <c r="K33" s="3265"/>
      <c r="L33" s="3265"/>
      <c r="M33" s="3265"/>
      <c r="N33" s="3267"/>
      <c r="O33" s="3309"/>
      <c r="P33" s="3309"/>
      <c r="Q33" s="3309"/>
      <c r="R33" s="3309"/>
      <c r="S33" s="3309"/>
      <c r="T33" s="3310"/>
      <c r="U33" s="3268"/>
      <c r="V33" s="3268"/>
      <c r="W33" s="3268"/>
      <c r="X33" s="3268"/>
      <c r="Y33" s="3268"/>
      <c r="Z33" s="3271"/>
      <c r="AA33" s="3271"/>
      <c r="AB33" s="3271"/>
      <c r="AC33" s="3271"/>
      <c r="AD33" s="3271"/>
      <c r="AE33" s="3272"/>
      <c r="AF33" s="3250" t="e">
        <f>INDEX(연구실은행,MATCH(I32,성명,0))</f>
        <v>#N/A</v>
      </c>
      <c r="AG33" s="3251"/>
      <c r="AH33" s="3251"/>
      <c r="AI33" s="3251"/>
      <c r="AJ33" s="3251"/>
      <c r="AK33" s="3251"/>
      <c r="AL33" s="3251"/>
      <c r="AM33" s="3251"/>
      <c r="AN33" s="3252"/>
      <c r="AO33" s="3253" t="s">
        <v>77</v>
      </c>
      <c r="AP33" s="3254"/>
      <c r="AQ33" s="3277"/>
      <c r="AR33" s="3277"/>
      <c r="AS33" s="3277"/>
      <c r="AT33" s="3277"/>
      <c r="AU33" s="3277"/>
      <c r="AV33" s="3278"/>
      <c r="AY33" s="2966" t="s">
        <v>608</v>
      </c>
      <c r="AZ33" s="1579"/>
      <c r="BA33" s="1579"/>
      <c r="BB33" s="1579"/>
      <c r="BC33" s="1579"/>
      <c r="BD33" s="1579"/>
      <c r="BE33" s="1579"/>
      <c r="BF33" s="1579"/>
      <c r="BG33" s="1579"/>
      <c r="BH33" s="1579"/>
      <c r="BI33" s="1579"/>
      <c r="BJ33" s="1579"/>
      <c r="BK33" s="1579"/>
      <c r="BL33" s="1579"/>
      <c r="BM33" s="1579"/>
      <c r="BN33" s="1579"/>
      <c r="BO33" s="1579"/>
      <c r="BP33" s="1579"/>
      <c r="BQ33" s="1579"/>
      <c r="BR33" s="1579"/>
      <c r="BS33" s="1579"/>
      <c r="BT33" s="1579"/>
      <c r="BU33" s="1579"/>
      <c r="BV33" s="1579"/>
      <c r="BW33" s="1579"/>
      <c r="BX33" s="1579"/>
    </row>
    <row r="34" spans="1:76" s="15" customFormat="1" ht="20.100000000000001" customHeight="1">
      <c r="A34" s="2973" t="s">
        <v>609</v>
      </c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  <c r="M34" s="966"/>
      <c r="N34" s="966"/>
      <c r="O34" s="966"/>
      <c r="P34" s="966"/>
      <c r="Q34" s="966"/>
      <c r="R34" s="966"/>
      <c r="S34" s="966"/>
      <c r="T34" s="966"/>
      <c r="U34" s="966"/>
      <c r="V34" s="966"/>
      <c r="W34" s="966"/>
      <c r="X34" s="966"/>
      <c r="Y34" s="966"/>
      <c r="Z34" s="3255" t="e">
        <f>SUM(Z18:AE33)</f>
        <v>#DIV/0!</v>
      </c>
      <c r="AA34" s="3256"/>
      <c r="AB34" s="3256"/>
      <c r="AC34" s="3256"/>
      <c r="AD34" s="3256"/>
      <c r="AE34" s="3257"/>
      <c r="AF34" s="966"/>
      <c r="AG34" s="966"/>
      <c r="AH34" s="966"/>
      <c r="AI34" s="966"/>
      <c r="AJ34" s="966"/>
      <c r="AK34" s="966"/>
      <c r="AL34" s="966"/>
      <c r="AM34" s="966"/>
      <c r="AN34" s="966"/>
      <c r="AO34" s="966"/>
      <c r="AP34" s="966"/>
      <c r="AQ34" s="966"/>
      <c r="AR34" s="966"/>
      <c r="AS34" s="966"/>
      <c r="AT34" s="966"/>
      <c r="AU34" s="966"/>
      <c r="AV34" s="968"/>
      <c r="AY34" s="2966" t="s">
        <v>610</v>
      </c>
      <c r="AZ34" s="1579"/>
      <c r="BA34" s="1579"/>
      <c r="BB34" s="1579"/>
      <c r="BC34" s="1579"/>
      <c r="BD34" s="1579"/>
      <c r="BE34" s="1579"/>
      <c r="BF34" s="1579"/>
      <c r="BG34" s="1579"/>
      <c r="BH34" s="1579"/>
      <c r="BI34" s="1579"/>
      <c r="BJ34" s="1579"/>
      <c r="BK34" s="1579"/>
      <c r="BL34" s="1579"/>
      <c r="BM34" s="1579"/>
      <c r="BN34" s="1579"/>
      <c r="BO34" s="1579"/>
      <c r="BP34" s="1579"/>
      <c r="BQ34" s="1579"/>
      <c r="BR34" s="1579"/>
      <c r="BS34" s="1579"/>
      <c r="BT34" s="1579"/>
      <c r="BU34" s="1579"/>
      <c r="BV34" s="1579"/>
      <c r="BW34" s="1579"/>
      <c r="BX34" s="1579"/>
    </row>
    <row r="35" spans="1:76" s="15" customFormat="1" ht="12.95" customHeight="1">
      <c r="A35" s="906" t="s">
        <v>611</v>
      </c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  <c r="AM35" s="906"/>
      <c r="AN35" s="906"/>
      <c r="AO35" s="906"/>
      <c r="AP35" s="906"/>
      <c r="AQ35" s="906"/>
      <c r="AR35" s="906"/>
      <c r="AS35" s="906"/>
      <c r="AT35" s="906"/>
      <c r="AU35" s="906"/>
      <c r="AV35" s="906"/>
      <c r="AX35" s="1382" t="s">
        <v>612</v>
      </c>
      <c r="AY35" s="1382"/>
      <c r="AZ35" s="1382"/>
      <c r="BA35" s="1382"/>
      <c r="BB35" s="1382"/>
      <c r="BC35" s="1382"/>
      <c r="BD35" s="1382"/>
      <c r="BE35" s="1382"/>
      <c r="BF35" s="1382"/>
      <c r="BG35" s="1382"/>
      <c r="BH35" s="1382"/>
      <c r="BI35" s="1382"/>
      <c r="BJ35" s="1382"/>
      <c r="BK35" s="1382"/>
      <c r="BL35" s="1382"/>
      <c r="BM35" s="1382"/>
      <c r="BN35" s="1382"/>
      <c r="BO35" s="1382"/>
      <c r="BP35" s="1382"/>
      <c r="BQ35" s="1382"/>
      <c r="BR35" s="1382"/>
      <c r="BS35" s="1382"/>
      <c r="BT35" s="1382"/>
      <c r="BU35" s="1382"/>
      <c r="BV35" s="1382"/>
      <c r="BW35" s="1382"/>
      <c r="BX35" s="1382"/>
    </row>
    <row r="36" spans="1:76" s="15" customFormat="1" ht="12.95" customHeight="1">
      <c r="A36" s="906" t="s">
        <v>613</v>
      </c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O36" s="906"/>
      <c r="AP36" s="906"/>
      <c r="AQ36" s="906"/>
      <c r="AR36" s="906"/>
      <c r="AS36" s="906"/>
      <c r="AT36" s="906"/>
      <c r="AU36" s="906"/>
      <c r="AV36" s="906"/>
      <c r="AX36" s="1382"/>
      <c r="AY36" s="1382"/>
      <c r="AZ36" s="1382"/>
      <c r="BA36" s="1382"/>
      <c r="BB36" s="1382"/>
      <c r="BC36" s="1382"/>
      <c r="BD36" s="1382"/>
      <c r="BE36" s="1382"/>
      <c r="BF36" s="1382"/>
      <c r="BG36" s="1382"/>
      <c r="BH36" s="1382"/>
      <c r="BI36" s="1382"/>
      <c r="BJ36" s="1382"/>
      <c r="BK36" s="1382"/>
      <c r="BL36" s="1382"/>
      <c r="BM36" s="1382"/>
      <c r="BN36" s="1382"/>
      <c r="BO36" s="1382"/>
      <c r="BP36" s="1382"/>
      <c r="BQ36" s="1382"/>
      <c r="BR36" s="1382"/>
      <c r="BS36" s="1382"/>
      <c r="BT36" s="1382"/>
      <c r="BU36" s="1382"/>
      <c r="BV36" s="1382"/>
      <c r="BW36" s="1382"/>
      <c r="BX36" s="1382"/>
    </row>
    <row r="37" spans="1:76" s="15" customFormat="1" ht="12.95" customHeight="1">
      <c r="AX37" s="1382"/>
      <c r="AY37" s="1382"/>
      <c r="AZ37" s="1382"/>
      <c r="BA37" s="1382"/>
      <c r="BB37" s="1382"/>
      <c r="BC37" s="1382"/>
      <c r="BD37" s="1382"/>
      <c r="BE37" s="1382"/>
      <c r="BF37" s="1382"/>
      <c r="BG37" s="1382"/>
      <c r="BH37" s="1382"/>
      <c r="BI37" s="1382"/>
      <c r="BJ37" s="1382"/>
      <c r="BK37" s="1382"/>
      <c r="BL37" s="1382"/>
      <c r="BM37" s="1382"/>
      <c r="BN37" s="1382"/>
      <c r="BO37" s="1382"/>
      <c r="BP37" s="1382"/>
      <c r="BQ37" s="1382"/>
      <c r="BR37" s="1382"/>
      <c r="BS37" s="1382"/>
      <c r="BT37" s="1382"/>
      <c r="BU37" s="1382"/>
      <c r="BV37" s="1382"/>
      <c r="BW37" s="1382"/>
      <c r="BX37" s="1382"/>
    </row>
    <row r="38" spans="1:76" s="15" customFormat="1" ht="13.5">
      <c r="A38" s="3244" t="s">
        <v>614</v>
      </c>
      <c r="B38" s="3244"/>
      <c r="C38" s="3244"/>
      <c r="D38" s="3244"/>
      <c r="E38" s="3244"/>
      <c r="F38" s="3244"/>
      <c r="G38" s="3244"/>
      <c r="H38" s="3244"/>
      <c r="I38" s="3244"/>
      <c r="J38" s="3244"/>
      <c r="K38" s="3244"/>
      <c r="L38" s="3244"/>
      <c r="M38" s="3244"/>
      <c r="N38" s="3244"/>
      <c r="O38" s="3244"/>
      <c r="P38" s="3244"/>
      <c r="Q38" s="3244"/>
      <c r="R38" s="3244"/>
      <c r="S38" s="3244"/>
      <c r="T38" s="3244"/>
      <c r="U38" s="3244"/>
      <c r="V38" s="3244"/>
      <c r="W38" s="3244"/>
      <c r="X38" s="3244"/>
      <c r="Y38" s="3244"/>
      <c r="Z38" s="3244"/>
      <c r="AA38" s="3244"/>
      <c r="AB38" s="3244"/>
      <c r="AC38" s="3244"/>
      <c r="AD38" s="3244"/>
      <c r="AE38" s="3244"/>
      <c r="AF38" s="3244"/>
      <c r="AG38" s="3244"/>
      <c r="AH38" s="3244"/>
      <c r="AI38" s="3244"/>
      <c r="AJ38" s="3244"/>
      <c r="AK38" s="3244"/>
      <c r="AL38" s="3244"/>
      <c r="AM38" s="3244"/>
      <c r="AN38" s="3244"/>
      <c r="AO38" s="3244"/>
      <c r="AP38" s="3244"/>
      <c r="AQ38" s="3244"/>
      <c r="AR38" s="3244"/>
      <c r="AS38" s="3244"/>
      <c r="AT38" s="3244"/>
      <c r="AU38" s="3244"/>
      <c r="AV38" s="3244"/>
      <c r="AX38" s="1382"/>
      <c r="AY38" s="1382"/>
      <c r="AZ38" s="1382"/>
      <c r="BA38" s="1382"/>
      <c r="BB38" s="1382"/>
      <c r="BC38" s="1382"/>
      <c r="BD38" s="1382"/>
      <c r="BE38" s="1382"/>
      <c r="BF38" s="1382"/>
      <c r="BG38" s="1382"/>
      <c r="BH38" s="1382"/>
      <c r="BI38" s="1382"/>
      <c r="BJ38" s="1382"/>
      <c r="BK38" s="1382"/>
      <c r="BL38" s="1382"/>
      <c r="BM38" s="1382"/>
      <c r="BN38" s="1382"/>
      <c r="BO38" s="1382"/>
      <c r="BP38" s="1382"/>
      <c r="BQ38" s="1382"/>
      <c r="BR38" s="1382"/>
      <c r="BS38" s="1382"/>
      <c r="BT38" s="1382"/>
      <c r="BU38" s="1382"/>
      <c r="BV38" s="1382"/>
      <c r="BW38" s="1382"/>
      <c r="BX38" s="1382"/>
    </row>
    <row r="39" spans="1:76" s="15" customFormat="1" ht="12.95" customHeight="1">
      <c r="A39" s="3245" t="s">
        <v>652</v>
      </c>
      <c r="B39" s="3245"/>
      <c r="C39" s="3245"/>
      <c r="D39" s="3245"/>
      <c r="E39" s="3245"/>
      <c r="F39" s="3245"/>
      <c r="G39" s="3245"/>
      <c r="H39" s="3245"/>
      <c r="I39" s="3245"/>
      <c r="J39" s="3245"/>
      <c r="K39" s="3245"/>
      <c r="L39" s="3245"/>
      <c r="M39" s="3245"/>
      <c r="N39" s="3245"/>
      <c r="O39" s="3245"/>
      <c r="P39" s="3245"/>
      <c r="Q39" s="3245"/>
      <c r="R39" s="3245"/>
      <c r="S39" s="3245"/>
      <c r="T39" s="3245"/>
      <c r="U39" s="3245"/>
      <c r="V39" s="3245"/>
      <c r="W39" s="3245"/>
      <c r="X39" s="3245"/>
      <c r="Y39" s="3245"/>
      <c r="Z39" s="3245"/>
      <c r="AA39" s="3245"/>
      <c r="AB39" s="3245"/>
      <c r="AC39" s="3245"/>
      <c r="AD39" s="3245"/>
      <c r="AE39" s="3245"/>
      <c r="AF39" s="3245"/>
      <c r="AG39" s="3245"/>
      <c r="AH39" s="3245"/>
      <c r="AI39" s="3245"/>
      <c r="AJ39" s="3245"/>
      <c r="AK39" s="3245"/>
      <c r="AL39" s="3245"/>
      <c r="AM39" s="3245"/>
      <c r="AN39" s="3245"/>
      <c r="AO39" s="3245"/>
      <c r="AP39" s="3245"/>
      <c r="AQ39" s="3245"/>
      <c r="AR39" s="3245"/>
      <c r="AS39" s="3245"/>
      <c r="AT39" s="3245"/>
      <c r="AU39" s="3245"/>
      <c r="AV39" s="3245"/>
      <c r="AX39" s="1382"/>
      <c r="AY39" s="1382"/>
      <c r="AZ39" s="1382"/>
      <c r="BA39" s="1382"/>
      <c r="BB39" s="1382"/>
      <c r="BC39" s="1382"/>
      <c r="BD39" s="1382"/>
      <c r="BE39" s="1382"/>
      <c r="BF39" s="1382"/>
      <c r="BG39" s="1382"/>
      <c r="BH39" s="1382"/>
      <c r="BI39" s="1382"/>
      <c r="BJ39" s="1382"/>
      <c r="BK39" s="1382"/>
      <c r="BL39" s="1382"/>
      <c r="BM39" s="1382"/>
      <c r="BN39" s="1382"/>
      <c r="BO39" s="1382"/>
      <c r="BP39" s="1382"/>
      <c r="BQ39" s="1382"/>
      <c r="BR39" s="1382"/>
      <c r="BS39" s="1382"/>
      <c r="BT39" s="1382"/>
      <c r="BU39" s="1382"/>
      <c r="BV39" s="1382"/>
      <c r="BW39" s="1382"/>
      <c r="BX39" s="1382"/>
    </row>
    <row r="40" spans="1:76" s="15" customFormat="1" ht="24.95" customHeight="1" thickBot="1">
      <c r="A40" s="3246" t="s">
        <v>615</v>
      </c>
      <c r="B40" s="3246"/>
      <c r="C40" s="3246"/>
      <c r="D40" s="3246"/>
      <c r="E40" s="3246"/>
      <c r="F40" s="3246"/>
      <c r="G40" s="3246"/>
      <c r="H40" s="3246"/>
      <c r="I40" s="3246"/>
      <c r="J40" s="3246"/>
      <c r="K40" s="3246"/>
      <c r="L40" s="3246"/>
      <c r="M40" s="3247" t="s">
        <v>616</v>
      </c>
      <c r="N40" s="3248"/>
      <c r="O40" s="3248"/>
      <c r="P40" s="3248"/>
      <c r="Q40" s="3248"/>
      <c r="R40" s="3248"/>
      <c r="S40" s="3247" t="s">
        <v>617</v>
      </c>
      <c r="T40" s="3248"/>
      <c r="U40" s="3248"/>
      <c r="V40" s="3248"/>
      <c r="W40" s="3248"/>
      <c r="X40" s="3248"/>
      <c r="Y40" s="3247" t="s">
        <v>618</v>
      </c>
      <c r="Z40" s="3248"/>
      <c r="AA40" s="3248"/>
      <c r="AB40" s="3248"/>
      <c r="AC40" s="3248"/>
      <c r="AD40" s="3248"/>
      <c r="AE40" s="3248" t="s">
        <v>619</v>
      </c>
      <c r="AF40" s="3248"/>
      <c r="AG40" s="3248"/>
      <c r="AH40" s="3248"/>
      <c r="AI40" s="3248"/>
      <c r="AJ40" s="3248"/>
      <c r="AK40" s="3246" t="s">
        <v>620</v>
      </c>
      <c r="AL40" s="3246"/>
      <c r="AM40" s="3246"/>
      <c r="AN40" s="3246"/>
      <c r="AO40" s="3246"/>
      <c r="AP40" s="3246"/>
      <c r="AQ40" s="3249" t="s">
        <v>621</v>
      </c>
      <c r="AR40" s="3246"/>
      <c r="AS40" s="3246"/>
      <c r="AT40" s="3246"/>
      <c r="AU40" s="3246"/>
      <c r="AV40" s="3246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s="15" customFormat="1" ht="17.649999999999999" customHeight="1">
      <c r="A41" s="2751" t="s">
        <v>622</v>
      </c>
      <c r="B41" s="1108"/>
      <c r="C41" s="1108"/>
      <c r="D41" s="1108"/>
      <c r="E41" s="1108"/>
      <c r="F41" s="1108"/>
      <c r="G41" s="1108"/>
      <c r="H41" s="1108"/>
      <c r="I41" s="1108"/>
      <c r="J41" s="1108"/>
      <c r="K41" s="1108"/>
      <c r="L41" s="1157"/>
      <c r="M41" s="3232">
        <f>SUM(M42:R49)</f>
        <v>0.1</v>
      </c>
      <c r="N41" s="3233"/>
      <c r="O41" s="3233"/>
      <c r="P41" s="3233"/>
      <c r="Q41" s="3233"/>
      <c r="R41" s="3233"/>
      <c r="S41" s="3233">
        <f>SUM(S42:X49)</f>
        <v>0.1</v>
      </c>
      <c r="T41" s="3233"/>
      <c r="U41" s="3233"/>
      <c r="V41" s="3233"/>
      <c r="W41" s="3233"/>
      <c r="X41" s="3233"/>
      <c r="Y41" s="3233">
        <f>SUM(Y42:AD49)</f>
        <v>0.1</v>
      </c>
      <c r="Z41" s="3233"/>
      <c r="AA41" s="3233"/>
      <c r="AB41" s="3233"/>
      <c r="AC41" s="3233"/>
      <c r="AD41" s="3233"/>
      <c r="AE41" s="3233">
        <f>SUM(AE42:AJ49)</f>
        <v>0</v>
      </c>
      <c r="AF41" s="3233"/>
      <c r="AG41" s="3233"/>
      <c r="AH41" s="3233"/>
      <c r="AI41" s="3233"/>
      <c r="AJ41" s="3234"/>
      <c r="AK41" s="3235">
        <f>SUM(I41:AJ41)</f>
        <v>0.30000000000000004</v>
      </c>
      <c r="AL41" s="3236"/>
      <c r="AM41" s="3236"/>
      <c r="AN41" s="3236"/>
      <c r="AO41" s="3236"/>
      <c r="AP41" s="3237"/>
      <c r="AQ41" s="3238" t="e">
        <f>AK41*($AE$11/$J$11)</f>
        <v>#DIV/0!</v>
      </c>
      <c r="AR41" s="3239"/>
      <c r="AS41" s="3239"/>
      <c r="AT41" s="3239"/>
      <c r="AU41" s="3239"/>
      <c r="AV41" s="3240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s="15" customFormat="1" ht="17.649999999999999" customHeight="1">
      <c r="A42" s="3227">
        <f>C18</f>
        <v>0</v>
      </c>
      <c r="B42" s="3228"/>
      <c r="C42" s="3228"/>
      <c r="D42" s="3228"/>
      <c r="E42" s="3228"/>
      <c r="F42" s="2740" t="str">
        <f>I18</f>
        <v>박현아</v>
      </c>
      <c r="G42" s="2740"/>
      <c r="H42" s="2740"/>
      <c r="I42" s="2740"/>
      <c r="J42" s="2740"/>
      <c r="K42" s="2740"/>
      <c r="L42" s="1570"/>
      <c r="M42" s="3229">
        <v>0.1</v>
      </c>
      <c r="N42" s="3230"/>
      <c r="O42" s="3230"/>
      <c r="P42" s="3230"/>
      <c r="Q42" s="3230"/>
      <c r="R42" s="3230"/>
      <c r="S42" s="3230">
        <v>0.1</v>
      </c>
      <c r="T42" s="3230"/>
      <c r="U42" s="3230"/>
      <c r="V42" s="3230"/>
      <c r="W42" s="3230"/>
      <c r="X42" s="3230"/>
      <c r="Y42" s="3230">
        <v>0.1</v>
      </c>
      <c r="Z42" s="3230"/>
      <c r="AA42" s="3230"/>
      <c r="AB42" s="3230"/>
      <c r="AC42" s="3230"/>
      <c r="AD42" s="3230"/>
      <c r="AE42" s="3230">
        <v>0</v>
      </c>
      <c r="AF42" s="3230"/>
      <c r="AG42" s="3230"/>
      <c r="AH42" s="3230"/>
      <c r="AI42" s="3230"/>
      <c r="AJ42" s="3231"/>
      <c r="AK42" s="3241">
        <f>TRUNC(SUM(M42:AJ42),4)</f>
        <v>0.3</v>
      </c>
      <c r="AL42" s="3242"/>
      <c r="AM42" s="3242"/>
      <c r="AN42" s="3242"/>
      <c r="AO42" s="3242"/>
      <c r="AP42" s="3243"/>
      <c r="AQ42" s="3217" t="e">
        <f>AK42*($AE$11/$J$11)</f>
        <v>#DIV/0!</v>
      </c>
      <c r="AR42" s="3218"/>
      <c r="AS42" s="3218"/>
      <c r="AT42" s="3218"/>
      <c r="AU42" s="3218"/>
      <c r="AV42" s="321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s="15" customFormat="1" ht="17.649999999999999" customHeight="1">
      <c r="A43" s="3220">
        <f>C20</f>
        <v>0</v>
      </c>
      <c r="B43" s="3149"/>
      <c r="C43" s="3149"/>
      <c r="D43" s="3149"/>
      <c r="E43" s="3149"/>
      <c r="F43" s="907">
        <f>I20</f>
        <v>0</v>
      </c>
      <c r="G43" s="907"/>
      <c r="H43" s="907"/>
      <c r="I43" s="907"/>
      <c r="J43" s="907"/>
      <c r="K43" s="907"/>
      <c r="L43" s="2858"/>
      <c r="M43" s="3224"/>
      <c r="N43" s="3225"/>
      <c r="O43" s="3225"/>
      <c r="P43" s="3225"/>
      <c r="Q43" s="3225"/>
      <c r="R43" s="3225"/>
      <c r="S43" s="3225"/>
      <c r="T43" s="3225"/>
      <c r="U43" s="3225"/>
      <c r="V43" s="3225"/>
      <c r="W43" s="3225"/>
      <c r="X43" s="3225"/>
      <c r="Y43" s="3225"/>
      <c r="Z43" s="3225"/>
      <c r="AA43" s="3225"/>
      <c r="AB43" s="3225"/>
      <c r="AC43" s="3225"/>
      <c r="AD43" s="3225"/>
      <c r="AE43" s="3225"/>
      <c r="AF43" s="3225"/>
      <c r="AG43" s="3225"/>
      <c r="AH43" s="3225"/>
      <c r="AI43" s="3225"/>
      <c r="AJ43" s="3226"/>
      <c r="AK43" s="3214">
        <f t="shared" ref="AK43:AK49" si="6">SUM(M43:AJ43)</f>
        <v>0</v>
      </c>
      <c r="AL43" s="3215"/>
      <c r="AM43" s="3215"/>
      <c r="AN43" s="3215"/>
      <c r="AO43" s="3215"/>
      <c r="AP43" s="3216"/>
      <c r="AQ43" s="3217" t="e">
        <f>AK43*($AE$11/$J$11)</f>
        <v>#DIV/0!</v>
      </c>
      <c r="AR43" s="3218"/>
      <c r="AS43" s="3218"/>
      <c r="AT43" s="3218"/>
      <c r="AU43" s="3218"/>
      <c r="AV43" s="3219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5" customFormat="1" ht="17.649999999999999" customHeight="1">
      <c r="A44" s="3220">
        <f>C22</f>
        <v>0</v>
      </c>
      <c r="B44" s="3149"/>
      <c r="C44" s="3149"/>
      <c r="D44" s="3149"/>
      <c r="E44" s="3149"/>
      <c r="F44" s="907">
        <f>I22</f>
        <v>0</v>
      </c>
      <c r="G44" s="907"/>
      <c r="H44" s="907"/>
      <c r="I44" s="907"/>
      <c r="J44" s="907"/>
      <c r="K44" s="907"/>
      <c r="L44" s="2858"/>
      <c r="M44" s="3224"/>
      <c r="N44" s="3225"/>
      <c r="O44" s="3225"/>
      <c r="P44" s="3225"/>
      <c r="Q44" s="3225"/>
      <c r="R44" s="3225"/>
      <c r="S44" s="3225"/>
      <c r="T44" s="3225"/>
      <c r="U44" s="3225"/>
      <c r="V44" s="3225"/>
      <c r="W44" s="3225"/>
      <c r="X44" s="3225"/>
      <c r="Y44" s="3225"/>
      <c r="Z44" s="3225"/>
      <c r="AA44" s="3225"/>
      <c r="AB44" s="3225"/>
      <c r="AC44" s="3225"/>
      <c r="AD44" s="3225"/>
      <c r="AE44" s="3225"/>
      <c r="AF44" s="3225"/>
      <c r="AG44" s="3225"/>
      <c r="AH44" s="3225"/>
      <c r="AI44" s="3225"/>
      <c r="AJ44" s="3226"/>
      <c r="AK44" s="3214">
        <f t="shared" si="6"/>
        <v>0</v>
      </c>
      <c r="AL44" s="3215"/>
      <c r="AM44" s="3215"/>
      <c r="AN44" s="3215"/>
      <c r="AO44" s="3215"/>
      <c r="AP44" s="3216"/>
      <c r="AQ44" s="3217" t="e">
        <f t="shared" ref="AQ44:AQ49" si="7">AK44*($AE$11/$J$11)</f>
        <v>#DIV/0!</v>
      </c>
      <c r="AR44" s="3218"/>
      <c r="AS44" s="3218"/>
      <c r="AT44" s="3218"/>
      <c r="AU44" s="3218"/>
      <c r="AV44" s="321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15" customFormat="1" ht="17.649999999999999" customHeight="1">
      <c r="A45" s="3220">
        <f>C24</f>
        <v>0</v>
      </c>
      <c r="B45" s="3149"/>
      <c r="C45" s="3149"/>
      <c r="D45" s="3149"/>
      <c r="E45" s="3149"/>
      <c r="F45" s="907">
        <f>I24</f>
        <v>0</v>
      </c>
      <c r="G45" s="907"/>
      <c r="H45" s="907"/>
      <c r="I45" s="907"/>
      <c r="J45" s="907"/>
      <c r="K45" s="907"/>
      <c r="L45" s="2858"/>
      <c r="M45" s="3224"/>
      <c r="N45" s="3225"/>
      <c r="O45" s="3225"/>
      <c r="P45" s="3225"/>
      <c r="Q45" s="3225"/>
      <c r="R45" s="3225"/>
      <c r="S45" s="3225"/>
      <c r="T45" s="3225"/>
      <c r="U45" s="3225"/>
      <c r="V45" s="3225"/>
      <c r="W45" s="3225"/>
      <c r="X45" s="3225"/>
      <c r="Y45" s="3225"/>
      <c r="Z45" s="3225"/>
      <c r="AA45" s="3225"/>
      <c r="AB45" s="3225"/>
      <c r="AC45" s="3225"/>
      <c r="AD45" s="3225"/>
      <c r="AE45" s="3225"/>
      <c r="AF45" s="3225"/>
      <c r="AG45" s="3225"/>
      <c r="AH45" s="3225"/>
      <c r="AI45" s="3225"/>
      <c r="AJ45" s="3226"/>
      <c r="AK45" s="3214">
        <f t="shared" si="6"/>
        <v>0</v>
      </c>
      <c r="AL45" s="3215"/>
      <c r="AM45" s="3215"/>
      <c r="AN45" s="3215"/>
      <c r="AO45" s="3215"/>
      <c r="AP45" s="3216"/>
      <c r="AQ45" s="3217" t="e">
        <f t="shared" si="7"/>
        <v>#DIV/0!</v>
      </c>
      <c r="AR45" s="3218"/>
      <c r="AS45" s="3218"/>
      <c r="AT45" s="3218"/>
      <c r="AU45" s="3218"/>
      <c r="AV45" s="3219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s="15" customFormat="1" ht="17.649999999999999" customHeight="1">
      <c r="A46" s="3220">
        <f>C26</f>
        <v>0</v>
      </c>
      <c r="B46" s="3149"/>
      <c r="C46" s="3149"/>
      <c r="D46" s="3149"/>
      <c r="E46" s="3149"/>
      <c r="F46" s="907">
        <f>I26</f>
        <v>0</v>
      </c>
      <c r="G46" s="907"/>
      <c r="H46" s="907"/>
      <c r="I46" s="907"/>
      <c r="J46" s="907"/>
      <c r="K46" s="907"/>
      <c r="L46" s="2858"/>
      <c r="M46" s="3224"/>
      <c r="N46" s="3225"/>
      <c r="O46" s="3225"/>
      <c r="P46" s="3225"/>
      <c r="Q46" s="3225"/>
      <c r="R46" s="3225"/>
      <c r="S46" s="3225"/>
      <c r="T46" s="3225"/>
      <c r="U46" s="3225"/>
      <c r="V46" s="3225"/>
      <c r="W46" s="3225"/>
      <c r="X46" s="3225"/>
      <c r="Y46" s="3225"/>
      <c r="Z46" s="3225"/>
      <c r="AA46" s="3225"/>
      <c r="AB46" s="3225"/>
      <c r="AC46" s="3225"/>
      <c r="AD46" s="3225"/>
      <c r="AE46" s="3225"/>
      <c r="AF46" s="3225"/>
      <c r="AG46" s="3225"/>
      <c r="AH46" s="3225"/>
      <c r="AI46" s="3225"/>
      <c r="AJ46" s="3226"/>
      <c r="AK46" s="3214">
        <f t="shared" si="6"/>
        <v>0</v>
      </c>
      <c r="AL46" s="3215"/>
      <c r="AM46" s="3215"/>
      <c r="AN46" s="3215"/>
      <c r="AO46" s="3215"/>
      <c r="AP46" s="3216"/>
      <c r="AQ46" s="3217" t="e">
        <f t="shared" si="7"/>
        <v>#DIV/0!</v>
      </c>
      <c r="AR46" s="3218"/>
      <c r="AS46" s="3218"/>
      <c r="AT46" s="3218"/>
      <c r="AU46" s="3218"/>
      <c r="AV46" s="321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s="15" customFormat="1" ht="17.649999999999999" customHeight="1">
      <c r="A47" s="3220">
        <f>C28</f>
        <v>0</v>
      </c>
      <c r="B47" s="3149"/>
      <c r="C47" s="3149"/>
      <c r="D47" s="3149"/>
      <c r="E47" s="3149"/>
      <c r="F47" s="907">
        <f>I28</f>
        <v>0</v>
      </c>
      <c r="G47" s="907"/>
      <c r="H47" s="907"/>
      <c r="I47" s="907"/>
      <c r="J47" s="907"/>
      <c r="K47" s="907"/>
      <c r="L47" s="2858"/>
      <c r="M47" s="3224"/>
      <c r="N47" s="3225"/>
      <c r="O47" s="3225"/>
      <c r="P47" s="3225"/>
      <c r="Q47" s="3225"/>
      <c r="R47" s="3225"/>
      <c r="S47" s="3225"/>
      <c r="T47" s="3225"/>
      <c r="U47" s="3225"/>
      <c r="V47" s="3225"/>
      <c r="W47" s="3225"/>
      <c r="X47" s="3225"/>
      <c r="Y47" s="3225"/>
      <c r="Z47" s="3225"/>
      <c r="AA47" s="3225"/>
      <c r="AB47" s="3225"/>
      <c r="AC47" s="3225"/>
      <c r="AD47" s="3225"/>
      <c r="AE47" s="3225"/>
      <c r="AF47" s="3225"/>
      <c r="AG47" s="3225"/>
      <c r="AH47" s="3225"/>
      <c r="AI47" s="3225"/>
      <c r="AJ47" s="3226"/>
      <c r="AK47" s="3214">
        <f t="shared" si="6"/>
        <v>0</v>
      </c>
      <c r="AL47" s="3215"/>
      <c r="AM47" s="3215"/>
      <c r="AN47" s="3215"/>
      <c r="AO47" s="3215"/>
      <c r="AP47" s="3216"/>
      <c r="AQ47" s="3217" t="e">
        <f t="shared" si="7"/>
        <v>#DIV/0!</v>
      </c>
      <c r="AR47" s="3218"/>
      <c r="AS47" s="3218"/>
      <c r="AT47" s="3218"/>
      <c r="AU47" s="3218"/>
      <c r="AV47" s="3219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s="15" customFormat="1" ht="17.649999999999999" customHeight="1">
      <c r="A48" s="3220">
        <f>C30</f>
        <v>0</v>
      </c>
      <c r="B48" s="3149"/>
      <c r="C48" s="3149"/>
      <c r="D48" s="3149"/>
      <c r="E48" s="3149"/>
      <c r="F48" s="907">
        <f>I30</f>
        <v>0</v>
      </c>
      <c r="G48" s="907"/>
      <c r="H48" s="907"/>
      <c r="I48" s="907"/>
      <c r="J48" s="907"/>
      <c r="K48" s="907"/>
      <c r="L48" s="2858"/>
      <c r="M48" s="3224"/>
      <c r="N48" s="3225"/>
      <c r="O48" s="3225"/>
      <c r="P48" s="3225"/>
      <c r="Q48" s="3225"/>
      <c r="R48" s="3225"/>
      <c r="S48" s="3225"/>
      <c r="T48" s="3225"/>
      <c r="U48" s="3225"/>
      <c r="V48" s="3225"/>
      <c r="W48" s="3225"/>
      <c r="X48" s="3225"/>
      <c r="Y48" s="3225"/>
      <c r="Z48" s="3225"/>
      <c r="AA48" s="3225"/>
      <c r="AB48" s="3225"/>
      <c r="AC48" s="3225"/>
      <c r="AD48" s="3225"/>
      <c r="AE48" s="3225"/>
      <c r="AF48" s="3225"/>
      <c r="AG48" s="3225"/>
      <c r="AH48" s="3225"/>
      <c r="AI48" s="3225"/>
      <c r="AJ48" s="3226"/>
      <c r="AK48" s="3214">
        <f t="shared" si="6"/>
        <v>0</v>
      </c>
      <c r="AL48" s="3215"/>
      <c r="AM48" s="3215"/>
      <c r="AN48" s="3215"/>
      <c r="AO48" s="3215"/>
      <c r="AP48" s="3216"/>
      <c r="AQ48" s="3217" t="e">
        <f t="shared" si="7"/>
        <v>#DIV/0!</v>
      </c>
      <c r="AR48" s="3218"/>
      <c r="AS48" s="3218"/>
      <c r="AT48" s="3218"/>
      <c r="AU48" s="3218"/>
      <c r="AV48" s="3219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s="15" customFormat="1" ht="17.649999999999999" customHeight="1" thickBot="1">
      <c r="A49" s="3220">
        <f>C32</f>
        <v>0</v>
      </c>
      <c r="B49" s="3149"/>
      <c r="C49" s="3149"/>
      <c r="D49" s="3149"/>
      <c r="E49" s="3149"/>
      <c r="F49" s="907">
        <f>I32</f>
        <v>0</v>
      </c>
      <c r="G49" s="907"/>
      <c r="H49" s="907"/>
      <c r="I49" s="907"/>
      <c r="J49" s="907"/>
      <c r="K49" s="907"/>
      <c r="L49" s="2858"/>
      <c r="M49" s="3221"/>
      <c r="N49" s="3222"/>
      <c r="O49" s="3222"/>
      <c r="P49" s="3222"/>
      <c r="Q49" s="3222"/>
      <c r="R49" s="3222"/>
      <c r="S49" s="3222"/>
      <c r="T49" s="3222"/>
      <c r="U49" s="3222"/>
      <c r="V49" s="3222"/>
      <c r="W49" s="3222"/>
      <c r="X49" s="3222"/>
      <c r="Y49" s="3222"/>
      <c r="Z49" s="3222"/>
      <c r="AA49" s="3222"/>
      <c r="AB49" s="3222"/>
      <c r="AC49" s="3222"/>
      <c r="AD49" s="3222"/>
      <c r="AE49" s="3222"/>
      <c r="AF49" s="3222"/>
      <c r="AG49" s="3222"/>
      <c r="AH49" s="3222"/>
      <c r="AI49" s="3222"/>
      <c r="AJ49" s="3223"/>
      <c r="AK49" s="3214">
        <f t="shared" si="6"/>
        <v>0</v>
      </c>
      <c r="AL49" s="3215"/>
      <c r="AM49" s="3215"/>
      <c r="AN49" s="3215"/>
      <c r="AO49" s="3215"/>
      <c r="AP49" s="3216"/>
      <c r="AQ49" s="3217" t="e">
        <f t="shared" si="7"/>
        <v>#DIV/0!</v>
      </c>
      <c r="AR49" s="3218"/>
      <c r="AS49" s="3218"/>
      <c r="AT49" s="3218"/>
      <c r="AU49" s="3218"/>
      <c r="AV49" s="3219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s="15" customFormat="1" ht="17.649999999999999" customHeight="1">
      <c r="A50" s="3205" t="s">
        <v>346</v>
      </c>
      <c r="B50" s="3206"/>
      <c r="C50" s="3206"/>
      <c r="D50" s="3206"/>
      <c r="E50" s="3206"/>
      <c r="F50" s="3206"/>
      <c r="G50" s="3206"/>
      <c r="H50" s="3206"/>
      <c r="I50" s="3206"/>
      <c r="J50" s="3206"/>
      <c r="K50" s="3206"/>
      <c r="L50" s="3207"/>
      <c r="M50" s="3208">
        <f>SUM(M42:R49)</f>
        <v>0.1</v>
      </c>
      <c r="N50" s="3209"/>
      <c r="O50" s="3209"/>
      <c r="P50" s="3209"/>
      <c r="Q50" s="3209"/>
      <c r="R50" s="3210"/>
      <c r="S50" s="3211">
        <f>SUM(S42:X49)</f>
        <v>0.1</v>
      </c>
      <c r="T50" s="3209"/>
      <c r="U50" s="3209"/>
      <c r="V50" s="3209"/>
      <c r="W50" s="3209"/>
      <c r="X50" s="3210"/>
      <c r="Y50" s="3211">
        <f>SUM(Y42:AD49)</f>
        <v>0.1</v>
      </c>
      <c r="Z50" s="3209"/>
      <c r="AA50" s="3209"/>
      <c r="AB50" s="3209"/>
      <c r="AC50" s="3209"/>
      <c r="AD50" s="3210"/>
      <c r="AE50" s="3211">
        <f>SUM(AE42:AJ49)</f>
        <v>0</v>
      </c>
      <c r="AF50" s="3209"/>
      <c r="AG50" s="3209"/>
      <c r="AH50" s="3209"/>
      <c r="AI50" s="3209"/>
      <c r="AJ50" s="3210"/>
      <c r="AK50" s="3212">
        <f>SUM(AK42:AP49)</f>
        <v>0.3</v>
      </c>
      <c r="AL50" s="3212"/>
      <c r="AM50" s="3212"/>
      <c r="AN50" s="3212"/>
      <c r="AO50" s="3212"/>
      <c r="AP50" s="3213"/>
      <c r="AQ50" s="3202" t="e">
        <f>SUM(AQ42:AV49)</f>
        <v>#DIV/0!</v>
      </c>
      <c r="AR50" s="3203"/>
      <c r="AS50" s="3203"/>
      <c r="AT50" s="3203"/>
      <c r="AU50" s="3203"/>
      <c r="AV50" s="3204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s="15" customFormat="1" ht="13.5">
      <c r="A51" s="906" t="s">
        <v>347</v>
      </c>
      <c r="B51" s="906"/>
      <c r="C51" s="906"/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6"/>
      <c r="P51" s="906"/>
      <c r="Q51" s="906"/>
      <c r="R51" s="906"/>
      <c r="S51" s="906"/>
      <c r="T51" s="906"/>
      <c r="U51" s="906"/>
      <c r="V51" s="906"/>
      <c r="W51" s="906"/>
      <c r="X51" s="906"/>
      <c r="Y51" s="906"/>
      <c r="Z51" s="906"/>
      <c r="AA51" s="906"/>
      <c r="AB51" s="906"/>
      <c r="AC51" s="906"/>
      <c r="AD51" s="906"/>
      <c r="AE51" s="906"/>
      <c r="AF51" s="906"/>
      <c r="AG51" s="906"/>
      <c r="AH51" s="906"/>
      <c r="AI51" s="906"/>
      <c r="AJ51" s="906"/>
      <c r="AK51" s="906"/>
      <c r="AL51" s="906"/>
      <c r="AM51" s="906"/>
      <c r="AN51" s="906"/>
      <c r="AO51" s="906"/>
      <c r="AP51" s="906"/>
      <c r="AQ51" s="906"/>
      <c r="AR51" s="906"/>
      <c r="AS51" s="906"/>
      <c r="AT51" s="906"/>
      <c r="AU51" s="906"/>
      <c r="AV51" s="906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s="15" customFormat="1" ht="13.5">
      <c r="A52" s="906" t="s">
        <v>348</v>
      </c>
      <c r="B52" s="906"/>
      <c r="C52" s="906"/>
      <c r="D52" s="906"/>
      <c r="E52" s="906"/>
      <c r="F52" s="906"/>
      <c r="G52" s="906"/>
      <c r="H52" s="906"/>
      <c r="I52" s="906"/>
      <c r="J52" s="906"/>
      <c r="K52" s="906"/>
      <c r="L52" s="906"/>
      <c r="M52" s="906"/>
      <c r="N52" s="906"/>
      <c r="O52" s="906"/>
      <c r="P52" s="906"/>
      <c r="Q52" s="906"/>
      <c r="R52" s="906"/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S52" s="906"/>
      <c r="AT52" s="906"/>
      <c r="AU52" s="906"/>
      <c r="AV52" s="906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s="15" customFormat="1" ht="12.9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s="15" customFormat="1" ht="18" customHeight="1">
      <c r="A54" s="944" t="s">
        <v>206</v>
      </c>
      <c r="B54" s="944"/>
      <c r="C54" s="944"/>
      <c r="D54" s="944"/>
      <c r="E54" s="944"/>
      <c r="F54" s="944"/>
      <c r="G54" s="944"/>
      <c r="H54" s="944"/>
      <c r="I54" s="944"/>
      <c r="J54" s="944"/>
      <c r="K54" s="944"/>
      <c r="L54" s="944"/>
      <c r="M54" s="944"/>
      <c r="N54" s="944"/>
      <c r="O54" s="944"/>
      <c r="P54" s="944"/>
      <c r="Q54" s="944"/>
      <c r="R54" s="944"/>
      <c r="S54" s="944"/>
      <c r="T54" s="944"/>
      <c r="U54" s="944"/>
      <c r="V54" s="944"/>
      <c r="W54" s="944"/>
      <c r="X54" s="944"/>
      <c r="Y54" s="944"/>
      <c r="Z54" s="944"/>
      <c r="AA54" s="944"/>
      <c r="AB54" s="944"/>
      <c r="AC54" s="944"/>
      <c r="AD54" s="944"/>
      <c r="AE54" s="944"/>
      <c r="AF54" s="944"/>
      <c r="AG54" s="944"/>
      <c r="AH54" s="944"/>
      <c r="AI54" s="944"/>
      <c r="AJ54" s="944"/>
      <c r="AK54" s="944"/>
      <c r="AL54" s="944"/>
      <c r="AM54" s="944"/>
      <c r="AN54" s="944"/>
      <c r="AO54" s="944"/>
      <c r="AP54" s="944"/>
      <c r="AQ54" s="944"/>
      <c r="AR54" s="944"/>
      <c r="AS54" s="944"/>
      <c r="AT54" s="944"/>
      <c r="AU54" s="944"/>
      <c r="AV54" s="944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s="13" customFormat="1" ht="17.25">
      <c r="A55" s="1014">
        <f ca="1">TODAY()</f>
        <v>42951</v>
      </c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4"/>
      <c r="AJ55" s="1014"/>
      <c r="AK55" s="1014"/>
      <c r="AL55" s="1014"/>
      <c r="AM55" s="1014"/>
      <c r="AN55" s="1014"/>
      <c r="AO55" s="1014"/>
      <c r="AP55" s="1014"/>
      <c r="AQ55" s="1014"/>
      <c r="AR55" s="1014"/>
      <c r="AS55" s="1014"/>
      <c r="AT55" s="1014"/>
      <c r="AU55" s="1014"/>
      <c r="AV55" s="1014"/>
      <c r="AW55" s="91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s="13" customFormat="1" ht="12.95" customHeight="1"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s="13" customFormat="1" ht="17.25">
      <c r="W57" s="51"/>
      <c r="X57" s="51"/>
      <c r="Y57" s="51"/>
      <c r="Z57" s="51"/>
      <c r="AA57" s="51"/>
      <c r="AB57" s="51"/>
      <c r="AC57" s="1012" t="s">
        <v>35</v>
      </c>
      <c r="AD57" s="1012"/>
      <c r="AE57" s="1012"/>
      <c r="AF57" s="1012"/>
      <c r="AG57" s="1012"/>
      <c r="AH57" s="1012"/>
      <c r="AI57" s="1012"/>
      <c r="AJ57" s="949">
        <f>'1'!$AJ$26</f>
        <v>0</v>
      </c>
      <c r="AK57" s="949"/>
      <c r="AL57" s="949"/>
      <c r="AM57" s="949"/>
      <c r="AN57" s="949"/>
      <c r="AO57" s="949"/>
      <c r="AP57" s="949"/>
      <c r="AQ57" s="949"/>
      <c r="AR57" s="949"/>
      <c r="AS57" s="1012" t="s">
        <v>26</v>
      </c>
      <c r="AT57" s="1012"/>
      <c r="AU57" s="1012"/>
      <c r="AV57" s="1012"/>
      <c r="AW57" s="51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s="538" customFormat="1" ht="17.25" hidden="1">
      <c r="W58" s="770"/>
      <c r="X58" s="770"/>
      <c r="Y58" s="770"/>
      <c r="Z58" s="770"/>
      <c r="AA58" s="770"/>
      <c r="AB58" s="770"/>
      <c r="AC58" s="1012" t="s">
        <v>2400</v>
      </c>
      <c r="AD58" s="1012"/>
      <c r="AE58" s="1012"/>
      <c r="AF58" s="1012"/>
      <c r="AG58" s="1012"/>
      <c r="AH58" s="1012"/>
      <c r="AI58" s="1012"/>
      <c r="AJ58" s="949">
        <f>'1'!$AJ$27</f>
        <v>0</v>
      </c>
      <c r="AK58" s="949"/>
      <c r="AL58" s="949"/>
      <c r="AM58" s="949"/>
      <c r="AN58" s="949"/>
      <c r="AO58" s="949"/>
      <c r="AP58" s="949"/>
      <c r="AQ58" s="949"/>
      <c r="AR58" s="949"/>
      <c r="AS58" s="1012" t="s">
        <v>26</v>
      </c>
      <c r="AT58" s="1012"/>
      <c r="AU58" s="1012"/>
      <c r="AV58" s="1012"/>
      <c r="AW58" s="770"/>
      <c r="AX58" s="531"/>
      <c r="AY58" s="531"/>
      <c r="AZ58" s="531"/>
      <c r="BA58" s="531"/>
      <c r="BB58" s="531"/>
      <c r="BC58" s="531"/>
      <c r="BD58" s="531"/>
      <c r="BE58" s="531"/>
      <c r="BF58" s="531"/>
      <c r="BG58" s="531"/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531"/>
      <c r="BS58" s="531"/>
      <c r="BT58" s="531"/>
      <c r="BU58" s="531"/>
      <c r="BV58" s="531"/>
      <c r="BW58" s="531"/>
      <c r="BX58" s="531"/>
    </row>
    <row r="59" spans="1:76" ht="17.25">
      <c r="A59" s="944" t="s">
        <v>166</v>
      </c>
      <c r="B59" s="944"/>
      <c r="C59" s="944"/>
      <c r="D59" s="944"/>
      <c r="E59" s="944"/>
      <c r="F59" s="944"/>
      <c r="G59" s="944"/>
      <c r="H59" s="944"/>
      <c r="I59" s="944"/>
      <c r="J59" s="944"/>
      <c r="K59" s="944"/>
      <c r="L59" s="944"/>
      <c r="M59" s="944"/>
      <c r="N59" s="944"/>
      <c r="O59" s="944"/>
      <c r="P59" s="944"/>
      <c r="Q59" s="944"/>
      <c r="R59" s="944"/>
      <c r="S59" s="1012" t="s">
        <v>34</v>
      </c>
      <c r="T59" s="1012"/>
      <c r="U59" s="1012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</sheetData>
  <sheetProtection formatRows="0" deleteRows="0"/>
  <protectedRanges>
    <protectedRange sqref="C18:N33 F42:AJ49 M41:AJ41 J12 AF18:AV33" name="범위1"/>
    <protectedRange sqref="AQ9:AQ10 N9:O10 Q10" name="범위1_1_1"/>
    <protectedRange sqref="AE11 J11" name="범위1_1"/>
    <protectedRange sqref="W12" name="범위1_2"/>
  </protectedRanges>
  <mergeCells count="233">
    <mergeCell ref="AT1:AV1"/>
    <mergeCell ref="AS2:AS4"/>
    <mergeCell ref="AT2:AV2"/>
    <mergeCell ref="AT3:AV3"/>
    <mergeCell ref="AT4:AV4"/>
    <mergeCell ref="A6:AV6"/>
    <mergeCell ref="AX8:BG8"/>
    <mergeCell ref="A11:I11"/>
    <mergeCell ref="J11:V11"/>
    <mergeCell ref="W11:AD11"/>
    <mergeCell ref="AE11:AV11"/>
    <mergeCell ref="A8:G8"/>
    <mergeCell ref="H8:V8"/>
    <mergeCell ref="W8:AB8"/>
    <mergeCell ref="AC8:AI8"/>
    <mergeCell ref="AJ8:AN8"/>
    <mergeCell ref="AP8:AV8"/>
    <mergeCell ref="A12:I12"/>
    <mergeCell ref="J12:S12"/>
    <mergeCell ref="T12:V12"/>
    <mergeCell ref="A9:G9"/>
    <mergeCell ref="H9:V9"/>
    <mergeCell ref="W9:AB9"/>
    <mergeCell ref="AC9:AV9"/>
    <mergeCell ref="A10:G10"/>
    <mergeCell ref="H10:AV10"/>
    <mergeCell ref="W12:AV12"/>
    <mergeCell ref="A14:AV14"/>
    <mergeCell ref="A15:AV15"/>
    <mergeCell ref="A16:B17"/>
    <mergeCell ref="C16:H17"/>
    <mergeCell ref="I16:N17"/>
    <mergeCell ref="O16:T17"/>
    <mergeCell ref="U16:Y17"/>
    <mergeCell ref="Z16:AE17"/>
    <mergeCell ref="AF16:AP16"/>
    <mergeCell ref="AQ16:AV17"/>
    <mergeCell ref="AX16:BX17"/>
    <mergeCell ref="AF17:AP17"/>
    <mergeCell ref="A18:B19"/>
    <mergeCell ref="C18:H19"/>
    <mergeCell ref="I18:N19"/>
    <mergeCell ref="O18:T33"/>
    <mergeCell ref="U18:Y19"/>
    <mergeCell ref="Z18:AE19"/>
    <mergeCell ref="AF18:AP18"/>
    <mergeCell ref="AQ18:AV19"/>
    <mergeCell ref="AF19:AN19"/>
    <mergeCell ref="AO19:AP19"/>
    <mergeCell ref="AX19:BX19"/>
    <mergeCell ref="A20:B21"/>
    <mergeCell ref="C20:H21"/>
    <mergeCell ref="I20:N21"/>
    <mergeCell ref="U20:Y21"/>
    <mergeCell ref="Z20:AE21"/>
    <mergeCell ref="AF20:AP20"/>
    <mergeCell ref="AQ20:AV21"/>
    <mergeCell ref="BD20:BX20"/>
    <mergeCell ref="AF21:AN21"/>
    <mergeCell ref="AO21:AP21"/>
    <mergeCell ref="AX21:BC22"/>
    <mergeCell ref="BD21:BX22"/>
    <mergeCell ref="AQ22:AV23"/>
    <mergeCell ref="AX23:BC24"/>
    <mergeCell ref="BD23:BX24"/>
    <mergeCell ref="AQ24:AV25"/>
    <mergeCell ref="A22:B23"/>
    <mergeCell ref="C22:H23"/>
    <mergeCell ref="I22:N23"/>
    <mergeCell ref="U22:Y23"/>
    <mergeCell ref="Z22:AE23"/>
    <mergeCell ref="AF22:AP22"/>
    <mergeCell ref="AF23:AN23"/>
    <mergeCell ref="AO23:AP23"/>
    <mergeCell ref="AX20:BC20"/>
    <mergeCell ref="AX25:BC26"/>
    <mergeCell ref="BD25:BX26"/>
    <mergeCell ref="A26:B27"/>
    <mergeCell ref="C26:H27"/>
    <mergeCell ref="I26:N27"/>
    <mergeCell ref="U26:Y27"/>
    <mergeCell ref="Z26:AE27"/>
    <mergeCell ref="AF26:AP26"/>
    <mergeCell ref="AQ26:AV27"/>
    <mergeCell ref="AF27:AN27"/>
    <mergeCell ref="A24:B25"/>
    <mergeCell ref="C24:H25"/>
    <mergeCell ref="I24:N25"/>
    <mergeCell ref="U24:Y25"/>
    <mergeCell ref="Z24:AE25"/>
    <mergeCell ref="AF24:AP24"/>
    <mergeCell ref="AF25:AN25"/>
    <mergeCell ref="AO25:AP25"/>
    <mergeCell ref="AO27:AP27"/>
    <mergeCell ref="AX27:BC28"/>
    <mergeCell ref="BD27:BX28"/>
    <mergeCell ref="A28:B29"/>
    <mergeCell ref="C28:H29"/>
    <mergeCell ref="I28:N29"/>
    <mergeCell ref="U28:Y29"/>
    <mergeCell ref="Z28:AE29"/>
    <mergeCell ref="AF28:AP28"/>
    <mergeCell ref="AQ28:AV29"/>
    <mergeCell ref="AF29:AN29"/>
    <mergeCell ref="AO29:AP29"/>
    <mergeCell ref="AX29:BX29"/>
    <mergeCell ref="A30:B31"/>
    <mergeCell ref="C30:H31"/>
    <mergeCell ref="I30:N31"/>
    <mergeCell ref="U30:Y31"/>
    <mergeCell ref="Z30:AE31"/>
    <mergeCell ref="AF30:AP30"/>
    <mergeCell ref="AQ30:AV31"/>
    <mergeCell ref="AY32:BX32"/>
    <mergeCell ref="AF33:AN33"/>
    <mergeCell ref="AO33:AP33"/>
    <mergeCell ref="AY33:BX33"/>
    <mergeCell ref="A34:Y34"/>
    <mergeCell ref="Z34:AE34"/>
    <mergeCell ref="AF34:AV34"/>
    <mergeCell ref="AY34:BX34"/>
    <mergeCell ref="AX30:BX31"/>
    <mergeCell ref="AF31:AN31"/>
    <mergeCell ref="AO31:AP31"/>
    <mergeCell ref="A32:B33"/>
    <mergeCell ref="C32:H33"/>
    <mergeCell ref="I32:N33"/>
    <mergeCell ref="U32:Y33"/>
    <mergeCell ref="Z32:AE33"/>
    <mergeCell ref="AF32:AP32"/>
    <mergeCell ref="AQ32:AV33"/>
    <mergeCell ref="A35:AV35"/>
    <mergeCell ref="AX35:BX39"/>
    <mergeCell ref="A36:AV36"/>
    <mergeCell ref="A38:AV38"/>
    <mergeCell ref="A39:AV39"/>
    <mergeCell ref="A40:L40"/>
    <mergeCell ref="M40:R40"/>
    <mergeCell ref="S40:X40"/>
    <mergeCell ref="Y40:AD40"/>
    <mergeCell ref="AE40:AJ40"/>
    <mergeCell ref="AK40:AP40"/>
    <mergeCell ref="AQ40:AV40"/>
    <mergeCell ref="A41:L41"/>
    <mergeCell ref="M41:R41"/>
    <mergeCell ref="S41:X41"/>
    <mergeCell ref="Y41:AD41"/>
    <mergeCell ref="AE41:AJ41"/>
    <mergeCell ref="AK41:AP41"/>
    <mergeCell ref="AQ41:AV41"/>
    <mergeCell ref="AK42:AP42"/>
    <mergeCell ref="AQ42:AV42"/>
    <mergeCell ref="A43:E43"/>
    <mergeCell ref="F43:L43"/>
    <mergeCell ref="M43:R43"/>
    <mergeCell ref="S43:X43"/>
    <mergeCell ref="Y43:AD43"/>
    <mergeCell ref="AE43:AJ43"/>
    <mergeCell ref="AK43:AP43"/>
    <mergeCell ref="AQ43:AV43"/>
    <mergeCell ref="A42:E42"/>
    <mergeCell ref="F42:L42"/>
    <mergeCell ref="M42:R42"/>
    <mergeCell ref="S42:X42"/>
    <mergeCell ref="Y42:AD42"/>
    <mergeCell ref="AE42:AJ42"/>
    <mergeCell ref="AK44:AP44"/>
    <mergeCell ref="AQ44:AV44"/>
    <mergeCell ref="A45:E45"/>
    <mergeCell ref="F45:L45"/>
    <mergeCell ref="M45:R45"/>
    <mergeCell ref="S45:X45"/>
    <mergeCell ref="Y45:AD45"/>
    <mergeCell ref="AE45:AJ45"/>
    <mergeCell ref="AK45:AP45"/>
    <mergeCell ref="AQ45:AV45"/>
    <mergeCell ref="A44:E44"/>
    <mergeCell ref="F44:L44"/>
    <mergeCell ref="M44:R44"/>
    <mergeCell ref="S44:X44"/>
    <mergeCell ref="Y44:AD44"/>
    <mergeCell ref="AE44:AJ44"/>
    <mergeCell ref="AK46:AP46"/>
    <mergeCell ref="AQ46:AV46"/>
    <mergeCell ref="A47:E47"/>
    <mergeCell ref="F47:L47"/>
    <mergeCell ref="M47:R47"/>
    <mergeCell ref="S47:X47"/>
    <mergeCell ref="Y47:AD47"/>
    <mergeCell ref="AE47:AJ47"/>
    <mergeCell ref="AK47:AP47"/>
    <mergeCell ref="AQ47:AV47"/>
    <mergeCell ref="A46:E46"/>
    <mergeCell ref="F46:L46"/>
    <mergeCell ref="M46:R46"/>
    <mergeCell ref="S46:X46"/>
    <mergeCell ref="Y46:AD46"/>
    <mergeCell ref="AE46:AJ46"/>
    <mergeCell ref="AK48:AP48"/>
    <mergeCell ref="AQ48:AV48"/>
    <mergeCell ref="A49:E49"/>
    <mergeCell ref="F49:L49"/>
    <mergeCell ref="M49:R49"/>
    <mergeCell ref="S49:X49"/>
    <mergeCell ref="Y49:AD49"/>
    <mergeCell ref="AE49:AJ49"/>
    <mergeCell ref="AK49:AP49"/>
    <mergeCell ref="AQ49:AV49"/>
    <mergeCell ref="A48:E48"/>
    <mergeCell ref="F48:L48"/>
    <mergeCell ref="M48:R48"/>
    <mergeCell ref="S48:X48"/>
    <mergeCell ref="Y48:AD48"/>
    <mergeCell ref="AE48:AJ48"/>
    <mergeCell ref="A59:R59"/>
    <mergeCell ref="S59:U59"/>
    <mergeCell ref="AQ50:AV50"/>
    <mergeCell ref="A51:AV51"/>
    <mergeCell ref="A52:AV52"/>
    <mergeCell ref="A54:AV54"/>
    <mergeCell ref="A55:AV55"/>
    <mergeCell ref="AC57:AI57"/>
    <mergeCell ref="AJ57:AR57"/>
    <mergeCell ref="AS57:AV57"/>
    <mergeCell ref="A50:L50"/>
    <mergeCell ref="M50:R50"/>
    <mergeCell ref="S50:X50"/>
    <mergeCell ref="Y50:AD50"/>
    <mergeCell ref="AE50:AJ50"/>
    <mergeCell ref="AK50:AP50"/>
    <mergeCell ref="AC58:AI58"/>
    <mergeCell ref="AJ58:AR58"/>
    <mergeCell ref="AS58:AV58"/>
  </mergeCells>
  <phoneticPr fontId="5" type="noConversion"/>
  <dataValidations count="1">
    <dataValidation type="list" allowBlank="1" showInputMessage="1" showErrorMessage="1" sqref="C18:H33">
      <formula1>"연구책임자, 공동연구원, 연구(보조)원"</formula1>
    </dataValidation>
  </dataValidations>
  <hyperlinks>
    <hyperlink ref="AX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BX62"/>
  <sheetViews>
    <sheetView topLeftCell="A6" zoomScaleNormal="100" workbookViewId="0">
      <selection activeCell="A6" sqref="A6:AV6"/>
    </sheetView>
  </sheetViews>
  <sheetFormatPr defaultColWidth="1.77734375" defaultRowHeight="18" customHeight="1"/>
  <cols>
    <col min="1" max="16384" width="1.77734375" style="12"/>
  </cols>
  <sheetData>
    <row r="1" spans="1:76" ht="18" hidden="1" customHeight="1" thickBot="1"/>
    <row r="2" spans="1:76" ht="15" hidden="1" customHeight="1" thickTop="1"/>
    <row r="3" spans="1:76" ht="15" hidden="1" customHeight="1"/>
    <row r="4" spans="1:76" ht="15" hidden="1" customHeight="1"/>
    <row r="5" spans="1:76" ht="15" hidden="1" customHeight="1"/>
    <row r="6" spans="1:76" ht="31.5">
      <c r="A6" s="977" t="s">
        <v>344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977"/>
      <c r="AL6" s="977"/>
      <c r="AM6" s="977"/>
      <c r="AN6" s="977"/>
      <c r="AO6" s="977"/>
      <c r="AP6" s="977"/>
      <c r="AQ6" s="977"/>
      <c r="AR6" s="977"/>
      <c r="AS6" s="977"/>
      <c r="AT6" s="977"/>
      <c r="AU6" s="977"/>
      <c r="AV6" s="977"/>
      <c r="AW6" s="164"/>
      <c r="AX6" s="164"/>
      <c r="AY6" s="164"/>
      <c r="AZ6" s="164"/>
      <c r="BA6" s="164"/>
      <c r="BB6" s="164"/>
      <c r="BC6" s="27"/>
    </row>
    <row r="7" spans="1:76" ht="18" customHeight="1">
      <c r="AW7" s="463"/>
      <c r="AX7" s="358"/>
      <c r="AY7" s="453"/>
      <c r="AZ7" s="453"/>
      <c r="BA7" s="84"/>
      <c r="BB7" s="84"/>
      <c r="BC7" s="18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s="32" customFormat="1" ht="18" customHeight="1">
      <c r="A8" s="992" t="s">
        <v>196</v>
      </c>
      <c r="B8" s="992"/>
      <c r="C8" s="992"/>
      <c r="D8" s="992"/>
      <c r="E8" s="992"/>
      <c r="F8" s="992"/>
      <c r="G8" s="993"/>
      <c r="H8" s="992">
        <f>'1'!$H$3:$V$3</f>
        <v>0</v>
      </c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 t="s">
        <v>1424</v>
      </c>
      <c r="X8" s="992"/>
      <c r="Y8" s="992"/>
      <c r="Z8" s="992"/>
      <c r="AA8" s="992"/>
      <c r="AB8" s="992"/>
      <c r="AC8" s="992">
        <f>'1'!$AC$3:$AI$3</f>
        <v>0</v>
      </c>
      <c r="AD8" s="992"/>
      <c r="AE8" s="992"/>
      <c r="AF8" s="992"/>
      <c r="AG8" s="992"/>
      <c r="AH8" s="992"/>
      <c r="AI8" s="992"/>
      <c r="AJ8" s="992" t="s">
        <v>44</v>
      </c>
      <c r="AK8" s="993"/>
      <c r="AL8" s="993"/>
      <c r="AM8" s="993"/>
      <c r="AN8" s="993"/>
      <c r="AO8" s="559" t="s">
        <v>195</v>
      </c>
      <c r="AP8" s="994">
        <f>'1'!$AP$3:$AV$3</f>
        <v>0</v>
      </c>
      <c r="AQ8" s="993"/>
      <c r="AR8" s="993"/>
      <c r="AS8" s="993"/>
      <c r="AT8" s="993"/>
      <c r="AU8" s="993"/>
      <c r="AV8" s="993"/>
      <c r="AW8" s="434"/>
      <c r="AX8" s="1376" t="s">
        <v>1369</v>
      </c>
      <c r="AY8" s="1376"/>
      <c r="AZ8" s="1376"/>
      <c r="BA8" s="1376"/>
      <c r="BB8" s="1376"/>
      <c r="BC8" s="1376"/>
      <c r="BD8" s="1376"/>
      <c r="BE8" s="1376"/>
      <c r="BF8" s="1376"/>
      <c r="BG8" s="1376"/>
    </row>
    <row r="9" spans="1:76" s="32" customFormat="1" ht="18" customHeight="1">
      <c r="A9" s="992" t="s">
        <v>197</v>
      </c>
      <c r="B9" s="992"/>
      <c r="C9" s="992"/>
      <c r="D9" s="992"/>
      <c r="E9" s="992"/>
      <c r="F9" s="992"/>
      <c r="G9" s="993"/>
      <c r="H9" s="992">
        <f>'1'!$H$4:$Y$4</f>
        <v>0</v>
      </c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 t="s">
        <v>198</v>
      </c>
      <c r="X9" s="992"/>
      <c r="Y9" s="992"/>
      <c r="Z9" s="992"/>
      <c r="AA9" s="992"/>
      <c r="AB9" s="992"/>
      <c r="AC9" s="992">
        <f>'1'!$AC$4:$AV$4</f>
        <v>0</v>
      </c>
      <c r="AD9" s="992"/>
      <c r="AE9" s="992"/>
      <c r="AF9" s="992"/>
      <c r="AG9" s="992"/>
      <c r="AH9" s="992"/>
      <c r="AI9" s="992"/>
      <c r="AJ9" s="993"/>
      <c r="AK9" s="993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3"/>
      <c r="AW9" s="462"/>
      <c r="AX9" s="434"/>
      <c r="AY9" s="434"/>
      <c r="AZ9" s="434"/>
      <c r="BA9" s="434"/>
      <c r="BB9" s="434"/>
      <c r="BC9" s="442"/>
    </row>
    <row r="10" spans="1:76" s="32" customFormat="1" ht="18" customHeight="1">
      <c r="A10" s="992" t="s">
        <v>194</v>
      </c>
      <c r="B10" s="992"/>
      <c r="C10" s="992"/>
      <c r="D10" s="992"/>
      <c r="E10" s="992"/>
      <c r="F10" s="992"/>
      <c r="G10" s="993"/>
      <c r="H10" s="992">
        <f>'1'!$H$5:$AV$5</f>
        <v>0</v>
      </c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467"/>
      <c r="AX10" s="266"/>
      <c r="AY10" s="266"/>
      <c r="AZ10" s="266"/>
      <c r="BA10" s="266"/>
      <c r="BB10" s="266"/>
    </row>
    <row r="11" spans="1:76" s="32" customFormat="1" ht="18" customHeight="1">
      <c r="A11" s="3347" t="s">
        <v>1470</v>
      </c>
      <c r="B11" s="3348"/>
      <c r="C11" s="3348"/>
      <c r="D11" s="3348"/>
      <c r="E11" s="3348"/>
      <c r="F11" s="3348"/>
      <c r="G11" s="3348"/>
      <c r="H11" s="3348"/>
      <c r="I11" s="3349"/>
      <c r="J11" s="3350"/>
      <c r="K11" s="3350"/>
      <c r="L11" s="3350"/>
      <c r="M11" s="3350"/>
      <c r="N11" s="3350"/>
      <c r="O11" s="3350"/>
      <c r="P11" s="3350"/>
      <c r="Q11" s="3350"/>
      <c r="R11" s="3350"/>
      <c r="S11" s="3350"/>
      <c r="T11" s="3350"/>
      <c r="U11" s="3350"/>
      <c r="V11" s="3350"/>
      <c r="W11" s="3351" t="s">
        <v>1471</v>
      </c>
      <c r="X11" s="3348"/>
      <c r="Y11" s="3348"/>
      <c r="Z11" s="3348"/>
      <c r="AA11" s="3348"/>
      <c r="AB11" s="3348"/>
      <c r="AC11" s="3348"/>
      <c r="AD11" s="3348"/>
      <c r="AE11" s="3350"/>
      <c r="AF11" s="3350"/>
      <c r="AG11" s="3350"/>
      <c r="AH11" s="3350"/>
      <c r="AI11" s="3350"/>
      <c r="AJ11" s="3350"/>
      <c r="AK11" s="3350"/>
      <c r="AL11" s="3350"/>
      <c r="AM11" s="3350"/>
      <c r="AN11" s="3350"/>
      <c r="AO11" s="3350"/>
      <c r="AP11" s="3350"/>
      <c r="AQ11" s="3350"/>
      <c r="AR11" s="3350"/>
      <c r="AS11" s="3350"/>
      <c r="AT11" s="3350"/>
      <c r="AU11" s="3350"/>
      <c r="AV11" s="335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32" customFormat="1" ht="18" customHeight="1">
      <c r="A12" s="3332" t="s">
        <v>1472</v>
      </c>
      <c r="B12" s="3333"/>
      <c r="C12" s="3333"/>
      <c r="D12" s="3333"/>
      <c r="E12" s="3333"/>
      <c r="F12" s="3333"/>
      <c r="G12" s="3333"/>
      <c r="H12" s="3333"/>
      <c r="I12" s="3334"/>
      <c r="J12" s="3516"/>
      <c r="K12" s="3516"/>
      <c r="L12" s="3516"/>
      <c r="M12" s="3516"/>
      <c r="N12" s="3516"/>
      <c r="O12" s="3516"/>
      <c r="P12" s="3516"/>
      <c r="Q12" s="3516"/>
      <c r="R12" s="3516"/>
      <c r="S12" s="3517"/>
      <c r="T12" s="3518" t="s">
        <v>90</v>
      </c>
      <c r="U12" s="3519"/>
      <c r="V12" s="3520"/>
      <c r="W12" s="3521">
        <f ca="1">A58-1</f>
        <v>42950</v>
      </c>
      <c r="X12" s="3521"/>
      <c r="Y12" s="3521"/>
      <c r="Z12" s="3521"/>
      <c r="AA12" s="3521"/>
      <c r="AB12" s="3521"/>
      <c r="AC12" s="3521"/>
      <c r="AD12" s="3521"/>
      <c r="AE12" s="3521"/>
      <c r="AF12" s="3521"/>
      <c r="AG12" s="3521"/>
      <c r="AH12" s="3521"/>
      <c r="AI12" s="3521"/>
      <c r="AJ12" s="3521"/>
      <c r="AK12" s="3521"/>
      <c r="AL12" s="3521"/>
      <c r="AM12" s="3521"/>
      <c r="AN12" s="3521"/>
      <c r="AO12" s="3521"/>
      <c r="AP12" s="3521"/>
      <c r="AQ12" s="3521"/>
      <c r="AR12" s="3521"/>
      <c r="AS12" s="3521"/>
      <c r="AT12" s="3521"/>
      <c r="AU12" s="3521"/>
      <c r="AV12" s="3522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32" customFormat="1" ht="9.9499999999999993" customHeight="1">
      <c r="AW13" s="24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5" customFormat="1" ht="13.5" customHeight="1">
      <c r="A14" s="3244" t="s">
        <v>345</v>
      </c>
      <c r="B14" s="3244"/>
      <c r="C14" s="3244"/>
      <c r="D14" s="3244"/>
      <c r="E14" s="3244"/>
      <c r="F14" s="3244"/>
      <c r="G14" s="3244"/>
      <c r="H14" s="3244"/>
      <c r="I14" s="3244"/>
      <c r="J14" s="3244"/>
      <c r="K14" s="3244"/>
      <c r="L14" s="3244"/>
      <c r="M14" s="3244"/>
      <c r="N14" s="3244"/>
      <c r="O14" s="3244"/>
      <c r="P14" s="3244"/>
      <c r="Q14" s="3244"/>
      <c r="R14" s="3244"/>
      <c r="S14" s="3244"/>
      <c r="T14" s="3244"/>
      <c r="U14" s="3244"/>
      <c r="V14" s="3244"/>
      <c r="W14" s="3244"/>
      <c r="X14" s="3244"/>
      <c r="Y14" s="3244"/>
      <c r="Z14" s="3244"/>
      <c r="AA14" s="3244"/>
      <c r="AB14" s="3244"/>
      <c r="AC14" s="3244"/>
      <c r="AD14" s="3244"/>
      <c r="AE14" s="3244"/>
      <c r="AF14" s="3244"/>
      <c r="AG14" s="3244"/>
      <c r="AH14" s="3244"/>
      <c r="AI14" s="3244"/>
      <c r="AJ14" s="3244"/>
      <c r="AK14" s="3244"/>
      <c r="AL14" s="3244"/>
      <c r="AM14" s="3244"/>
      <c r="AN14" s="3244"/>
      <c r="AO14" s="3244"/>
      <c r="AP14" s="3244"/>
      <c r="AQ14" s="3244"/>
      <c r="AR14" s="3244"/>
      <c r="AS14" s="3244"/>
      <c r="AT14" s="3244"/>
      <c r="AU14" s="3244"/>
      <c r="AV14" s="3244"/>
    </row>
    <row r="15" spans="1:76" s="15" customFormat="1" ht="9.9499999999999993" customHeight="1">
      <c r="A15" s="3321" t="s">
        <v>46</v>
      </c>
      <c r="B15" s="3321"/>
      <c r="C15" s="3321"/>
      <c r="D15" s="3321"/>
      <c r="E15" s="3321"/>
      <c r="F15" s="3321"/>
      <c r="G15" s="3321"/>
      <c r="H15" s="3321"/>
      <c r="I15" s="3321"/>
      <c r="J15" s="3321"/>
      <c r="K15" s="3321"/>
      <c r="L15" s="3321"/>
      <c r="M15" s="3321"/>
      <c r="N15" s="3321"/>
      <c r="O15" s="3321"/>
      <c r="P15" s="3321"/>
      <c r="Q15" s="3321"/>
      <c r="R15" s="3321"/>
      <c r="S15" s="3321"/>
      <c r="T15" s="3321"/>
      <c r="U15" s="3321"/>
      <c r="V15" s="3321"/>
      <c r="W15" s="3321"/>
      <c r="X15" s="3321"/>
      <c r="Y15" s="3321"/>
      <c r="Z15" s="3321"/>
      <c r="AA15" s="3321"/>
      <c r="AB15" s="3321"/>
      <c r="AC15" s="3321"/>
      <c r="AD15" s="3321"/>
      <c r="AE15" s="3321"/>
      <c r="AF15" s="3321"/>
      <c r="AG15" s="3321"/>
      <c r="AH15" s="3321"/>
      <c r="AI15" s="3321"/>
      <c r="AJ15" s="3321"/>
      <c r="AK15" s="3321"/>
      <c r="AL15" s="3321"/>
      <c r="AM15" s="3321"/>
      <c r="AN15" s="3321"/>
      <c r="AO15" s="3321"/>
      <c r="AP15" s="3321"/>
      <c r="AQ15" s="3321"/>
      <c r="AR15" s="3321"/>
      <c r="AS15" s="3321"/>
      <c r="AT15" s="3321"/>
      <c r="AU15" s="3321"/>
      <c r="AV15" s="3321"/>
    </row>
    <row r="16" spans="1:76" s="15" customFormat="1" ht="12">
      <c r="A16" s="3322" t="s">
        <v>28</v>
      </c>
      <c r="B16" s="899"/>
      <c r="C16" s="899" t="s">
        <v>94</v>
      </c>
      <c r="D16" s="899"/>
      <c r="E16" s="899"/>
      <c r="F16" s="899"/>
      <c r="G16" s="899"/>
      <c r="H16" s="899"/>
      <c r="I16" s="899" t="s">
        <v>43</v>
      </c>
      <c r="J16" s="899"/>
      <c r="K16" s="899"/>
      <c r="L16" s="899"/>
      <c r="M16" s="899"/>
      <c r="N16" s="899"/>
      <c r="O16" s="3325" t="s">
        <v>299</v>
      </c>
      <c r="P16" s="1581"/>
      <c r="Q16" s="1581"/>
      <c r="R16" s="1581"/>
      <c r="S16" s="1581"/>
      <c r="T16" s="1790"/>
      <c r="U16" s="3329" t="s">
        <v>120</v>
      </c>
      <c r="V16" s="1581"/>
      <c r="W16" s="1581"/>
      <c r="X16" s="1581"/>
      <c r="Y16" s="1790"/>
      <c r="Z16" s="3329" t="s">
        <v>121</v>
      </c>
      <c r="AA16" s="1581"/>
      <c r="AB16" s="1581"/>
      <c r="AC16" s="1581"/>
      <c r="AD16" s="1581"/>
      <c r="AE16" s="1790"/>
      <c r="AF16" s="3513" t="s">
        <v>30</v>
      </c>
      <c r="AG16" s="3514"/>
      <c r="AH16" s="3514"/>
      <c r="AI16" s="3514"/>
      <c r="AJ16" s="3514"/>
      <c r="AK16" s="3514"/>
      <c r="AL16" s="3514"/>
      <c r="AM16" s="3514"/>
      <c r="AN16" s="3514"/>
      <c r="AO16" s="3514"/>
      <c r="AP16" s="3515"/>
      <c r="AQ16" s="3329" t="s">
        <v>23</v>
      </c>
      <c r="AR16" s="1581"/>
      <c r="AS16" s="1581"/>
      <c r="AT16" s="1581"/>
      <c r="AU16" s="1581"/>
      <c r="AV16" s="1582"/>
      <c r="AX16" s="906" t="s">
        <v>349</v>
      </c>
      <c r="AY16" s="906"/>
      <c r="AZ16" s="906"/>
      <c r="BA16" s="906"/>
      <c r="BB16" s="906"/>
      <c r="BC16" s="906"/>
      <c r="BD16" s="906"/>
      <c r="BE16" s="906"/>
      <c r="BF16" s="906"/>
      <c r="BG16" s="906"/>
      <c r="BH16" s="906"/>
      <c r="BI16" s="906"/>
      <c r="BJ16" s="906"/>
      <c r="BK16" s="906"/>
      <c r="BL16" s="906"/>
      <c r="BM16" s="906"/>
      <c r="BN16" s="906"/>
      <c r="BO16" s="906"/>
      <c r="BP16" s="906"/>
      <c r="BQ16" s="906"/>
      <c r="BR16" s="906"/>
      <c r="BS16" s="906"/>
      <c r="BT16" s="906"/>
      <c r="BU16" s="906"/>
      <c r="BV16" s="906"/>
      <c r="BW16" s="906"/>
      <c r="BX16" s="906"/>
    </row>
    <row r="17" spans="1:76" s="15" customFormat="1" ht="12.75" thickBot="1">
      <c r="A17" s="3323"/>
      <c r="B17" s="3324"/>
      <c r="C17" s="3324"/>
      <c r="D17" s="3324"/>
      <c r="E17" s="3324"/>
      <c r="F17" s="3324"/>
      <c r="G17" s="3324"/>
      <c r="H17" s="3324"/>
      <c r="I17" s="3324"/>
      <c r="J17" s="3324"/>
      <c r="K17" s="3324"/>
      <c r="L17" s="3324"/>
      <c r="M17" s="3324"/>
      <c r="N17" s="3324"/>
      <c r="O17" s="1624"/>
      <c r="P17" s="1625"/>
      <c r="Q17" s="1625"/>
      <c r="R17" s="1625"/>
      <c r="S17" s="1625"/>
      <c r="T17" s="1626"/>
      <c r="U17" s="1624"/>
      <c r="V17" s="1625"/>
      <c r="W17" s="1625"/>
      <c r="X17" s="1625"/>
      <c r="Y17" s="1626"/>
      <c r="Z17" s="3326"/>
      <c r="AA17" s="3327"/>
      <c r="AB17" s="3327"/>
      <c r="AC17" s="3327"/>
      <c r="AD17" s="3327"/>
      <c r="AE17" s="3328"/>
      <c r="AF17" s="3301" t="s">
        <v>29</v>
      </c>
      <c r="AG17" s="3301"/>
      <c r="AH17" s="3301"/>
      <c r="AI17" s="3301"/>
      <c r="AJ17" s="3301"/>
      <c r="AK17" s="3301"/>
      <c r="AL17" s="3301"/>
      <c r="AM17" s="3301"/>
      <c r="AN17" s="3301"/>
      <c r="AO17" s="3301"/>
      <c r="AP17" s="3301"/>
      <c r="AQ17" s="1624"/>
      <c r="AR17" s="1625"/>
      <c r="AS17" s="1625"/>
      <c r="AT17" s="1625"/>
      <c r="AU17" s="1625"/>
      <c r="AV17" s="3331"/>
      <c r="AX17" s="906"/>
      <c r="AY17" s="906"/>
      <c r="AZ17" s="906"/>
      <c r="BA17" s="906"/>
      <c r="BB17" s="906"/>
      <c r="BC17" s="906"/>
      <c r="BD17" s="906"/>
      <c r="BE17" s="906"/>
      <c r="BF17" s="906"/>
      <c r="BG17" s="906"/>
      <c r="BH17" s="906"/>
      <c r="BI17" s="906"/>
      <c r="BJ17" s="906"/>
      <c r="BK17" s="906"/>
      <c r="BL17" s="906"/>
      <c r="BM17" s="906"/>
      <c r="BN17" s="906"/>
      <c r="BO17" s="906"/>
      <c r="BP17" s="906"/>
      <c r="BQ17" s="906"/>
      <c r="BR17" s="906"/>
      <c r="BS17" s="906"/>
      <c r="BT17" s="906"/>
      <c r="BU17" s="906"/>
      <c r="BV17" s="906"/>
      <c r="BW17" s="906"/>
      <c r="BX17" s="906"/>
    </row>
    <row r="18" spans="1:76" s="15" customFormat="1" ht="12">
      <c r="A18" s="1226">
        <v>1</v>
      </c>
      <c r="B18" s="2941"/>
      <c r="C18" s="3302"/>
      <c r="D18" s="3303"/>
      <c r="E18" s="3303"/>
      <c r="F18" s="3303"/>
      <c r="G18" s="3303"/>
      <c r="H18" s="3303"/>
      <c r="I18" s="3505"/>
      <c r="J18" s="3303"/>
      <c r="K18" s="3303"/>
      <c r="L18" s="3303"/>
      <c r="M18" s="3303"/>
      <c r="N18" s="3304"/>
      <c r="O18" s="3507">
        <f>J11</f>
        <v>0</v>
      </c>
      <c r="P18" s="3507"/>
      <c r="Q18" s="3507"/>
      <c r="R18" s="3507"/>
      <c r="S18" s="3507"/>
      <c r="T18" s="3507"/>
      <c r="U18" s="3488" t="e">
        <f>ROUNDDOWN(Z18/$O$18,0)</f>
        <v>#DIV/0!</v>
      </c>
      <c r="V18" s="3311"/>
      <c r="W18" s="3311"/>
      <c r="X18" s="3311"/>
      <c r="Y18" s="3489"/>
      <c r="Z18" s="3490" t="e">
        <f>AK44</f>
        <v>#DIV/0!</v>
      </c>
      <c r="AA18" s="3491"/>
      <c r="AB18" s="3491"/>
      <c r="AC18" s="3491"/>
      <c r="AD18" s="3491"/>
      <c r="AE18" s="3492"/>
      <c r="AF18" s="3314" t="e">
        <f>INDEX(연구실계좌번호,MATCH(I18,성명,0))</f>
        <v>#N/A</v>
      </c>
      <c r="AG18" s="3315"/>
      <c r="AH18" s="3315"/>
      <c r="AI18" s="3315"/>
      <c r="AJ18" s="3315"/>
      <c r="AK18" s="3315"/>
      <c r="AL18" s="3315"/>
      <c r="AM18" s="3315"/>
      <c r="AN18" s="3315"/>
      <c r="AO18" s="3315"/>
      <c r="AP18" s="3315"/>
      <c r="AQ18" s="3316"/>
      <c r="AR18" s="3316"/>
      <c r="AS18" s="3316"/>
      <c r="AT18" s="3316"/>
      <c r="AU18" s="3316"/>
      <c r="AV18" s="3317"/>
      <c r="AX18" s="906"/>
      <c r="AY18" s="906"/>
      <c r="AZ18" s="906"/>
      <c r="BA18" s="906"/>
      <c r="BB18" s="906"/>
      <c r="BC18" s="906"/>
      <c r="BD18" s="906"/>
      <c r="BE18" s="906"/>
      <c r="BF18" s="906"/>
      <c r="BG18" s="906"/>
      <c r="BH18" s="906"/>
      <c r="BI18" s="906"/>
      <c r="BJ18" s="906"/>
      <c r="BK18" s="906"/>
      <c r="BL18" s="906"/>
      <c r="BM18" s="906"/>
      <c r="BN18" s="906"/>
      <c r="BO18" s="906"/>
      <c r="BP18" s="906"/>
      <c r="BQ18" s="906"/>
      <c r="BR18" s="906"/>
      <c r="BS18" s="906"/>
      <c r="BT18" s="906"/>
      <c r="BU18" s="906"/>
      <c r="BV18" s="906"/>
      <c r="BW18" s="906"/>
      <c r="BX18" s="906"/>
    </row>
    <row r="19" spans="1:76" s="15" customFormat="1" ht="12">
      <c r="A19" s="1369"/>
      <c r="B19" s="1193"/>
      <c r="C19" s="3482"/>
      <c r="D19" s="3483"/>
      <c r="E19" s="3483"/>
      <c r="F19" s="3483"/>
      <c r="G19" s="3483"/>
      <c r="H19" s="3483"/>
      <c r="I19" s="3483"/>
      <c r="J19" s="3483"/>
      <c r="K19" s="3483"/>
      <c r="L19" s="3483"/>
      <c r="M19" s="3483"/>
      <c r="N19" s="3506"/>
      <c r="O19" s="3508"/>
      <c r="P19" s="3508"/>
      <c r="Q19" s="3508"/>
      <c r="R19" s="3508"/>
      <c r="S19" s="3508"/>
      <c r="T19" s="3508"/>
      <c r="U19" s="3445"/>
      <c r="V19" s="3268"/>
      <c r="W19" s="3268"/>
      <c r="X19" s="3268"/>
      <c r="Y19" s="3446"/>
      <c r="Z19" s="3450"/>
      <c r="AA19" s="3451"/>
      <c r="AB19" s="3451"/>
      <c r="AC19" s="3451"/>
      <c r="AD19" s="3451"/>
      <c r="AE19" s="3452"/>
      <c r="AF19" s="3495" t="e">
        <f>INDEX(연구실은행,MATCH(I18,성명,0))</f>
        <v>#N/A</v>
      </c>
      <c r="AG19" s="3496"/>
      <c r="AH19" s="3496"/>
      <c r="AI19" s="3496"/>
      <c r="AJ19" s="3496"/>
      <c r="AK19" s="3496"/>
      <c r="AL19" s="3496"/>
      <c r="AM19" s="3496"/>
      <c r="AN19" s="3496"/>
      <c r="AO19" s="3497" t="s">
        <v>77</v>
      </c>
      <c r="AP19" s="3498"/>
      <c r="AQ19" s="3493"/>
      <c r="AR19" s="3493"/>
      <c r="AS19" s="3493"/>
      <c r="AT19" s="3493"/>
      <c r="AU19" s="3493"/>
      <c r="AV19" s="3494"/>
    </row>
    <row r="20" spans="1:76" s="15" customFormat="1" ht="12">
      <c r="A20" s="3484">
        <v>2</v>
      </c>
      <c r="B20" s="1570"/>
      <c r="C20" s="3453"/>
      <c r="D20" s="3194"/>
      <c r="E20" s="3194"/>
      <c r="F20" s="3194"/>
      <c r="G20" s="3194"/>
      <c r="H20" s="3194"/>
      <c r="I20" s="3194"/>
      <c r="J20" s="3194"/>
      <c r="K20" s="3194"/>
      <c r="L20" s="3194"/>
      <c r="M20" s="3194"/>
      <c r="N20" s="3499"/>
      <c r="O20" s="3508"/>
      <c r="P20" s="3508"/>
      <c r="Q20" s="3508"/>
      <c r="R20" s="3508"/>
      <c r="S20" s="3508"/>
      <c r="T20" s="3508"/>
      <c r="U20" s="3500" t="e">
        <f>ROUNDDOWN(Z20/$O$18,0)</f>
        <v>#DIV/0!</v>
      </c>
      <c r="V20" s="3230"/>
      <c r="W20" s="3230"/>
      <c r="X20" s="3230"/>
      <c r="Y20" s="3501"/>
      <c r="Z20" s="3502" t="e">
        <f>AK45</f>
        <v>#DIV/0!</v>
      </c>
      <c r="AA20" s="3503"/>
      <c r="AB20" s="3503"/>
      <c r="AC20" s="3503"/>
      <c r="AD20" s="3503"/>
      <c r="AE20" s="3504"/>
      <c r="AF20" s="3453" t="e">
        <f>INDEX(연구실계좌번호,MATCH(I20,성명,0))</f>
        <v>#N/A</v>
      </c>
      <c r="AG20" s="3194"/>
      <c r="AH20" s="3194"/>
      <c r="AI20" s="3194"/>
      <c r="AJ20" s="3194"/>
      <c r="AK20" s="3194"/>
      <c r="AL20" s="3194"/>
      <c r="AM20" s="3194"/>
      <c r="AN20" s="3194"/>
      <c r="AO20" s="3194"/>
      <c r="AP20" s="3194"/>
      <c r="AQ20" s="3454"/>
      <c r="AR20" s="3454"/>
      <c r="AS20" s="3454"/>
      <c r="AT20" s="3454"/>
      <c r="AU20" s="3454"/>
      <c r="AV20" s="3455"/>
      <c r="AX20" s="1223" t="s">
        <v>350</v>
      </c>
      <c r="AY20" s="1223"/>
      <c r="AZ20" s="1223"/>
      <c r="BA20" s="1223"/>
      <c r="BB20" s="1223"/>
      <c r="BC20" s="1223"/>
      <c r="BD20" s="1223"/>
      <c r="BE20" s="1223"/>
      <c r="BF20" s="1223"/>
      <c r="BG20" s="1223"/>
      <c r="BH20" s="1223"/>
      <c r="BI20" s="1223"/>
      <c r="BJ20" s="1223"/>
      <c r="BK20" s="1223"/>
      <c r="BL20" s="1223"/>
      <c r="BM20" s="1223"/>
      <c r="BN20" s="1223"/>
      <c r="BO20" s="1223"/>
      <c r="BP20" s="1223"/>
      <c r="BQ20" s="1223"/>
      <c r="BR20" s="1223"/>
      <c r="BS20" s="1223"/>
      <c r="BT20" s="1223"/>
      <c r="BU20" s="1223"/>
      <c r="BV20" s="1223"/>
      <c r="BW20" s="1223"/>
      <c r="BX20" s="1223"/>
    </row>
    <row r="21" spans="1:76" s="15" customFormat="1" ht="12">
      <c r="A21" s="1228"/>
      <c r="B21" s="2858"/>
      <c r="C21" s="3263"/>
      <c r="D21" s="2896"/>
      <c r="E21" s="2896"/>
      <c r="F21" s="2896"/>
      <c r="G21" s="2896"/>
      <c r="H21" s="2896"/>
      <c r="I21" s="2896"/>
      <c r="J21" s="2896"/>
      <c r="K21" s="2896"/>
      <c r="L21" s="2896"/>
      <c r="M21" s="2896"/>
      <c r="N21" s="3266"/>
      <c r="O21" s="3508"/>
      <c r="P21" s="3508"/>
      <c r="Q21" s="3508"/>
      <c r="R21" s="3508"/>
      <c r="S21" s="3508"/>
      <c r="T21" s="3508"/>
      <c r="U21" s="3415"/>
      <c r="V21" s="3225"/>
      <c r="W21" s="3225"/>
      <c r="X21" s="3225"/>
      <c r="Y21" s="3416"/>
      <c r="Z21" s="3447"/>
      <c r="AA21" s="3448"/>
      <c r="AB21" s="3448"/>
      <c r="AC21" s="3448"/>
      <c r="AD21" s="3448"/>
      <c r="AE21" s="3449"/>
      <c r="AF21" s="3258" t="e">
        <f>INDEX(연구실은행,MATCH(I20,성명,0))</f>
        <v>#N/A</v>
      </c>
      <c r="AG21" s="3259"/>
      <c r="AH21" s="3259"/>
      <c r="AI21" s="3259"/>
      <c r="AJ21" s="3259"/>
      <c r="AK21" s="3259"/>
      <c r="AL21" s="3259"/>
      <c r="AM21" s="3259"/>
      <c r="AN21" s="3260"/>
      <c r="AO21" s="3261" t="s">
        <v>77</v>
      </c>
      <c r="AP21" s="3262"/>
      <c r="AQ21" s="3456"/>
      <c r="AR21" s="3456"/>
      <c r="AS21" s="3456"/>
      <c r="AT21" s="3456"/>
      <c r="AU21" s="3456"/>
      <c r="AV21" s="3457"/>
      <c r="AX21" s="3469" t="s">
        <v>351</v>
      </c>
      <c r="AY21" s="3470"/>
      <c r="AZ21" s="3470"/>
      <c r="BA21" s="3470"/>
      <c r="BB21" s="3470"/>
      <c r="BC21" s="3471"/>
      <c r="BD21" s="3469" t="s">
        <v>27</v>
      </c>
      <c r="BE21" s="3470"/>
      <c r="BF21" s="3470"/>
      <c r="BG21" s="3470"/>
      <c r="BH21" s="3470"/>
      <c r="BI21" s="3459" t="s">
        <v>352</v>
      </c>
      <c r="BJ21" s="3459"/>
      <c r="BK21" s="3459"/>
      <c r="BL21" s="3459"/>
      <c r="BM21" s="3459"/>
      <c r="BN21" s="3459"/>
      <c r="BO21" s="3459"/>
      <c r="BP21" s="3459"/>
      <c r="BQ21" s="3459"/>
      <c r="BR21" s="3459"/>
      <c r="BS21" s="3459"/>
      <c r="BT21" s="3459"/>
      <c r="BU21" s="3459"/>
      <c r="BV21" s="3459"/>
      <c r="BW21" s="3459"/>
      <c r="BX21" s="3090"/>
    </row>
    <row r="22" spans="1:76" s="15" customFormat="1" ht="12">
      <c r="A22" s="1228">
        <v>3</v>
      </c>
      <c r="B22" s="2858"/>
      <c r="C22" s="3263"/>
      <c r="D22" s="2896"/>
      <c r="E22" s="2896"/>
      <c r="F22" s="2896"/>
      <c r="G22" s="2896"/>
      <c r="H22" s="2896"/>
      <c r="I22" s="2896"/>
      <c r="J22" s="2896"/>
      <c r="K22" s="2896"/>
      <c r="L22" s="2896"/>
      <c r="M22" s="2896"/>
      <c r="N22" s="3266"/>
      <c r="O22" s="3508"/>
      <c r="P22" s="3508"/>
      <c r="Q22" s="3508"/>
      <c r="R22" s="3508"/>
      <c r="S22" s="3508"/>
      <c r="T22" s="3508"/>
      <c r="U22" s="3415" t="e">
        <f>ROUNDDOWN(Z22/$O$18,0)</f>
        <v>#DIV/0!</v>
      </c>
      <c r="V22" s="3225"/>
      <c r="W22" s="3225"/>
      <c r="X22" s="3225"/>
      <c r="Y22" s="3416"/>
      <c r="Z22" s="3447" t="e">
        <f>AK46</f>
        <v>#DIV/0!</v>
      </c>
      <c r="AA22" s="3448"/>
      <c r="AB22" s="3448"/>
      <c r="AC22" s="3448"/>
      <c r="AD22" s="3448"/>
      <c r="AE22" s="3449"/>
      <c r="AF22" s="3273" t="e">
        <f>INDEX(연구실계좌번호,MATCH(I22,성명,0))</f>
        <v>#N/A</v>
      </c>
      <c r="AG22" s="3274"/>
      <c r="AH22" s="3274"/>
      <c r="AI22" s="3274"/>
      <c r="AJ22" s="3274"/>
      <c r="AK22" s="3274"/>
      <c r="AL22" s="3274"/>
      <c r="AM22" s="3274"/>
      <c r="AN22" s="3274"/>
      <c r="AO22" s="3274"/>
      <c r="AP22" s="3274"/>
      <c r="AQ22" s="3275"/>
      <c r="AR22" s="3275"/>
      <c r="AS22" s="3275"/>
      <c r="AT22" s="3275"/>
      <c r="AU22" s="3275"/>
      <c r="AV22" s="3276"/>
      <c r="AX22" s="3293"/>
      <c r="AY22" s="3294"/>
      <c r="AZ22" s="3294"/>
      <c r="BA22" s="3294"/>
      <c r="BB22" s="3294"/>
      <c r="BC22" s="3472"/>
      <c r="BD22" s="3293"/>
      <c r="BE22" s="3294"/>
      <c r="BF22" s="3294"/>
      <c r="BG22" s="3294"/>
      <c r="BH22" s="3294"/>
      <c r="BI22" s="3433"/>
      <c r="BJ22" s="3433"/>
      <c r="BK22" s="3433"/>
      <c r="BL22" s="3433"/>
      <c r="BM22" s="3433"/>
      <c r="BN22" s="3433"/>
      <c r="BO22" s="3433"/>
      <c r="BP22" s="3433"/>
      <c r="BQ22" s="3433"/>
      <c r="BR22" s="3433"/>
      <c r="BS22" s="3433"/>
      <c r="BT22" s="3433"/>
      <c r="BU22" s="3433"/>
      <c r="BV22" s="3433"/>
      <c r="BW22" s="3433"/>
      <c r="BX22" s="3434"/>
    </row>
    <row r="23" spans="1:76" s="15" customFormat="1" ht="12">
      <c r="A23" s="1369"/>
      <c r="B23" s="1193"/>
      <c r="C23" s="3482"/>
      <c r="D23" s="3483"/>
      <c r="E23" s="3483"/>
      <c r="F23" s="3483"/>
      <c r="G23" s="3483"/>
      <c r="H23" s="3483"/>
      <c r="I23" s="3483"/>
      <c r="J23" s="3483"/>
      <c r="K23" s="3483"/>
      <c r="L23" s="3483"/>
      <c r="M23" s="3483"/>
      <c r="N23" s="3506"/>
      <c r="O23" s="3508"/>
      <c r="P23" s="3508"/>
      <c r="Q23" s="3508"/>
      <c r="R23" s="3508"/>
      <c r="S23" s="3508"/>
      <c r="T23" s="3508"/>
      <c r="U23" s="3445"/>
      <c r="V23" s="3268"/>
      <c r="W23" s="3268"/>
      <c r="X23" s="3268"/>
      <c r="Y23" s="3446"/>
      <c r="Z23" s="3450"/>
      <c r="AA23" s="3451"/>
      <c r="AB23" s="3451"/>
      <c r="AC23" s="3451"/>
      <c r="AD23" s="3451"/>
      <c r="AE23" s="3452"/>
      <c r="AF23" s="3510" t="e">
        <f>INDEX(연구실은행,MATCH(I22,성명,0))</f>
        <v>#N/A</v>
      </c>
      <c r="AG23" s="3511"/>
      <c r="AH23" s="3511"/>
      <c r="AI23" s="3511"/>
      <c r="AJ23" s="3511"/>
      <c r="AK23" s="3511"/>
      <c r="AL23" s="3511"/>
      <c r="AM23" s="3511"/>
      <c r="AN23" s="3512"/>
      <c r="AO23" s="3497" t="s">
        <v>77</v>
      </c>
      <c r="AP23" s="3498"/>
      <c r="AQ23" s="3493"/>
      <c r="AR23" s="3493"/>
      <c r="AS23" s="3493"/>
      <c r="AT23" s="3493"/>
      <c r="AU23" s="3493"/>
      <c r="AV23" s="3494"/>
      <c r="AX23" s="3469" t="s">
        <v>105</v>
      </c>
      <c r="AY23" s="3470"/>
      <c r="AZ23" s="3470"/>
      <c r="BA23" s="3470"/>
      <c r="BB23" s="3470"/>
      <c r="BC23" s="3471"/>
      <c r="BD23" s="3469" t="s">
        <v>623</v>
      </c>
      <c r="BE23" s="3470"/>
      <c r="BF23" s="3470"/>
      <c r="BG23" s="3470"/>
      <c r="BH23" s="3471"/>
      <c r="BI23" s="3473" t="s">
        <v>624</v>
      </c>
      <c r="BJ23" s="2495"/>
      <c r="BK23" s="2495"/>
      <c r="BL23" s="2495"/>
      <c r="BM23" s="3476" t="s">
        <v>625</v>
      </c>
      <c r="BN23" s="3476"/>
      <c r="BO23" s="3476"/>
      <c r="BP23" s="3476"/>
      <c r="BQ23" s="3476"/>
      <c r="BR23" s="3476"/>
      <c r="BS23" s="3476"/>
      <c r="BT23" s="3476"/>
      <c r="BU23" s="3476"/>
      <c r="BV23" s="3476"/>
      <c r="BW23" s="3476"/>
      <c r="BX23" s="3477"/>
    </row>
    <row r="24" spans="1:76" s="15" customFormat="1" ht="12">
      <c r="A24" s="3484">
        <v>4</v>
      </c>
      <c r="B24" s="1570"/>
      <c r="C24" s="3485"/>
      <c r="D24" s="3486"/>
      <c r="E24" s="3486"/>
      <c r="F24" s="3486"/>
      <c r="G24" s="3486"/>
      <c r="H24" s="3486"/>
      <c r="I24" s="3486"/>
      <c r="J24" s="3486"/>
      <c r="K24" s="3486"/>
      <c r="L24" s="3486"/>
      <c r="M24" s="3486"/>
      <c r="N24" s="3487"/>
      <c r="O24" s="3508"/>
      <c r="P24" s="3508"/>
      <c r="Q24" s="3508"/>
      <c r="R24" s="3508"/>
      <c r="S24" s="3508"/>
      <c r="T24" s="3508"/>
      <c r="U24" s="3488" t="e">
        <f>ROUNDDOWN(Z24/$O$18,0)</f>
        <v>#DIV/0!</v>
      </c>
      <c r="V24" s="3311"/>
      <c r="W24" s="3311"/>
      <c r="X24" s="3311"/>
      <c r="Y24" s="3489"/>
      <c r="Z24" s="3490" t="e">
        <f>AK47</f>
        <v>#DIV/0!</v>
      </c>
      <c r="AA24" s="3491"/>
      <c r="AB24" s="3491"/>
      <c r="AC24" s="3491"/>
      <c r="AD24" s="3491"/>
      <c r="AE24" s="3492"/>
      <c r="AF24" s="3453" t="e">
        <f>INDEX(연구실계좌번호,MATCH(I24,성명,0))</f>
        <v>#N/A</v>
      </c>
      <c r="AG24" s="3194"/>
      <c r="AH24" s="3194"/>
      <c r="AI24" s="3194"/>
      <c r="AJ24" s="3194"/>
      <c r="AK24" s="3194"/>
      <c r="AL24" s="3194"/>
      <c r="AM24" s="3194"/>
      <c r="AN24" s="3194"/>
      <c r="AO24" s="3194"/>
      <c r="AP24" s="3194"/>
      <c r="AQ24" s="3454"/>
      <c r="AR24" s="3454"/>
      <c r="AS24" s="3454"/>
      <c r="AT24" s="3454"/>
      <c r="AU24" s="3454"/>
      <c r="AV24" s="3455"/>
      <c r="AX24" s="3293"/>
      <c r="AY24" s="3294"/>
      <c r="AZ24" s="3294"/>
      <c r="BA24" s="3294"/>
      <c r="BB24" s="3294"/>
      <c r="BC24" s="3472"/>
      <c r="BD24" s="3293"/>
      <c r="BE24" s="3294"/>
      <c r="BF24" s="3294"/>
      <c r="BG24" s="3294"/>
      <c r="BH24" s="3472"/>
      <c r="BI24" s="2753"/>
      <c r="BJ24" s="1347"/>
      <c r="BK24" s="1347"/>
      <c r="BL24" s="1347"/>
      <c r="BM24" s="3478"/>
      <c r="BN24" s="3478"/>
      <c r="BO24" s="3478"/>
      <c r="BP24" s="3478"/>
      <c r="BQ24" s="3478"/>
      <c r="BR24" s="3478"/>
      <c r="BS24" s="3478"/>
      <c r="BT24" s="3478"/>
      <c r="BU24" s="3478"/>
      <c r="BV24" s="3478"/>
      <c r="BW24" s="3478"/>
      <c r="BX24" s="3479"/>
    </row>
    <row r="25" spans="1:76" s="15" customFormat="1" ht="12">
      <c r="A25" s="1228"/>
      <c r="B25" s="2858"/>
      <c r="C25" s="3413"/>
      <c r="D25" s="2895"/>
      <c r="E25" s="2895"/>
      <c r="F25" s="2895"/>
      <c r="G25" s="2895"/>
      <c r="H25" s="2895"/>
      <c r="I25" s="2895"/>
      <c r="J25" s="2895"/>
      <c r="K25" s="2895"/>
      <c r="L25" s="2895"/>
      <c r="M25" s="2895"/>
      <c r="N25" s="3414"/>
      <c r="O25" s="3508"/>
      <c r="P25" s="3508"/>
      <c r="Q25" s="3508"/>
      <c r="R25" s="3508"/>
      <c r="S25" s="3508"/>
      <c r="T25" s="3508"/>
      <c r="U25" s="3415"/>
      <c r="V25" s="3225"/>
      <c r="W25" s="3225"/>
      <c r="X25" s="3225"/>
      <c r="Y25" s="3416"/>
      <c r="Z25" s="3447"/>
      <c r="AA25" s="3448"/>
      <c r="AB25" s="3448"/>
      <c r="AC25" s="3448"/>
      <c r="AD25" s="3448"/>
      <c r="AE25" s="3449"/>
      <c r="AF25" s="3258" t="e">
        <f>INDEX(연구실은행,MATCH(I24,성명,0))</f>
        <v>#N/A</v>
      </c>
      <c r="AG25" s="3259"/>
      <c r="AH25" s="3259"/>
      <c r="AI25" s="3259"/>
      <c r="AJ25" s="3259"/>
      <c r="AK25" s="3259"/>
      <c r="AL25" s="3259"/>
      <c r="AM25" s="3259"/>
      <c r="AN25" s="3260"/>
      <c r="AO25" s="3261" t="s">
        <v>77</v>
      </c>
      <c r="AP25" s="3262"/>
      <c r="AQ25" s="3456"/>
      <c r="AR25" s="3456"/>
      <c r="AS25" s="3456"/>
      <c r="AT25" s="3456"/>
      <c r="AU25" s="3456"/>
      <c r="AV25" s="3457"/>
      <c r="AX25" s="3469" t="s">
        <v>626</v>
      </c>
      <c r="AY25" s="3470"/>
      <c r="AZ25" s="3470"/>
      <c r="BA25" s="3470"/>
      <c r="BB25" s="3470"/>
      <c r="BC25" s="3471"/>
      <c r="BD25" s="3469" t="s">
        <v>627</v>
      </c>
      <c r="BE25" s="3470"/>
      <c r="BF25" s="3470"/>
      <c r="BG25" s="3470"/>
      <c r="BH25" s="3471"/>
      <c r="BI25" s="2753"/>
      <c r="BJ25" s="1347"/>
      <c r="BK25" s="1347"/>
      <c r="BL25" s="1347"/>
      <c r="BM25" s="3480"/>
      <c r="BN25" s="3480"/>
      <c r="BO25" s="3480"/>
      <c r="BP25" s="3480"/>
      <c r="BQ25" s="3480"/>
      <c r="BR25" s="3480"/>
      <c r="BS25" s="3480"/>
      <c r="BT25" s="3480"/>
      <c r="BU25" s="3480"/>
      <c r="BV25" s="3480"/>
      <c r="BW25" s="3480"/>
      <c r="BX25" s="3481"/>
    </row>
    <row r="26" spans="1:76" s="15" customFormat="1" ht="12">
      <c r="A26" s="1228">
        <v>5</v>
      </c>
      <c r="B26" s="2858"/>
      <c r="C26" s="3263"/>
      <c r="D26" s="2896"/>
      <c r="E26" s="2896"/>
      <c r="F26" s="2896"/>
      <c r="G26" s="2896"/>
      <c r="H26" s="2896"/>
      <c r="I26" s="2896"/>
      <c r="J26" s="2896"/>
      <c r="K26" s="2896"/>
      <c r="L26" s="2896"/>
      <c r="M26" s="2896"/>
      <c r="N26" s="3266"/>
      <c r="O26" s="3508"/>
      <c r="P26" s="3508"/>
      <c r="Q26" s="3508"/>
      <c r="R26" s="3508"/>
      <c r="S26" s="3508"/>
      <c r="T26" s="3508"/>
      <c r="U26" s="3415" t="e">
        <f>ROUNDDOWN(Z26/$O$18,0)</f>
        <v>#DIV/0!</v>
      </c>
      <c r="V26" s="3225"/>
      <c r="W26" s="3225"/>
      <c r="X26" s="3225"/>
      <c r="Y26" s="3416"/>
      <c r="Z26" s="3447" t="e">
        <f>AK48</f>
        <v>#DIV/0!</v>
      </c>
      <c r="AA26" s="3448"/>
      <c r="AB26" s="3448"/>
      <c r="AC26" s="3448"/>
      <c r="AD26" s="3448"/>
      <c r="AE26" s="3449"/>
      <c r="AF26" s="3273" t="e">
        <f>INDEX(연구실계좌번호,MATCH(I26,성명,0))</f>
        <v>#N/A</v>
      </c>
      <c r="AG26" s="3274"/>
      <c r="AH26" s="3274"/>
      <c r="AI26" s="3274"/>
      <c r="AJ26" s="3274"/>
      <c r="AK26" s="3274"/>
      <c r="AL26" s="3274"/>
      <c r="AM26" s="3274"/>
      <c r="AN26" s="3274"/>
      <c r="AO26" s="3274"/>
      <c r="AP26" s="3274"/>
      <c r="AQ26" s="3456"/>
      <c r="AR26" s="3456"/>
      <c r="AS26" s="3456"/>
      <c r="AT26" s="3456"/>
      <c r="AU26" s="3456"/>
      <c r="AV26" s="3457"/>
      <c r="AX26" s="3293"/>
      <c r="AY26" s="3294"/>
      <c r="AZ26" s="3294"/>
      <c r="BA26" s="3294"/>
      <c r="BB26" s="3294"/>
      <c r="BC26" s="3472"/>
      <c r="BD26" s="3293"/>
      <c r="BE26" s="3294"/>
      <c r="BF26" s="3294"/>
      <c r="BG26" s="3294"/>
      <c r="BH26" s="3472"/>
      <c r="BI26" s="2753"/>
      <c r="BJ26" s="1347"/>
      <c r="BK26" s="1347"/>
      <c r="BL26" s="1347"/>
      <c r="BM26" s="3463" t="s">
        <v>628</v>
      </c>
      <c r="BN26" s="3463"/>
      <c r="BO26" s="3463"/>
      <c r="BP26" s="3463"/>
      <c r="BQ26" s="3463"/>
      <c r="BR26" s="3463"/>
      <c r="BS26" s="3463"/>
      <c r="BT26" s="3463"/>
      <c r="BU26" s="3463"/>
      <c r="BV26" s="3463"/>
      <c r="BW26" s="3463"/>
      <c r="BX26" s="3464"/>
    </row>
    <row r="27" spans="1:76" s="15" customFormat="1" ht="12">
      <c r="A27" s="1228"/>
      <c r="B27" s="2858"/>
      <c r="C27" s="3263"/>
      <c r="D27" s="2896"/>
      <c r="E27" s="2896"/>
      <c r="F27" s="2896"/>
      <c r="G27" s="2896"/>
      <c r="H27" s="2896"/>
      <c r="I27" s="2896"/>
      <c r="J27" s="2896"/>
      <c r="K27" s="2896"/>
      <c r="L27" s="2896"/>
      <c r="M27" s="2896"/>
      <c r="N27" s="3266"/>
      <c r="O27" s="3508"/>
      <c r="P27" s="3508"/>
      <c r="Q27" s="3508"/>
      <c r="R27" s="3508"/>
      <c r="S27" s="3508"/>
      <c r="T27" s="3508"/>
      <c r="U27" s="3415"/>
      <c r="V27" s="3225"/>
      <c r="W27" s="3225"/>
      <c r="X27" s="3225"/>
      <c r="Y27" s="3416"/>
      <c r="Z27" s="3447"/>
      <c r="AA27" s="3448"/>
      <c r="AB27" s="3448"/>
      <c r="AC27" s="3448"/>
      <c r="AD27" s="3448"/>
      <c r="AE27" s="3449"/>
      <c r="AF27" s="3258" t="e">
        <f>INDEX(연구실은행,MATCH(I26,성명,0))</f>
        <v>#N/A</v>
      </c>
      <c r="AG27" s="3259"/>
      <c r="AH27" s="3259"/>
      <c r="AI27" s="3259"/>
      <c r="AJ27" s="3259"/>
      <c r="AK27" s="3259"/>
      <c r="AL27" s="3259"/>
      <c r="AM27" s="3259"/>
      <c r="AN27" s="3260"/>
      <c r="AO27" s="3261" t="s">
        <v>77</v>
      </c>
      <c r="AP27" s="3262"/>
      <c r="AQ27" s="3456"/>
      <c r="AR27" s="3456"/>
      <c r="AS27" s="3456"/>
      <c r="AT27" s="3456"/>
      <c r="AU27" s="3456"/>
      <c r="AV27" s="3457"/>
      <c r="AX27" s="3469" t="s">
        <v>629</v>
      </c>
      <c r="AY27" s="3470"/>
      <c r="AZ27" s="3470"/>
      <c r="BA27" s="3470"/>
      <c r="BB27" s="3470"/>
      <c r="BC27" s="3471"/>
      <c r="BD27" s="3469" t="s">
        <v>630</v>
      </c>
      <c r="BE27" s="3470"/>
      <c r="BF27" s="3470"/>
      <c r="BG27" s="3470"/>
      <c r="BH27" s="3471"/>
      <c r="BI27" s="2753"/>
      <c r="BJ27" s="1347"/>
      <c r="BK27" s="1347"/>
      <c r="BL27" s="1347"/>
      <c r="BM27" s="3465"/>
      <c r="BN27" s="3465"/>
      <c r="BO27" s="3465"/>
      <c r="BP27" s="3465"/>
      <c r="BQ27" s="3465"/>
      <c r="BR27" s="3465"/>
      <c r="BS27" s="3465"/>
      <c r="BT27" s="3465"/>
      <c r="BU27" s="3465"/>
      <c r="BV27" s="3465"/>
      <c r="BW27" s="3465"/>
      <c r="BX27" s="3466"/>
    </row>
    <row r="28" spans="1:76" s="15" customFormat="1" ht="12">
      <c r="A28" s="1228">
        <v>6</v>
      </c>
      <c r="B28" s="2858"/>
      <c r="C28" s="3263"/>
      <c r="D28" s="2896"/>
      <c r="E28" s="2896"/>
      <c r="F28" s="2896"/>
      <c r="G28" s="2896"/>
      <c r="H28" s="2896"/>
      <c r="I28" s="2896"/>
      <c r="J28" s="2896"/>
      <c r="K28" s="2896"/>
      <c r="L28" s="2896"/>
      <c r="M28" s="2896"/>
      <c r="N28" s="3266"/>
      <c r="O28" s="3508"/>
      <c r="P28" s="3508"/>
      <c r="Q28" s="3508"/>
      <c r="R28" s="3508"/>
      <c r="S28" s="3508"/>
      <c r="T28" s="3508"/>
      <c r="U28" s="3415" t="e">
        <f>ROUNDDOWN(Z28/$O$18,0)</f>
        <v>#DIV/0!</v>
      </c>
      <c r="V28" s="3225"/>
      <c r="W28" s="3225"/>
      <c r="X28" s="3225"/>
      <c r="Y28" s="3416"/>
      <c r="Z28" s="3447" t="e">
        <f>AK49</f>
        <v>#DIV/0!</v>
      </c>
      <c r="AA28" s="3448"/>
      <c r="AB28" s="3448"/>
      <c r="AC28" s="3448"/>
      <c r="AD28" s="3448"/>
      <c r="AE28" s="3449"/>
      <c r="AF28" s="3273" t="e">
        <f>INDEX(연구실계좌번호,MATCH(I28,성명,0))</f>
        <v>#N/A</v>
      </c>
      <c r="AG28" s="3274"/>
      <c r="AH28" s="3274"/>
      <c r="AI28" s="3274"/>
      <c r="AJ28" s="3274"/>
      <c r="AK28" s="3274"/>
      <c r="AL28" s="3274"/>
      <c r="AM28" s="3274"/>
      <c r="AN28" s="3274"/>
      <c r="AO28" s="3274"/>
      <c r="AP28" s="3274"/>
      <c r="AQ28" s="3456"/>
      <c r="AR28" s="3456"/>
      <c r="AS28" s="3456"/>
      <c r="AT28" s="3456"/>
      <c r="AU28" s="3456"/>
      <c r="AV28" s="3457"/>
      <c r="AX28" s="3293"/>
      <c r="AY28" s="3294"/>
      <c r="AZ28" s="3294"/>
      <c r="BA28" s="3294"/>
      <c r="BB28" s="3294"/>
      <c r="BC28" s="3472"/>
      <c r="BD28" s="3293"/>
      <c r="BE28" s="3294"/>
      <c r="BF28" s="3294"/>
      <c r="BG28" s="3294"/>
      <c r="BH28" s="3472"/>
      <c r="BI28" s="3474"/>
      <c r="BJ28" s="3475"/>
      <c r="BK28" s="3475"/>
      <c r="BL28" s="3475"/>
      <c r="BM28" s="3467"/>
      <c r="BN28" s="3467"/>
      <c r="BO28" s="3467"/>
      <c r="BP28" s="3467"/>
      <c r="BQ28" s="3467"/>
      <c r="BR28" s="3467"/>
      <c r="BS28" s="3467"/>
      <c r="BT28" s="3467"/>
      <c r="BU28" s="3467"/>
      <c r="BV28" s="3467"/>
      <c r="BW28" s="3467"/>
      <c r="BX28" s="3468"/>
    </row>
    <row r="29" spans="1:76" s="15" customFormat="1" ht="12">
      <c r="A29" s="1228"/>
      <c r="B29" s="2858"/>
      <c r="C29" s="3263"/>
      <c r="D29" s="2896"/>
      <c r="E29" s="2896"/>
      <c r="F29" s="2896"/>
      <c r="G29" s="2896"/>
      <c r="H29" s="2896"/>
      <c r="I29" s="2896"/>
      <c r="J29" s="2896"/>
      <c r="K29" s="2896"/>
      <c r="L29" s="2896"/>
      <c r="M29" s="2896"/>
      <c r="N29" s="3266"/>
      <c r="O29" s="3508"/>
      <c r="P29" s="3508"/>
      <c r="Q29" s="3508"/>
      <c r="R29" s="3508"/>
      <c r="S29" s="3508"/>
      <c r="T29" s="3508"/>
      <c r="U29" s="3415"/>
      <c r="V29" s="3225"/>
      <c r="W29" s="3225"/>
      <c r="X29" s="3225"/>
      <c r="Y29" s="3416"/>
      <c r="Z29" s="3447"/>
      <c r="AA29" s="3448"/>
      <c r="AB29" s="3448"/>
      <c r="AC29" s="3448"/>
      <c r="AD29" s="3448"/>
      <c r="AE29" s="3449"/>
      <c r="AF29" s="3258" t="e">
        <f>INDEX(연구실은행,MATCH(I28,성명,0))</f>
        <v>#N/A</v>
      </c>
      <c r="AG29" s="3259"/>
      <c r="AH29" s="3259"/>
      <c r="AI29" s="3259"/>
      <c r="AJ29" s="3259"/>
      <c r="AK29" s="3259"/>
      <c r="AL29" s="3259"/>
      <c r="AM29" s="3259"/>
      <c r="AN29" s="3260"/>
      <c r="AO29" s="3261" t="s">
        <v>77</v>
      </c>
      <c r="AP29" s="3262"/>
      <c r="AQ29" s="3456"/>
      <c r="AR29" s="3456"/>
      <c r="AS29" s="3456"/>
      <c r="AT29" s="3456"/>
      <c r="AU29" s="3456"/>
      <c r="AV29" s="3457"/>
      <c r="AX29" s="3460" t="s">
        <v>631</v>
      </c>
      <c r="AY29" s="3461"/>
      <c r="AZ29" s="3461"/>
      <c r="BA29" s="3461"/>
      <c r="BB29" s="3461"/>
      <c r="BC29" s="3461"/>
      <c r="BD29" s="3461"/>
      <c r="BE29" s="3461"/>
      <c r="BF29" s="3461"/>
      <c r="BG29" s="3461"/>
      <c r="BH29" s="3461"/>
      <c r="BI29" s="3461"/>
      <c r="BJ29" s="3461"/>
      <c r="BK29" s="3461"/>
      <c r="BL29" s="3461"/>
      <c r="BM29" s="3461"/>
      <c r="BN29" s="3461"/>
      <c r="BO29" s="3461"/>
      <c r="BP29" s="3461"/>
      <c r="BQ29" s="3461"/>
      <c r="BR29" s="3461"/>
      <c r="BS29" s="3461"/>
      <c r="BT29" s="3461"/>
      <c r="BU29" s="3461"/>
      <c r="BV29" s="3461"/>
      <c r="BW29" s="3461"/>
      <c r="BX29" s="3462"/>
    </row>
    <row r="30" spans="1:76" s="15" customFormat="1" ht="12">
      <c r="A30" s="1228">
        <v>7</v>
      </c>
      <c r="B30" s="2858"/>
      <c r="C30" s="3413"/>
      <c r="D30" s="2895"/>
      <c r="E30" s="2895"/>
      <c r="F30" s="2895"/>
      <c r="G30" s="2895"/>
      <c r="H30" s="2895"/>
      <c r="I30" s="2895"/>
      <c r="J30" s="2895"/>
      <c r="K30" s="2895"/>
      <c r="L30" s="2895"/>
      <c r="M30" s="2895"/>
      <c r="N30" s="3414"/>
      <c r="O30" s="3508"/>
      <c r="P30" s="3508"/>
      <c r="Q30" s="3508"/>
      <c r="R30" s="3508"/>
      <c r="S30" s="3508"/>
      <c r="T30" s="3508"/>
      <c r="U30" s="3415" t="e">
        <f>ROUNDDOWN(Z30/$O$18,0)</f>
        <v>#DIV/0!</v>
      </c>
      <c r="V30" s="3225"/>
      <c r="W30" s="3225"/>
      <c r="X30" s="3225"/>
      <c r="Y30" s="3416"/>
      <c r="Z30" s="3447" t="e">
        <f>AK50</f>
        <v>#DIV/0!</v>
      </c>
      <c r="AA30" s="3448"/>
      <c r="AB30" s="3448"/>
      <c r="AC30" s="3448"/>
      <c r="AD30" s="3448"/>
      <c r="AE30" s="3449"/>
      <c r="AF30" s="3453" t="e">
        <f>INDEX(연구실계좌번호,MATCH(I30,성명,0))</f>
        <v>#N/A</v>
      </c>
      <c r="AG30" s="3194"/>
      <c r="AH30" s="3194"/>
      <c r="AI30" s="3194"/>
      <c r="AJ30" s="3194"/>
      <c r="AK30" s="3194"/>
      <c r="AL30" s="3194"/>
      <c r="AM30" s="3194"/>
      <c r="AN30" s="3194"/>
      <c r="AO30" s="3194"/>
      <c r="AP30" s="3194"/>
      <c r="AQ30" s="3454"/>
      <c r="AR30" s="3454"/>
      <c r="AS30" s="3454"/>
      <c r="AT30" s="3454"/>
      <c r="AU30" s="3454"/>
      <c r="AV30" s="3455"/>
      <c r="AX30" s="3458"/>
      <c r="AY30" s="3458"/>
      <c r="AZ30" s="3458"/>
      <c r="BA30" s="3458"/>
      <c r="BB30" s="3458"/>
      <c r="BC30" s="3458"/>
      <c r="BD30" s="3458"/>
      <c r="BE30" s="3458"/>
      <c r="BF30" s="3458"/>
      <c r="BG30" s="3458"/>
      <c r="BH30" s="3458"/>
      <c r="BI30" s="3458"/>
      <c r="BJ30" s="3458"/>
      <c r="BK30" s="3458"/>
      <c r="BL30" s="3458"/>
      <c r="BM30" s="3458"/>
      <c r="BN30" s="3458"/>
      <c r="BO30" s="3458"/>
      <c r="BP30" s="3458"/>
      <c r="BQ30" s="3458"/>
      <c r="BR30" s="3458"/>
      <c r="BS30" s="3458"/>
      <c r="BT30" s="3458"/>
      <c r="BU30" s="3458"/>
      <c r="BV30" s="3458"/>
      <c r="BW30" s="3458"/>
      <c r="BX30" s="3458"/>
    </row>
    <row r="31" spans="1:76" s="15" customFormat="1" ht="12">
      <c r="A31" s="1228"/>
      <c r="B31" s="2858"/>
      <c r="C31" s="3413"/>
      <c r="D31" s="2895"/>
      <c r="E31" s="2895"/>
      <c r="F31" s="2895"/>
      <c r="G31" s="2895"/>
      <c r="H31" s="2895"/>
      <c r="I31" s="2895"/>
      <c r="J31" s="2895"/>
      <c r="K31" s="2895"/>
      <c r="L31" s="2895"/>
      <c r="M31" s="2895"/>
      <c r="N31" s="3414"/>
      <c r="O31" s="3508"/>
      <c r="P31" s="3508"/>
      <c r="Q31" s="3508"/>
      <c r="R31" s="3508"/>
      <c r="S31" s="3508"/>
      <c r="T31" s="3508"/>
      <c r="U31" s="3415"/>
      <c r="V31" s="3225"/>
      <c r="W31" s="3225"/>
      <c r="X31" s="3225"/>
      <c r="Y31" s="3416"/>
      <c r="Z31" s="3447"/>
      <c r="AA31" s="3448"/>
      <c r="AB31" s="3448"/>
      <c r="AC31" s="3448"/>
      <c r="AD31" s="3448"/>
      <c r="AE31" s="3449"/>
      <c r="AF31" s="3258" t="e">
        <f>INDEX(연구실은행,MATCH(I30,성명,0))</f>
        <v>#N/A</v>
      </c>
      <c r="AG31" s="3259"/>
      <c r="AH31" s="3259"/>
      <c r="AI31" s="3259"/>
      <c r="AJ31" s="3259"/>
      <c r="AK31" s="3259"/>
      <c r="AL31" s="3259"/>
      <c r="AM31" s="3259"/>
      <c r="AN31" s="3260"/>
      <c r="AO31" s="3261" t="s">
        <v>77</v>
      </c>
      <c r="AP31" s="3262"/>
      <c r="AQ31" s="3456"/>
      <c r="AR31" s="3456"/>
      <c r="AS31" s="3456"/>
      <c r="AT31" s="3456"/>
      <c r="AU31" s="3456"/>
      <c r="AV31" s="3457"/>
      <c r="AX31" s="15" t="s">
        <v>632</v>
      </c>
    </row>
    <row r="32" spans="1:76" s="15" customFormat="1" ht="12">
      <c r="A32" s="1228">
        <v>8</v>
      </c>
      <c r="B32" s="2858"/>
      <c r="C32" s="3413"/>
      <c r="D32" s="2895"/>
      <c r="E32" s="2895"/>
      <c r="F32" s="2895"/>
      <c r="G32" s="2895"/>
      <c r="H32" s="2895"/>
      <c r="I32" s="2895"/>
      <c r="J32" s="2895"/>
      <c r="K32" s="2895"/>
      <c r="L32" s="2895"/>
      <c r="M32" s="2895"/>
      <c r="N32" s="3414"/>
      <c r="O32" s="3508"/>
      <c r="P32" s="3508"/>
      <c r="Q32" s="3508"/>
      <c r="R32" s="3508"/>
      <c r="S32" s="3508"/>
      <c r="T32" s="3508"/>
      <c r="U32" s="3415" t="e">
        <f>ROUNDDOWN(Z32/$O$18,0)</f>
        <v>#DIV/0!</v>
      </c>
      <c r="V32" s="3225"/>
      <c r="W32" s="3225"/>
      <c r="X32" s="3225"/>
      <c r="Y32" s="3416"/>
      <c r="Z32" s="3447" t="e">
        <f>AK51</f>
        <v>#DIV/0!</v>
      </c>
      <c r="AA32" s="3448"/>
      <c r="AB32" s="3448"/>
      <c r="AC32" s="3448"/>
      <c r="AD32" s="3448"/>
      <c r="AE32" s="3449"/>
      <c r="AF32" s="3273" t="e">
        <f>INDEX(연구실계좌번호,MATCH(I32,성명,0))</f>
        <v>#N/A</v>
      </c>
      <c r="AG32" s="3274"/>
      <c r="AH32" s="3274"/>
      <c r="AI32" s="3274"/>
      <c r="AJ32" s="3274"/>
      <c r="AK32" s="3274"/>
      <c r="AL32" s="3274"/>
      <c r="AM32" s="3274"/>
      <c r="AN32" s="3274"/>
      <c r="AO32" s="3274"/>
      <c r="AP32" s="3274"/>
      <c r="AQ32" s="3456"/>
      <c r="AR32" s="3456"/>
      <c r="AS32" s="3456"/>
      <c r="AT32" s="3456"/>
      <c r="AU32" s="3456"/>
      <c r="AV32" s="3457"/>
      <c r="AX32" s="1382" t="s">
        <v>633</v>
      </c>
      <c r="AY32" s="1382"/>
      <c r="AZ32" s="1382"/>
      <c r="BA32" s="1382"/>
      <c r="BB32" s="1382"/>
      <c r="BC32" s="1382"/>
      <c r="BD32" s="1382"/>
      <c r="BE32" s="1382"/>
      <c r="BF32" s="1382"/>
      <c r="BG32" s="1382"/>
      <c r="BH32" s="1382"/>
      <c r="BI32" s="1382"/>
      <c r="BJ32" s="1382"/>
      <c r="BK32" s="1382"/>
      <c r="BL32" s="1382"/>
      <c r="BM32" s="1382"/>
      <c r="BN32" s="1382"/>
      <c r="BO32" s="1382"/>
      <c r="BP32" s="1382"/>
      <c r="BQ32" s="1382"/>
      <c r="BR32" s="1382"/>
      <c r="BS32" s="1382"/>
      <c r="BT32" s="1382"/>
      <c r="BU32" s="1382"/>
      <c r="BV32" s="1382"/>
      <c r="BW32" s="1382"/>
      <c r="BX32" s="1382"/>
    </row>
    <row r="33" spans="1:76" s="15" customFormat="1" ht="12">
      <c r="A33" s="1228"/>
      <c r="B33" s="2858"/>
      <c r="C33" s="3413"/>
      <c r="D33" s="2895"/>
      <c r="E33" s="2895"/>
      <c r="F33" s="2895"/>
      <c r="G33" s="2895"/>
      <c r="H33" s="2895"/>
      <c r="I33" s="2895"/>
      <c r="J33" s="2895"/>
      <c r="K33" s="2895"/>
      <c r="L33" s="2895"/>
      <c r="M33" s="2895"/>
      <c r="N33" s="3414"/>
      <c r="O33" s="3508"/>
      <c r="P33" s="3508"/>
      <c r="Q33" s="3508"/>
      <c r="R33" s="3508"/>
      <c r="S33" s="3508"/>
      <c r="T33" s="3508"/>
      <c r="U33" s="3415"/>
      <c r="V33" s="3225"/>
      <c r="W33" s="3225"/>
      <c r="X33" s="3225"/>
      <c r="Y33" s="3416"/>
      <c r="Z33" s="3447"/>
      <c r="AA33" s="3448"/>
      <c r="AB33" s="3448"/>
      <c r="AC33" s="3448"/>
      <c r="AD33" s="3448"/>
      <c r="AE33" s="3449"/>
      <c r="AF33" s="3258" t="e">
        <f>INDEX(연구실은행,MATCH(I32,성명,0))</f>
        <v>#N/A</v>
      </c>
      <c r="AG33" s="3259"/>
      <c r="AH33" s="3259"/>
      <c r="AI33" s="3259"/>
      <c r="AJ33" s="3259"/>
      <c r="AK33" s="3259"/>
      <c r="AL33" s="3259"/>
      <c r="AM33" s="3259"/>
      <c r="AN33" s="3260"/>
      <c r="AO33" s="3261" t="s">
        <v>77</v>
      </c>
      <c r="AP33" s="3262"/>
      <c r="AQ33" s="3456"/>
      <c r="AR33" s="3456"/>
      <c r="AS33" s="3456"/>
      <c r="AT33" s="3456"/>
      <c r="AU33" s="3456"/>
      <c r="AV33" s="3457"/>
      <c r="AX33" s="1382"/>
      <c r="AY33" s="1382"/>
      <c r="AZ33" s="1382"/>
      <c r="BA33" s="1382"/>
      <c r="BB33" s="1382"/>
      <c r="BC33" s="1382"/>
      <c r="BD33" s="1382"/>
      <c r="BE33" s="1382"/>
      <c r="BF33" s="1382"/>
      <c r="BG33" s="1382"/>
      <c r="BH33" s="1382"/>
      <c r="BI33" s="1382"/>
      <c r="BJ33" s="1382"/>
      <c r="BK33" s="1382"/>
      <c r="BL33" s="1382"/>
      <c r="BM33" s="1382"/>
      <c r="BN33" s="1382"/>
      <c r="BO33" s="1382"/>
      <c r="BP33" s="1382"/>
      <c r="BQ33" s="1382"/>
      <c r="BR33" s="1382"/>
      <c r="BS33" s="1382"/>
      <c r="BT33" s="1382"/>
      <c r="BU33" s="1382"/>
      <c r="BV33" s="1382"/>
      <c r="BW33" s="1382"/>
      <c r="BX33" s="1382"/>
    </row>
    <row r="34" spans="1:76" s="15" customFormat="1" ht="12">
      <c r="A34" s="1228">
        <v>9</v>
      </c>
      <c r="B34" s="2858"/>
      <c r="C34" s="3413"/>
      <c r="D34" s="2895"/>
      <c r="E34" s="2895"/>
      <c r="F34" s="2895"/>
      <c r="G34" s="2895"/>
      <c r="H34" s="2895"/>
      <c r="I34" s="2895"/>
      <c r="J34" s="2895"/>
      <c r="K34" s="2895"/>
      <c r="L34" s="2895"/>
      <c r="M34" s="2895"/>
      <c r="N34" s="3414"/>
      <c r="O34" s="3508"/>
      <c r="P34" s="3508"/>
      <c r="Q34" s="3508"/>
      <c r="R34" s="3508"/>
      <c r="S34" s="3508"/>
      <c r="T34" s="3508"/>
      <c r="U34" s="3415" t="e">
        <f>ROUNDDOWN(Z34/$O$18,0)</f>
        <v>#DIV/0!</v>
      </c>
      <c r="V34" s="3225"/>
      <c r="W34" s="3225"/>
      <c r="X34" s="3225"/>
      <c r="Y34" s="3416"/>
      <c r="Z34" s="3447" t="e">
        <f>AK52</f>
        <v>#DIV/0!</v>
      </c>
      <c r="AA34" s="3448"/>
      <c r="AB34" s="3448"/>
      <c r="AC34" s="3448"/>
      <c r="AD34" s="3448"/>
      <c r="AE34" s="3449"/>
      <c r="AF34" s="3273" t="e">
        <f>INDEX(연구실계좌번호,MATCH(I34,성명,0))</f>
        <v>#N/A</v>
      </c>
      <c r="AG34" s="3274"/>
      <c r="AH34" s="3274"/>
      <c r="AI34" s="3274"/>
      <c r="AJ34" s="3274"/>
      <c r="AK34" s="3274"/>
      <c r="AL34" s="3274"/>
      <c r="AM34" s="3274"/>
      <c r="AN34" s="3274"/>
      <c r="AO34" s="3274"/>
      <c r="AP34" s="3274"/>
      <c r="AQ34" s="3456"/>
      <c r="AR34" s="3456"/>
      <c r="AS34" s="3456"/>
      <c r="AT34" s="3456"/>
      <c r="AU34" s="3456"/>
      <c r="AV34" s="3457"/>
      <c r="AX34" s="2754" t="s">
        <v>634</v>
      </c>
      <c r="AY34" s="2754"/>
      <c r="AZ34" s="2754"/>
      <c r="BA34" s="2754"/>
      <c r="BB34" s="1082" t="s">
        <v>635</v>
      </c>
      <c r="BC34" s="1082"/>
      <c r="BD34" s="1082"/>
      <c r="BE34" s="1082"/>
      <c r="BF34" s="1082"/>
      <c r="BG34" s="1082"/>
      <c r="BH34" s="1082"/>
      <c r="BI34" s="1082"/>
      <c r="BJ34" s="1082"/>
      <c r="BK34" s="1082"/>
      <c r="BL34" s="1082"/>
      <c r="BM34" s="1082"/>
      <c r="BN34" s="1082"/>
      <c r="BO34" s="1082"/>
      <c r="BP34" s="1082"/>
      <c r="BQ34" s="1082"/>
      <c r="BR34" s="1082"/>
      <c r="BS34" s="1082"/>
      <c r="BT34" s="1082"/>
      <c r="BU34" s="1082"/>
      <c r="BV34" s="1082"/>
      <c r="BW34" s="1082"/>
    </row>
    <row r="35" spans="1:76" s="15" customFormat="1" ht="12">
      <c r="A35" s="1228"/>
      <c r="B35" s="2858"/>
      <c r="C35" s="3413"/>
      <c r="D35" s="2895"/>
      <c r="E35" s="2895"/>
      <c r="F35" s="2895"/>
      <c r="G35" s="2895"/>
      <c r="H35" s="2895"/>
      <c r="I35" s="2895"/>
      <c r="J35" s="2895"/>
      <c r="K35" s="2895"/>
      <c r="L35" s="2895"/>
      <c r="M35" s="2895"/>
      <c r="N35" s="3414"/>
      <c r="O35" s="3508"/>
      <c r="P35" s="3508"/>
      <c r="Q35" s="3508"/>
      <c r="R35" s="3508"/>
      <c r="S35" s="3508"/>
      <c r="T35" s="3508"/>
      <c r="U35" s="3415"/>
      <c r="V35" s="3225"/>
      <c r="W35" s="3225"/>
      <c r="X35" s="3225"/>
      <c r="Y35" s="3416"/>
      <c r="Z35" s="3447"/>
      <c r="AA35" s="3448"/>
      <c r="AB35" s="3448"/>
      <c r="AC35" s="3448"/>
      <c r="AD35" s="3448"/>
      <c r="AE35" s="3449"/>
      <c r="AF35" s="3258" t="e">
        <f>INDEX(연구실은행,MATCH(I34,성명,0))</f>
        <v>#N/A</v>
      </c>
      <c r="AG35" s="3259"/>
      <c r="AH35" s="3259"/>
      <c r="AI35" s="3259"/>
      <c r="AJ35" s="3259"/>
      <c r="AK35" s="3259"/>
      <c r="AL35" s="3259"/>
      <c r="AM35" s="3259"/>
      <c r="AN35" s="3260"/>
      <c r="AO35" s="3261" t="s">
        <v>77</v>
      </c>
      <c r="AP35" s="3262"/>
      <c r="AQ35" s="3456"/>
      <c r="AR35" s="3456"/>
      <c r="AS35" s="3456"/>
      <c r="AT35" s="3456"/>
      <c r="AU35" s="3456"/>
      <c r="AV35" s="3457"/>
      <c r="AX35" s="2754"/>
      <c r="AY35" s="2754"/>
      <c r="AZ35" s="2754"/>
      <c r="BA35" s="2754"/>
      <c r="BB35" s="1082"/>
      <c r="BC35" s="1082"/>
      <c r="BD35" s="1082"/>
      <c r="BE35" s="1082"/>
      <c r="BF35" s="1082"/>
      <c r="BG35" s="1082"/>
      <c r="BH35" s="1082"/>
      <c r="BI35" s="1082"/>
      <c r="BJ35" s="1082"/>
      <c r="BK35" s="1082"/>
      <c r="BL35" s="1082"/>
      <c r="BM35" s="1082"/>
      <c r="BN35" s="1082"/>
      <c r="BO35" s="1082"/>
      <c r="BP35" s="1082"/>
      <c r="BQ35" s="1082"/>
      <c r="BR35" s="1082"/>
      <c r="BS35" s="1082"/>
      <c r="BT35" s="1082"/>
      <c r="BU35" s="1082"/>
      <c r="BV35" s="1082"/>
      <c r="BW35" s="1082"/>
    </row>
    <row r="36" spans="1:76" s="15" customFormat="1" ht="12">
      <c r="A36" s="1228">
        <v>10</v>
      </c>
      <c r="B36" s="2858"/>
      <c r="C36" s="3413"/>
      <c r="D36" s="2895"/>
      <c r="E36" s="2895"/>
      <c r="F36" s="2895"/>
      <c r="G36" s="2895"/>
      <c r="H36" s="2895"/>
      <c r="I36" s="2895"/>
      <c r="J36" s="2895"/>
      <c r="K36" s="2895"/>
      <c r="L36" s="2895"/>
      <c r="M36" s="2895"/>
      <c r="N36" s="3414"/>
      <c r="O36" s="3508"/>
      <c r="P36" s="3508"/>
      <c r="Q36" s="3508"/>
      <c r="R36" s="3508"/>
      <c r="S36" s="3508"/>
      <c r="T36" s="3508"/>
      <c r="U36" s="3415" t="e">
        <f>ROUNDDOWN(Z36/$O$18,0)</f>
        <v>#DIV/0!</v>
      </c>
      <c r="V36" s="3225"/>
      <c r="W36" s="3225"/>
      <c r="X36" s="3225"/>
      <c r="Y36" s="3416"/>
      <c r="Z36" s="3447" t="e">
        <f>AK53</f>
        <v>#DIV/0!</v>
      </c>
      <c r="AA36" s="3448"/>
      <c r="AB36" s="3448"/>
      <c r="AC36" s="3448"/>
      <c r="AD36" s="3448"/>
      <c r="AE36" s="3449"/>
      <c r="AF36" s="3273" t="e">
        <f>INDEX(연구실계좌번호,MATCH(I36,성명,0))</f>
        <v>#N/A</v>
      </c>
      <c r="AG36" s="3274"/>
      <c r="AH36" s="3274"/>
      <c r="AI36" s="3274"/>
      <c r="AJ36" s="3274"/>
      <c r="AK36" s="3274"/>
      <c r="AL36" s="3274"/>
      <c r="AM36" s="3274"/>
      <c r="AN36" s="3274"/>
      <c r="AO36" s="3274"/>
      <c r="AP36" s="3274"/>
      <c r="AQ36" s="3275"/>
      <c r="AR36" s="3275"/>
      <c r="AS36" s="3275"/>
      <c r="AT36" s="3275"/>
      <c r="AU36" s="3275"/>
      <c r="AV36" s="3276"/>
      <c r="AX36" s="2754"/>
      <c r="AY36" s="2754"/>
      <c r="AZ36" s="2754"/>
      <c r="BA36" s="2754"/>
      <c r="BB36" s="3433"/>
      <c r="BC36" s="3433"/>
      <c r="BD36" s="3433"/>
      <c r="BE36" s="3433"/>
      <c r="BF36" s="3433"/>
      <c r="BG36" s="3433"/>
      <c r="BH36" s="3433"/>
      <c r="BI36" s="3433"/>
      <c r="BJ36" s="3433"/>
      <c r="BK36" s="3433"/>
      <c r="BL36" s="3433"/>
      <c r="BM36" s="3433"/>
      <c r="BN36" s="3433"/>
      <c r="BO36" s="3433"/>
      <c r="BP36" s="3433"/>
      <c r="BQ36" s="3433"/>
      <c r="BR36" s="3433"/>
      <c r="BS36" s="3433"/>
      <c r="BT36" s="3433"/>
      <c r="BU36" s="3433"/>
      <c r="BV36" s="3433"/>
      <c r="BW36" s="3433"/>
    </row>
    <row r="37" spans="1:76" s="15" customFormat="1" ht="12.75" thickBot="1">
      <c r="A37" s="1369"/>
      <c r="B37" s="1193"/>
      <c r="C37" s="3442"/>
      <c r="D37" s="3443"/>
      <c r="E37" s="3443"/>
      <c r="F37" s="3443"/>
      <c r="G37" s="3443"/>
      <c r="H37" s="3443"/>
      <c r="I37" s="3443"/>
      <c r="J37" s="3443"/>
      <c r="K37" s="3443"/>
      <c r="L37" s="3443"/>
      <c r="M37" s="3443"/>
      <c r="N37" s="3444"/>
      <c r="O37" s="3509"/>
      <c r="P37" s="3509"/>
      <c r="Q37" s="3509"/>
      <c r="R37" s="3509"/>
      <c r="S37" s="3509"/>
      <c r="T37" s="3509"/>
      <c r="U37" s="3445"/>
      <c r="V37" s="3268"/>
      <c r="W37" s="3268"/>
      <c r="X37" s="3268"/>
      <c r="Y37" s="3446"/>
      <c r="Z37" s="3450"/>
      <c r="AA37" s="3451"/>
      <c r="AB37" s="3451"/>
      <c r="AC37" s="3451"/>
      <c r="AD37" s="3451"/>
      <c r="AE37" s="3452"/>
      <c r="AF37" s="3250" t="e">
        <f>INDEX(연구실은행,MATCH(I36,성명,0))</f>
        <v>#N/A</v>
      </c>
      <c r="AG37" s="3251"/>
      <c r="AH37" s="3251"/>
      <c r="AI37" s="3251"/>
      <c r="AJ37" s="3251"/>
      <c r="AK37" s="3251"/>
      <c r="AL37" s="3251"/>
      <c r="AM37" s="3251"/>
      <c r="AN37" s="3252"/>
      <c r="AO37" s="3253" t="s">
        <v>77</v>
      </c>
      <c r="AP37" s="3254"/>
      <c r="AQ37" s="3277"/>
      <c r="AR37" s="3277"/>
      <c r="AS37" s="3277"/>
      <c r="AT37" s="3277"/>
      <c r="AU37" s="3277"/>
      <c r="AV37" s="3278"/>
      <c r="AX37" s="2754"/>
      <c r="AY37" s="2754"/>
      <c r="AZ37" s="2754"/>
      <c r="BA37" s="2754"/>
      <c r="BB37" s="3459" t="s">
        <v>636</v>
      </c>
      <c r="BC37" s="3459"/>
      <c r="BD37" s="3459"/>
      <c r="BE37" s="3459"/>
      <c r="BF37" s="3459"/>
      <c r="BG37" s="3459"/>
      <c r="BH37" s="3459"/>
      <c r="BI37" s="3459"/>
      <c r="BJ37" s="3459"/>
      <c r="BK37" s="3459"/>
      <c r="BL37" s="3459"/>
      <c r="BM37" s="3459"/>
      <c r="BN37" s="3459"/>
      <c r="BO37" s="3459"/>
      <c r="BP37" s="3459"/>
      <c r="BQ37" s="3459"/>
      <c r="BR37" s="3459"/>
      <c r="BS37" s="3459"/>
      <c r="BT37" s="3459"/>
      <c r="BU37" s="3459"/>
      <c r="BV37" s="3459"/>
      <c r="BW37" s="3459"/>
    </row>
    <row r="38" spans="1:76" s="15" customFormat="1" ht="15" customHeight="1">
      <c r="A38" s="2973" t="s">
        <v>637</v>
      </c>
      <c r="B38" s="966"/>
      <c r="C38" s="966"/>
      <c r="D38" s="966"/>
      <c r="E38" s="966"/>
      <c r="F38" s="966"/>
      <c r="G38" s="966"/>
      <c r="H38" s="966"/>
      <c r="I38" s="966"/>
      <c r="J38" s="966"/>
      <c r="K38" s="966"/>
      <c r="L38" s="966"/>
      <c r="M38" s="966"/>
      <c r="N38" s="966"/>
      <c r="O38" s="966"/>
      <c r="P38" s="966"/>
      <c r="Q38" s="966"/>
      <c r="R38" s="966"/>
      <c r="S38" s="966"/>
      <c r="T38" s="966"/>
      <c r="U38" s="966"/>
      <c r="V38" s="966"/>
      <c r="W38" s="966"/>
      <c r="X38" s="966"/>
      <c r="Y38" s="968"/>
      <c r="Z38" s="3436" t="e">
        <f>SUM(Z18:AE37)</f>
        <v>#DIV/0!</v>
      </c>
      <c r="AA38" s="3436"/>
      <c r="AB38" s="3436"/>
      <c r="AC38" s="3436"/>
      <c r="AD38" s="3436"/>
      <c r="AE38" s="3437"/>
      <c r="AF38" s="1360"/>
      <c r="AG38" s="3438"/>
      <c r="AH38" s="3438"/>
      <c r="AI38" s="3438"/>
      <c r="AJ38" s="3438"/>
      <c r="AK38" s="3438"/>
      <c r="AL38" s="3438"/>
      <c r="AM38" s="3438"/>
      <c r="AN38" s="3438"/>
      <c r="AO38" s="3438"/>
      <c r="AP38" s="3438"/>
      <c r="AQ38" s="3438"/>
      <c r="AR38" s="3438"/>
      <c r="AS38" s="3438"/>
      <c r="AT38" s="3438"/>
      <c r="AU38" s="3438"/>
      <c r="AV38" s="3439"/>
      <c r="AX38" s="2754"/>
      <c r="AY38" s="2754"/>
      <c r="AZ38" s="2754"/>
      <c r="BA38" s="2754"/>
      <c r="BB38" s="1082"/>
      <c r="BC38" s="1082"/>
      <c r="BD38" s="1082"/>
      <c r="BE38" s="1082"/>
      <c r="BF38" s="1082"/>
      <c r="BG38" s="1082"/>
      <c r="BH38" s="1082"/>
      <c r="BI38" s="1082"/>
      <c r="BJ38" s="1082"/>
      <c r="BK38" s="1082"/>
      <c r="BL38" s="1082"/>
      <c r="BM38" s="1082"/>
      <c r="BN38" s="1082"/>
      <c r="BO38" s="1082"/>
      <c r="BP38" s="1082"/>
      <c r="BQ38" s="1082"/>
      <c r="BR38" s="1082"/>
      <c r="BS38" s="1082"/>
      <c r="BT38" s="1082"/>
      <c r="BU38" s="1082"/>
      <c r="BV38" s="1082"/>
      <c r="BW38" s="1082"/>
    </row>
    <row r="39" spans="1:76" s="15" customFormat="1" ht="24.95" customHeight="1">
      <c r="A39" s="3440" t="s">
        <v>1043</v>
      </c>
      <c r="B39" s="3441"/>
      <c r="C39" s="3441"/>
      <c r="D39" s="3441"/>
      <c r="E39" s="3441"/>
      <c r="F39" s="3441"/>
      <c r="G39" s="3441"/>
      <c r="H39" s="3441"/>
      <c r="I39" s="3441"/>
      <c r="J39" s="3441"/>
      <c r="K39" s="3441"/>
      <c r="L39" s="3441"/>
      <c r="M39" s="3441"/>
      <c r="N39" s="3441"/>
      <c r="O39" s="3441"/>
      <c r="P39" s="3441"/>
      <c r="Q39" s="3441"/>
      <c r="R39" s="3441"/>
      <c r="S39" s="3441"/>
      <c r="T39" s="3441"/>
      <c r="U39" s="3441"/>
      <c r="V39" s="3441"/>
      <c r="W39" s="3441"/>
      <c r="X39" s="3441"/>
      <c r="Y39" s="3441"/>
      <c r="Z39" s="3441"/>
      <c r="AA39" s="3441"/>
      <c r="AB39" s="3441"/>
      <c r="AC39" s="3441"/>
      <c r="AD39" s="3441"/>
      <c r="AE39" s="3441"/>
      <c r="AF39" s="3441"/>
      <c r="AG39" s="3441"/>
      <c r="AH39" s="3441"/>
      <c r="AI39" s="3441"/>
      <c r="AJ39" s="3441"/>
      <c r="AK39" s="3441"/>
      <c r="AL39" s="3441"/>
      <c r="AM39" s="3441"/>
      <c r="AN39" s="3441"/>
      <c r="AO39" s="3441"/>
      <c r="AP39" s="3441"/>
      <c r="AQ39" s="3441"/>
      <c r="AR39" s="3441"/>
      <c r="AS39" s="3441"/>
      <c r="AT39" s="3441"/>
      <c r="AU39" s="3441"/>
      <c r="AV39" s="3441"/>
      <c r="AX39" s="2754"/>
      <c r="AY39" s="2754"/>
      <c r="AZ39" s="2754"/>
      <c r="BA39" s="2754"/>
      <c r="BB39" s="1082"/>
      <c r="BC39" s="1082"/>
      <c r="BD39" s="1082"/>
      <c r="BE39" s="1082"/>
      <c r="BF39" s="1082"/>
      <c r="BG39" s="1082"/>
      <c r="BH39" s="1082"/>
      <c r="BI39" s="1082"/>
      <c r="BJ39" s="1082"/>
      <c r="BK39" s="1082"/>
      <c r="BL39" s="1082"/>
      <c r="BM39" s="1082"/>
      <c r="BN39" s="1082"/>
      <c r="BO39" s="1082"/>
      <c r="BP39" s="1082"/>
      <c r="BQ39" s="1082"/>
      <c r="BR39" s="1082"/>
      <c r="BS39" s="1082"/>
      <c r="BT39" s="1082"/>
      <c r="BU39" s="1082"/>
      <c r="BV39" s="1082"/>
      <c r="BW39" s="1082"/>
    </row>
    <row r="40" spans="1:76" s="15" customFormat="1" ht="9.9499999999999993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X40" s="1382"/>
      <c r="AY40" s="1382"/>
      <c r="AZ40" s="1382"/>
      <c r="BA40" s="1382"/>
      <c r="BB40" s="1382"/>
      <c r="BC40" s="1382"/>
      <c r="BD40" s="1382"/>
      <c r="BE40" s="1382"/>
      <c r="BF40" s="1382"/>
      <c r="BG40" s="1382"/>
      <c r="BH40" s="1382"/>
      <c r="BI40" s="1382"/>
      <c r="BJ40" s="1382"/>
      <c r="BK40" s="1382"/>
      <c r="BL40" s="1382"/>
      <c r="BM40" s="1382"/>
      <c r="BN40" s="1382"/>
      <c r="BO40" s="1382"/>
      <c r="BP40" s="1382"/>
      <c r="BQ40" s="1382"/>
      <c r="BR40" s="1382"/>
      <c r="BS40" s="1382"/>
      <c r="BT40" s="1382"/>
      <c r="BU40" s="1382"/>
      <c r="BV40" s="1382"/>
      <c r="BW40" s="1382"/>
      <c r="BX40" s="1382"/>
    </row>
    <row r="41" spans="1:76" s="15" customFormat="1" ht="17.100000000000001" customHeight="1">
      <c r="A41" s="2367" t="s">
        <v>638</v>
      </c>
      <c r="B41" s="2367"/>
      <c r="C41" s="2367"/>
      <c r="D41" s="2367"/>
      <c r="E41" s="2367"/>
      <c r="F41" s="2367"/>
      <c r="G41" s="2367"/>
      <c r="H41" s="2367"/>
      <c r="I41" s="2367"/>
      <c r="J41" s="2367"/>
      <c r="K41" s="2367"/>
      <c r="L41" s="2367"/>
      <c r="M41" s="2367"/>
      <c r="N41" s="2367"/>
      <c r="O41" s="2367"/>
      <c r="P41" s="2367"/>
      <c r="Q41" s="2367"/>
      <c r="R41" s="2367"/>
      <c r="S41" s="2367"/>
      <c r="T41" s="2367"/>
      <c r="U41" s="2367"/>
      <c r="V41" s="2367"/>
      <c r="W41" s="2367"/>
      <c r="X41" s="2367"/>
      <c r="Y41" s="2367"/>
      <c r="Z41" s="2367"/>
      <c r="AA41" s="2367"/>
      <c r="AB41" s="2367"/>
      <c r="AC41" s="2367"/>
      <c r="AD41" s="2367"/>
      <c r="AE41" s="2367"/>
      <c r="AF41" s="2367"/>
      <c r="AG41" s="2367"/>
      <c r="AH41" s="2367"/>
      <c r="AI41" s="2367"/>
      <c r="AJ41" s="2367"/>
      <c r="AK41" s="2367"/>
      <c r="AL41" s="2367"/>
      <c r="AM41" s="2367"/>
      <c r="AN41" s="2367"/>
      <c r="AO41" s="2367"/>
      <c r="AP41" s="2367"/>
      <c r="AQ41" s="2367"/>
      <c r="AR41" s="2367"/>
      <c r="AS41" s="2367"/>
      <c r="AT41" s="2367"/>
      <c r="AU41" s="2367"/>
      <c r="AV41" s="2367"/>
      <c r="AX41" s="1382"/>
      <c r="AY41" s="1382"/>
      <c r="AZ41" s="1382"/>
      <c r="BA41" s="1382"/>
      <c r="BB41" s="1382"/>
      <c r="BC41" s="1382"/>
      <c r="BD41" s="1382"/>
      <c r="BE41" s="1382"/>
      <c r="BF41" s="1382"/>
      <c r="BG41" s="1382"/>
      <c r="BH41" s="1382"/>
      <c r="BI41" s="1382"/>
      <c r="BJ41" s="1382"/>
      <c r="BK41" s="1382"/>
      <c r="BL41" s="1382"/>
      <c r="BM41" s="1382"/>
      <c r="BN41" s="1382"/>
      <c r="BO41" s="1382"/>
      <c r="BP41" s="1382"/>
      <c r="BQ41" s="1382"/>
      <c r="BR41" s="1382"/>
      <c r="BS41" s="1382"/>
      <c r="BT41" s="1382"/>
      <c r="BU41" s="1382"/>
      <c r="BV41" s="1382"/>
      <c r="BW41" s="1382"/>
      <c r="BX41" s="1382"/>
    </row>
    <row r="42" spans="1:76" s="15" customFormat="1" ht="12.95" customHeight="1">
      <c r="A42" s="3245" t="s">
        <v>652</v>
      </c>
      <c r="B42" s="3245"/>
      <c r="C42" s="3245"/>
      <c r="D42" s="3245"/>
      <c r="E42" s="3245"/>
      <c r="F42" s="3245"/>
      <c r="G42" s="3245"/>
      <c r="H42" s="3245"/>
      <c r="I42" s="3245"/>
      <c r="J42" s="3245"/>
      <c r="K42" s="3245"/>
      <c r="L42" s="3245"/>
      <c r="M42" s="3245"/>
      <c r="N42" s="3245"/>
      <c r="O42" s="3245"/>
      <c r="P42" s="3245"/>
      <c r="Q42" s="3245"/>
      <c r="R42" s="3245"/>
      <c r="S42" s="3245"/>
      <c r="T42" s="3245"/>
      <c r="U42" s="3245"/>
      <c r="V42" s="3245"/>
      <c r="W42" s="3245"/>
      <c r="X42" s="3245"/>
      <c r="Y42" s="3245"/>
      <c r="Z42" s="3245"/>
      <c r="AA42" s="3245"/>
      <c r="AB42" s="3245"/>
      <c r="AC42" s="3245"/>
      <c r="AD42" s="3245"/>
      <c r="AE42" s="3245"/>
      <c r="AF42" s="3245"/>
      <c r="AG42" s="3245"/>
      <c r="AH42" s="3245"/>
      <c r="AI42" s="3245"/>
      <c r="AJ42" s="3245"/>
      <c r="AK42" s="3245"/>
      <c r="AL42" s="3245"/>
      <c r="AM42" s="3245"/>
      <c r="AN42" s="3245"/>
      <c r="AO42" s="3245"/>
      <c r="AP42" s="3245"/>
      <c r="AQ42" s="3245"/>
      <c r="AR42" s="3245"/>
      <c r="AS42" s="3245"/>
      <c r="AT42" s="3245"/>
      <c r="AU42" s="3245"/>
      <c r="AV42" s="3245"/>
      <c r="AX42" s="1382"/>
      <c r="AY42" s="1382"/>
      <c r="AZ42" s="1382"/>
      <c r="BA42" s="1382"/>
      <c r="BB42" s="1382"/>
      <c r="BC42" s="1382"/>
      <c r="BD42" s="1382"/>
      <c r="BE42" s="1382"/>
      <c r="BF42" s="1382"/>
      <c r="BG42" s="1382"/>
      <c r="BH42" s="1382"/>
      <c r="BI42" s="1382"/>
      <c r="BJ42" s="1382"/>
      <c r="BK42" s="1382"/>
      <c r="BL42" s="1382"/>
      <c r="BM42" s="1382"/>
      <c r="BN42" s="1382"/>
      <c r="BO42" s="1382"/>
      <c r="BP42" s="1382"/>
      <c r="BQ42" s="1382"/>
      <c r="BR42" s="1382"/>
      <c r="BS42" s="1382"/>
      <c r="BT42" s="1382"/>
      <c r="BU42" s="1382"/>
      <c r="BV42" s="1382"/>
      <c r="BW42" s="1382"/>
      <c r="BX42" s="1382"/>
    </row>
    <row r="43" spans="1:76" s="15" customFormat="1" ht="25.5" customHeight="1" thickBot="1">
      <c r="A43" s="2751" t="s">
        <v>639</v>
      </c>
      <c r="B43" s="1108"/>
      <c r="C43" s="1108"/>
      <c r="D43" s="1108"/>
      <c r="E43" s="1108"/>
      <c r="F43" s="1108"/>
      <c r="G43" s="1108" t="s">
        <v>640</v>
      </c>
      <c r="H43" s="1108"/>
      <c r="I43" s="1108"/>
      <c r="J43" s="1108"/>
      <c r="K43" s="1108"/>
      <c r="L43" s="1108"/>
      <c r="M43" s="1109" t="s">
        <v>641</v>
      </c>
      <c r="N43" s="1109"/>
      <c r="O43" s="1109"/>
      <c r="P43" s="1109"/>
      <c r="Q43" s="913" t="s">
        <v>642</v>
      </c>
      <c r="R43" s="913"/>
      <c r="S43" s="913"/>
      <c r="T43" s="913"/>
      <c r="U43" s="913"/>
      <c r="V43" s="913"/>
      <c r="W43" s="913"/>
      <c r="X43" s="913"/>
      <c r="Y43" s="1108" t="s">
        <v>643</v>
      </c>
      <c r="Z43" s="1108"/>
      <c r="AA43" s="1108"/>
      <c r="AB43" s="1108"/>
      <c r="AC43" s="1108"/>
      <c r="AD43" s="1108"/>
      <c r="AE43" s="1109" t="s">
        <v>644</v>
      </c>
      <c r="AF43" s="1108"/>
      <c r="AG43" s="1108"/>
      <c r="AH43" s="1108"/>
      <c r="AI43" s="1108"/>
      <c r="AJ43" s="1157"/>
      <c r="AK43" s="1156" t="s">
        <v>645</v>
      </c>
      <c r="AL43" s="1108"/>
      <c r="AM43" s="1108"/>
      <c r="AN43" s="1108"/>
      <c r="AO43" s="1108"/>
      <c r="AP43" s="1225"/>
      <c r="AQ43" s="2749" t="s">
        <v>646</v>
      </c>
      <c r="AR43" s="1108"/>
      <c r="AS43" s="1108"/>
      <c r="AT43" s="1108"/>
      <c r="AU43" s="1108"/>
      <c r="AV43" s="1225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5" customFormat="1" ht="15" customHeight="1">
      <c r="A44" s="3417">
        <f>C18</f>
        <v>0</v>
      </c>
      <c r="B44" s="3418"/>
      <c r="C44" s="3418"/>
      <c r="D44" s="3418"/>
      <c r="E44" s="3418"/>
      <c r="F44" s="3419"/>
      <c r="G44" s="3420">
        <f>I18</f>
        <v>0</v>
      </c>
      <c r="H44" s="3421"/>
      <c r="I44" s="3421"/>
      <c r="J44" s="3421"/>
      <c r="K44" s="3421"/>
      <c r="L44" s="3422"/>
      <c r="M44" s="3399">
        <f>IF(A44="연구책임자",COUNTIF(A44:F53,"연구책임자"),IF(A44="공동연구원",COUNTIF(A44:F53,"공동연구원"),COUNTIF(A44:F53,"연구(보조)원")))</f>
        <v>0</v>
      </c>
      <c r="N44" s="3400"/>
      <c r="O44" s="3400"/>
      <c r="P44" s="3400"/>
      <c r="Q44" s="3423"/>
      <c r="R44" s="3424"/>
      <c r="S44" s="3424"/>
      <c r="T44" s="3424"/>
      <c r="U44" s="3424"/>
      <c r="V44" s="3424"/>
      <c r="W44" s="3424"/>
      <c r="X44" s="3425"/>
      <c r="Y44" s="3426" t="e">
        <f>J11/(M44*5+M45*3+M47*1)</f>
        <v>#DIV/0!</v>
      </c>
      <c r="Z44" s="3426"/>
      <c r="AA44" s="3426"/>
      <c r="AB44" s="3426"/>
      <c r="AC44" s="3426"/>
      <c r="AD44" s="3427"/>
      <c r="AE44" s="3387">
        <f>IF(G44=0,0,$Y$44*5)</f>
        <v>0</v>
      </c>
      <c r="AF44" s="3388"/>
      <c r="AG44" s="3388"/>
      <c r="AH44" s="3388"/>
      <c r="AI44" s="3388"/>
      <c r="AJ44" s="3388"/>
      <c r="AK44" s="3430" t="e">
        <f t="shared" ref="AK44:AK49" si="0">AE44*($AE$11/$J$11)</f>
        <v>#DIV/0!</v>
      </c>
      <c r="AL44" s="3431"/>
      <c r="AM44" s="3431"/>
      <c r="AN44" s="3431"/>
      <c r="AO44" s="3431"/>
      <c r="AP44" s="3432"/>
      <c r="AQ44" s="3433"/>
      <c r="AR44" s="3433"/>
      <c r="AS44" s="3433"/>
      <c r="AT44" s="3433"/>
      <c r="AU44" s="3433"/>
      <c r="AV44" s="3434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15" customFormat="1" ht="15" customHeight="1">
      <c r="A45" s="3412">
        <f>C20</f>
        <v>0</v>
      </c>
      <c r="B45" s="3395"/>
      <c r="C45" s="3395"/>
      <c r="D45" s="3395"/>
      <c r="E45" s="3395"/>
      <c r="F45" s="3396"/>
      <c r="G45" s="1166">
        <f>I20</f>
        <v>0</v>
      </c>
      <c r="H45" s="1167"/>
      <c r="I45" s="1167"/>
      <c r="J45" s="1167"/>
      <c r="K45" s="1167"/>
      <c r="L45" s="1168"/>
      <c r="M45" s="3397">
        <f>COUNTIF(A44:F53,"공동연구원")</f>
        <v>0</v>
      </c>
      <c r="N45" s="3398"/>
      <c r="O45" s="3398"/>
      <c r="P45" s="3398"/>
      <c r="Q45" s="3401"/>
      <c r="R45" s="3402"/>
      <c r="S45" s="3402"/>
      <c r="T45" s="3402"/>
      <c r="U45" s="3402"/>
      <c r="V45" s="3402"/>
      <c r="W45" s="3402"/>
      <c r="X45" s="3403"/>
      <c r="Y45" s="3428"/>
      <c r="Z45" s="3428"/>
      <c r="AA45" s="3428"/>
      <c r="AB45" s="3428"/>
      <c r="AC45" s="3428"/>
      <c r="AD45" s="3429"/>
      <c r="AE45" s="3373">
        <f>IF(G45=0,0,$Y$44*3)</f>
        <v>0</v>
      </c>
      <c r="AF45" s="3374"/>
      <c r="AG45" s="3374"/>
      <c r="AH45" s="3374"/>
      <c r="AI45" s="3374"/>
      <c r="AJ45" s="3374"/>
      <c r="AK45" s="3404" t="e">
        <f t="shared" si="0"/>
        <v>#DIV/0!</v>
      </c>
      <c r="AL45" s="3405"/>
      <c r="AM45" s="3405"/>
      <c r="AN45" s="3405"/>
      <c r="AO45" s="3405"/>
      <c r="AP45" s="3406"/>
      <c r="AQ45" s="1518"/>
      <c r="AR45" s="1518"/>
      <c r="AS45" s="1518"/>
      <c r="AT45" s="1518"/>
      <c r="AU45" s="1518"/>
      <c r="AV45" s="339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s="15" customFormat="1" ht="15" customHeight="1">
      <c r="A46" s="3435">
        <f>C22</f>
        <v>0</v>
      </c>
      <c r="B46" s="3379"/>
      <c r="C46" s="3379"/>
      <c r="D46" s="3379"/>
      <c r="E46" s="3379"/>
      <c r="F46" s="3380"/>
      <c r="G46" s="3381">
        <f>I22</f>
        <v>0</v>
      </c>
      <c r="H46" s="3382"/>
      <c r="I46" s="3382"/>
      <c r="J46" s="3382"/>
      <c r="K46" s="3382"/>
      <c r="L46" s="3383"/>
      <c r="M46" s="3399"/>
      <c r="N46" s="3400"/>
      <c r="O46" s="3400"/>
      <c r="P46" s="3400"/>
      <c r="Q46" s="3407"/>
      <c r="R46" s="3408"/>
      <c r="S46" s="3408"/>
      <c r="T46" s="3408"/>
      <c r="U46" s="3408"/>
      <c r="V46" s="3408"/>
      <c r="W46" s="3408"/>
      <c r="X46" s="3409"/>
      <c r="Y46" s="3428"/>
      <c r="Z46" s="3428"/>
      <c r="AA46" s="3428"/>
      <c r="AB46" s="3428"/>
      <c r="AC46" s="3428"/>
      <c r="AD46" s="3429"/>
      <c r="AE46" s="3410">
        <f>IF(G46=0,0,$Y$44*3)</f>
        <v>0</v>
      </c>
      <c r="AF46" s="3411"/>
      <c r="AG46" s="3411"/>
      <c r="AH46" s="3411"/>
      <c r="AI46" s="3411"/>
      <c r="AJ46" s="3411"/>
      <c r="AK46" s="3389" t="e">
        <f t="shared" si="0"/>
        <v>#DIV/0!</v>
      </c>
      <c r="AL46" s="3390"/>
      <c r="AM46" s="3390"/>
      <c r="AN46" s="3390"/>
      <c r="AO46" s="3390"/>
      <c r="AP46" s="3391"/>
      <c r="AQ46" s="1194"/>
      <c r="AR46" s="1194"/>
      <c r="AS46" s="1194"/>
      <c r="AT46" s="1194"/>
      <c r="AU46" s="1194"/>
      <c r="AV46" s="1195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s="15" customFormat="1" ht="15" customHeight="1">
      <c r="A47" s="3394">
        <f>C24</f>
        <v>0</v>
      </c>
      <c r="B47" s="3395"/>
      <c r="C47" s="3395"/>
      <c r="D47" s="3395"/>
      <c r="E47" s="3395"/>
      <c r="F47" s="3396"/>
      <c r="G47" s="1166">
        <f>I24</f>
        <v>0</v>
      </c>
      <c r="H47" s="1167"/>
      <c r="I47" s="1167"/>
      <c r="J47" s="1167"/>
      <c r="K47" s="1167"/>
      <c r="L47" s="1168"/>
      <c r="M47" s="3397">
        <f>(COUNTIF(A44:F53,"연구(보조)원"))</f>
        <v>0</v>
      </c>
      <c r="N47" s="3398"/>
      <c r="O47" s="3398"/>
      <c r="P47" s="3398"/>
      <c r="Q47" s="3401"/>
      <c r="R47" s="3402"/>
      <c r="S47" s="3402"/>
      <c r="T47" s="3402"/>
      <c r="U47" s="3402"/>
      <c r="V47" s="3402"/>
      <c r="W47" s="3402"/>
      <c r="X47" s="3403"/>
      <c r="Y47" s="3428"/>
      <c r="Z47" s="3428"/>
      <c r="AA47" s="3428"/>
      <c r="AB47" s="3428"/>
      <c r="AC47" s="3428"/>
      <c r="AD47" s="3429"/>
      <c r="AE47" s="3373">
        <f t="shared" ref="AE47:AE53" si="1">IF(G47=0,0,$Y$44)</f>
        <v>0</v>
      </c>
      <c r="AF47" s="3374"/>
      <c r="AG47" s="3374"/>
      <c r="AH47" s="3374"/>
      <c r="AI47" s="3374"/>
      <c r="AJ47" s="3374"/>
      <c r="AK47" s="3404" t="e">
        <f t="shared" si="0"/>
        <v>#DIV/0!</v>
      </c>
      <c r="AL47" s="3405"/>
      <c r="AM47" s="3405"/>
      <c r="AN47" s="3405"/>
      <c r="AO47" s="3405"/>
      <c r="AP47" s="3406"/>
      <c r="AQ47" s="1518"/>
      <c r="AR47" s="1518"/>
      <c r="AS47" s="1518"/>
      <c r="AT47" s="1518"/>
      <c r="AU47" s="1518"/>
      <c r="AV47" s="339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s="15" customFormat="1" ht="15" customHeight="1">
      <c r="A48" s="3393">
        <f>C26</f>
        <v>0</v>
      </c>
      <c r="B48" s="3368"/>
      <c r="C48" s="3368"/>
      <c r="D48" s="3368"/>
      <c r="E48" s="3368"/>
      <c r="F48" s="3369"/>
      <c r="G48" s="1169">
        <f>I26</f>
        <v>0</v>
      </c>
      <c r="H48" s="1170"/>
      <c r="I48" s="1170"/>
      <c r="J48" s="1170"/>
      <c r="K48" s="1170"/>
      <c r="L48" s="1171"/>
      <c r="M48" s="3397"/>
      <c r="N48" s="3398"/>
      <c r="O48" s="3398"/>
      <c r="P48" s="3398"/>
      <c r="Q48" s="3370"/>
      <c r="R48" s="3371"/>
      <c r="S48" s="3371"/>
      <c r="T48" s="3371"/>
      <c r="U48" s="3371"/>
      <c r="V48" s="3371"/>
      <c r="W48" s="3371"/>
      <c r="X48" s="3372"/>
      <c r="Y48" s="3428"/>
      <c r="Z48" s="3428"/>
      <c r="AA48" s="3428"/>
      <c r="AB48" s="3428"/>
      <c r="AC48" s="3428"/>
      <c r="AD48" s="3429"/>
      <c r="AE48" s="3373">
        <f t="shared" si="1"/>
        <v>0</v>
      </c>
      <c r="AF48" s="3374"/>
      <c r="AG48" s="3374"/>
      <c r="AH48" s="3374"/>
      <c r="AI48" s="3374"/>
      <c r="AJ48" s="3374"/>
      <c r="AK48" s="3375" t="e">
        <f t="shared" si="0"/>
        <v>#DIV/0!</v>
      </c>
      <c r="AL48" s="3376"/>
      <c r="AM48" s="3376"/>
      <c r="AN48" s="3376"/>
      <c r="AO48" s="3376"/>
      <c r="AP48" s="3377"/>
      <c r="AQ48" s="1519"/>
      <c r="AR48" s="1519"/>
      <c r="AS48" s="1519"/>
      <c r="AT48" s="1519"/>
      <c r="AU48" s="1519"/>
      <c r="AV48" s="1520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s="15" customFormat="1" ht="15" customHeight="1">
      <c r="A49" s="3393">
        <f>C28</f>
        <v>0</v>
      </c>
      <c r="B49" s="3368"/>
      <c r="C49" s="3368"/>
      <c r="D49" s="3368"/>
      <c r="E49" s="3368"/>
      <c r="F49" s="3369"/>
      <c r="G49" s="1169">
        <f>I28</f>
        <v>0</v>
      </c>
      <c r="H49" s="1170"/>
      <c r="I49" s="1170"/>
      <c r="J49" s="1170"/>
      <c r="K49" s="1170"/>
      <c r="L49" s="1171"/>
      <c r="M49" s="3397"/>
      <c r="N49" s="3398"/>
      <c r="O49" s="3398"/>
      <c r="P49" s="3398"/>
      <c r="Q49" s="3370"/>
      <c r="R49" s="3371"/>
      <c r="S49" s="3371"/>
      <c r="T49" s="3371"/>
      <c r="U49" s="3371"/>
      <c r="V49" s="3371"/>
      <c r="W49" s="3371"/>
      <c r="X49" s="3372"/>
      <c r="Y49" s="3428"/>
      <c r="Z49" s="3428"/>
      <c r="AA49" s="3428"/>
      <c r="AB49" s="3428"/>
      <c r="AC49" s="3428"/>
      <c r="AD49" s="3429"/>
      <c r="AE49" s="3373">
        <f t="shared" si="1"/>
        <v>0</v>
      </c>
      <c r="AF49" s="3374"/>
      <c r="AG49" s="3374"/>
      <c r="AH49" s="3374"/>
      <c r="AI49" s="3374"/>
      <c r="AJ49" s="3374"/>
      <c r="AK49" s="3375" t="e">
        <f t="shared" si="0"/>
        <v>#DIV/0!</v>
      </c>
      <c r="AL49" s="3376"/>
      <c r="AM49" s="3376"/>
      <c r="AN49" s="3376"/>
      <c r="AO49" s="3376"/>
      <c r="AP49" s="3377"/>
      <c r="AQ49" s="1519"/>
      <c r="AR49" s="1519"/>
      <c r="AS49" s="1519"/>
      <c r="AT49" s="1519"/>
      <c r="AU49" s="1519"/>
      <c r="AV49" s="1520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s="15" customFormat="1" ht="15" customHeight="1">
      <c r="A50" s="3367">
        <f>C30</f>
        <v>0</v>
      </c>
      <c r="B50" s="3368"/>
      <c r="C50" s="3368"/>
      <c r="D50" s="3368"/>
      <c r="E50" s="3368"/>
      <c r="F50" s="3369"/>
      <c r="G50" s="1169">
        <f>I30</f>
        <v>0</v>
      </c>
      <c r="H50" s="1170"/>
      <c r="I50" s="1170"/>
      <c r="J50" s="1170"/>
      <c r="K50" s="1170"/>
      <c r="L50" s="1171"/>
      <c r="M50" s="3397"/>
      <c r="N50" s="3398"/>
      <c r="O50" s="3398"/>
      <c r="P50" s="3398"/>
      <c r="Q50" s="3370"/>
      <c r="R50" s="3371"/>
      <c r="S50" s="3371"/>
      <c r="T50" s="3371"/>
      <c r="U50" s="3371"/>
      <c r="V50" s="3371"/>
      <c r="W50" s="3371"/>
      <c r="X50" s="3372"/>
      <c r="Y50" s="3428"/>
      <c r="Z50" s="3428"/>
      <c r="AA50" s="3428"/>
      <c r="AB50" s="3428"/>
      <c r="AC50" s="3428"/>
      <c r="AD50" s="3429"/>
      <c r="AE50" s="3373">
        <f t="shared" si="1"/>
        <v>0</v>
      </c>
      <c r="AF50" s="3374"/>
      <c r="AG50" s="3374"/>
      <c r="AH50" s="3374"/>
      <c r="AI50" s="3374"/>
      <c r="AJ50" s="3374"/>
      <c r="AK50" s="3375" t="e">
        <f>AE50*($AE$11/$J$11)</f>
        <v>#DIV/0!</v>
      </c>
      <c r="AL50" s="3376"/>
      <c r="AM50" s="3376"/>
      <c r="AN50" s="3376"/>
      <c r="AO50" s="3376"/>
      <c r="AP50" s="3377"/>
      <c r="AQ50" s="1519"/>
      <c r="AR50" s="1519"/>
      <c r="AS50" s="1519"/>
      <c r="AT50" s="1519"/>
      <c r="AU50" s="1519"/>
      <c r="AV50" s="1520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s="15" customFormat="1" ht="15" customHeight="1">
      <c r="A51" s="3367">
        <f>C32</f>
        <v>0</v>
      </c>
      <c r="B51" s="3368"/>
      <c r="C51" s="3368"/>
      <c r="D51" s="3368"/>
      <c r="E51" s="3368"/>
      <c r="F51" s="3369"/>
      <c r="G51" s="1169">
        <f>I32</f>
        <v>0</v>
      </c>
      <c r="H51" s="1170"/>
      <c r="I51" s="1170"/>
      <c r="J51" s="1170"/>
      <c r="K51" s="1170"/>
      <c r="L51" s="1171"/>
      <c r="M51" s="3397"/>
      <c r="N51" s="3398"/>
      <c r="O51" s="3398"/>
      <c r="P51" s="3398"/>
      <c r="Q51" s="3370"/>
      <c r="R51" s="3371"/>
      <c r="S51" s="3371"/>
      <c r="T51" s="3371"/>
      <c r="U51" s="3371"/>
      <c r="V51" s="3371"/>
      <c r="W51" s="3371"/>
      <c r="X51" s="3372"/>
      <c r="Y51" s="3428"/>
      <c r="Z51" s="3428"/>
      <c r="AA51" s="3428"/>
      <c r="AB51" s="3428"/>
      <c r="AC51" s="3428"/>
      <c r="AD51" s="3429"/>
      <c r="AE51" s="3373">
        <f t="shared" si="1"/>
        <v>0</v>
      </c>
      <c r="AF51" s="3374"/>
      <c r="AG51" s="3374"/>
      <c r="AH51" s="3374"/>
      <c r="AI51" s="3374"/>
      <c r="AJ51" s="3374"/>
      <c r="AK51" s="3375" t="e">
        <f>AE51*($AE$11/$J$11)</f>
        <v>#DIV/0!</v>
      </c>
      <c r="AL51" s="3376"/>
      <c r="AM51" s="3376"/>
      <c r="AN51" s="3376"/>
      <c r="AO51" s="3376"/>
      <c r="AP51" s="3377"/>
      <c r="AQ51" s="1519"/>
      <c r="AR51" s="1519"/>
      <c r="AS51" s="1519"/>
      <c r="AT51" s="1519"/>
      <c r="AU51" s="1519"/>
      <c r="AV51" s="1520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s="15" customFormat="1" ht="15" customHeight="1">
      <c r="A52" s="3367">
        <f>C34</f>
        <v>0</v>
      </c>
      <c r="B52" s="3368"/>
      <c r="C52" s="3368"/>
      <c r="D52" s="3368"/>
      <c r="E52" s="3368"/>
      <c r="F52" s="3369"/>
      <c r="G52" s="1169">
        <f>I34</f>
        <v>0</v>
      </c>
      <c r="H52" s="1170"/>
      <c r="I52" s="1170"/>
      <c r="J52" s="1170"/>
      <c r="K52" s="1170"/>
      <c r="L52" s="1171"/>
      <c r="M52" s="3397"/>
      <c r="N52" s="3398"/>
      <c r="O52" s="3398"/>
      <c r="P52" s="3398"/>
      <c r="Q52" s="3370"/>
      <c r="R52" s="3371"/>
      <c r="S52" s="3371"/>
      <c r="T52" s="3371"/>
      <c r="U52" s="3371"/>
      <c r="V52" s="3371"/>
      <c r="W52" s="3371"/>
      <c r="X52" s="3372"/>
      <c r="Y52" s="3428"/>
      <c r="Z52" s="3428"/>
      <c r="AA52" s="3428"/>
      <c r="AB52" s="3428"/>
      <c r="AC52" s="3428"/>
      <c r="AD52" s="3429"/>
      <c r="AE52" s="3373">
        <f t="shared" si="1"/>
        <v>0</v>
      </c>
      <c r="AF52" s="3374"/>
      <c r="AG52" s="3374"/>
      <c r="AH52" s="3374"/>
      <c r="AI52" s="3374"/>
      <c r="AJ52" s="3374"/>
      <c r="AK52" s="3375" t="e">
        <f>AE52*($AE$11/$J$11)</f>
        <v>#DIV/0!</v>
      </c>
      <c r="AL52" s="3376"/>
      <c r="AM52" s="3376"/>
      <c r="AN52" s="3376"/>
      <c r="AO52" s="3376"/>
      <c r="AP52" s="3377"/>
      <c r="AQ52" s="1519"/>
      <c r="AR52" s="1519"/>
      <c r="AS52" s="1519"/>
      <c r="AT52" s="1519"/>
      <c r="AU52" s="1519"/>
      <c r="AV52" s="1520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s="15" customFormat="1" ht="15" customHeight="1" thickBot="1">
      <c r="A53" s="3378">
        <f>C36</f>
        <v>0</v>
      </c>
      <c r="B53" s="3379"/>
      <c r="C53" s="3379"/>
      <c r="D53" s="3379"/>
      <c r="E53" s="3379"/>
      <c r="F53" s="3380"/>
      <c r="G53" s="3381">
        <f>I36</f>
        <v>0</v>
      </c>
      <c r="H53" s="3382"/>
      <c r="I53" s="3382"/>
      <c r="J53" s="3382"/>
      <c r="K53" s="3382"/>
      <c r="L53" s="3383"/>
      <c r="M53" s="3399"/>
      <c r="N53" s="3400"/>
      <c r="O53" s="3400"/>
      <c r="P53" s="3400"/>
      <c r="Q53" s="3384"/>
      <c r="R53" s="3385"/>
      <c r="S53" s="3385"/>
      <c r="T53" s="3385"/>
      <c r="U53" s="3385"/>
      <c r="V53" s="3385"/>
      <c r="W53" s="3385"/>
      <c r="X53" s="3386"/>
      <c r="Y53" s="3426"/>
      <c r="Z53" s="3426"/>
      <c r="AA53" s="3426"/>
      <c r="AB53" s="3426"/>
      <c r="AC53" s="3426"/>
      <c r="AD53" s="3427"/>
      <c r="AE53" s="3387">
        <f t="shared" si="1"/>
        <v>0</v>
      </c>
      <c r="AF53" s="3388"/>
      <c r="AG53" s="3388"/>
      <c r="AH53" s="3388"/>
      <c r="AI53" s="3388"/>
      <c r="AJ53" s="3388"/>
      <c r="AK53" s="3389" t="e">
        <f>AE53*($AE$11/$J$11)</f>
        <v>#DIV/0!</v>
      </c>
      <c r="AL53" s="3390"/>
      <c r="AM53" s="3390"/>
      <c r="AN53" s="3390"/>
      <c r="AO53" s="3390"/>
      <c r="AP53" s="3391"/>
      <c r="AQ53" s="1194"/>
      <c r="AR53" s="1194"/>
      <c r="AS53" s="1194"/>
      <c r="AT53" s="1194"/>
      <c r="AU53" s="1194"/>
      <c r="AV53" s="1195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s="15" customFormat="1" ht="15" customHeight="1">
      <c r="A54" s="3353" t="s">
        <v>353</v>
      </c>
      <c r="B54" s="3354"/>
      <c r="C54" s="3354"/>
      <c r="D54" s="3354"/>
      <c r="E54" s="3354"/>
      <c r="F54" s="3354"/>
      <c r="G54" s="3354"/>
      <c r="H54" s="3354"/>
      <c r="I54" s="3354"/>
      <c r="J54" s="3354"/>
      <c r="K54" s="3354"/>
      <c r="L54" s="3355"/>
      <c r="M54" s="3356">
        <f>SUM(M44:P53)</f>
        <v>0</v>
      </c>
      <c r="N54" s="3357"/>
      <c r="O54" s="3357"/>
      <c r="P54" s="3358"/>
      <c r="Q54" s="3359"/>
      <c r="R54" s="3360"/>
      <c r="S54" s="3360"/>
      <c r="T54" s="3360"/>
      <c r="U54" s="3360"/>
      <c r="V54" s="3360"/>
      <c r="W54" s="3360"/>
      <c r="X54" s="3360"/>
      <c r="Y54" s="3354"/>
      <c r="Z54" s="3354"/>
      <c r="AA54" s="3354"/>
      <c r="AB54" s="3354"/>
      <c r="AC54" s="3354"/>
      <c r="AD54" s="3355"/>
      <c r="AE54" s="3361">
        <f>SUM(AE44:AJ53)</f>
        <v>0</v>
      </c>
      <c r="AF54" s="3362"/>
      <c r="AG54" s="3362"/>
      <c r="AH54" s="3362"/>
      <c r="AI54" s="3362"/>
      <c r="AJ54" s="3362"/>
      <c r="AK54" s="3363" t="e">
        <f>SUM(AK44:AP53)</f>
        <v>#DIV/0!</v>
      </c>
      <c r="AL54" s="3364"/>
      <c r="AM54" s="3364"/>
      <c r="AN54" s="3364"/>
      <c r="AO54" s="3364"/>
      <c r="AP54" s="3365"/>
      <c r="AQ54" s="3354"/>
      <c r="AR54" s="3354"/>
      <c r="AS54" s="3354"/>
      <c r="AT54" s="3354"/>
      <c r="AU54" s="3354"/>
      <c r="AV54" s="3366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s="15" customFormat="1" ht="24.95" customHeight="1">
      <c r="A55" s="1391" t="s">
        <v>1042</v>
      </c>
      <c r="B55" s="906"/>
      <c r="C55" s="906"/>
      <c r="D55" s="906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906"/>
      <c r="AG55" s="906"/>
      <c r="AH55" s="906"/>
      <c r="AI55" s="906"/>
      <c r="AJ55" s="906"/>
      <c r="AK55" s="906"/>
      <c r="AL55" s="906"/>
      <c r="AM55" s="906"/>
      <c r="AN55" s="906"/>
      <c r="AO55" s="906"/>
      <c r="AP55" s="906"/>
      <c r="AQ55" s="906"/>
      <c r="AR55" s="906"/>
      <c r="AS55" s="906"/>
      <c r="AT55" s="906"/>
      <c r="AU55" s="906"/>
      <c r="AV55" s="906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s="15" customFormat="1" ht="9.9499999999999993" customHeight="1"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s="15" customFormat="1" ht="17.25">
      <c r="A57" s="944" t="s">
        <v>647</v>
      </c>
      <c r="B57" s="944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4"/>
      <c r="AI57" s="944"/>
      <c r="AJ57" s="944"/>
      <c r="AK57" s="944"/>
      <c r="AL57" s="944"/>
      <c r="AM57" s="944"/>
      <c r="AN57" s="944"/>
      <c r="AO57" s="944"/>
      <c r="AP57" s="944"/>
      <c r="AQ57" s="944"/>
      <c r="AR57" s="944"/>
      <c r="AS57" s="944"/>
      <c r="AT57" s="944"/>
      <c r="AU57" s="944"/>
      <c r="AV57" s="944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s="13" customFormat="1" ht="17.25">
      <c r="A58" s="1014">
        <f ca="1">TODAY()</f>
        <v>42951</v>
      </c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4"/>
      <c r="AJ58" s="1014"/>
      <c r="AK58" s="1014"/>
      <c r="AL58" s="1014"/>
      <c r="AM58" s="1014"/>
      <c r="AN58" s="1014"/>
      <c r="AO58" s="1014"/>
      <c r="AP58" s="1014"/>
      <c r="AQ58" s="1014"/>
      <c r="AR58" s="1014"/>
      <c r="AS58" s="1014"/>
      <c r="AT58" s="1014"/>
      <c r="AU58" s="1014"/>
      <c r="AV58" s="1014"/>
      <c r="AW58" s="15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s="13" customFormat="1" ht="18" customHeight="1">
      <c r="W59" s="51"/>
      <c r="X59" s="51"/>
      <c r="Y59" s="51"/>
      <c r="Z59" s="51"/>
      <c r="AA59" s="51"/>
      <c r="AB59" s="51"/>
      <c r="AC59" s="1012" t="s">
        <v>648</v>
      </c>
      <c r="AD59" s="1012"/>
      <c r="AE59" s="1012"/>
      <c r="AF59" s="1012"/>
      <c r="AG59" s="1012"/>
      <c r="AH59" s="1012"/>
      <c r="AI59" s="1012"/>
      <c r="AJ59" s="949">
        <f>'1'!$AJ$26</f>
        <v>0</v>
      </c>
      <c r="AK59" s="949"/>
      <c r="AL59" s="949"/>
      <c r="AM59" s="949"/>
      <c r="AN59" s="949"/>
      <c r="AO59" s="949"/>
      <c r="AP59" s="949"/>
      <c r="AQ59" s="949"/>
      <c r="AR59" s="949"/>
      <c r="AS59" s="1012" t="s">
        <v>649</v>
      </c>
      <c r="AT59" s="1012"/>
      <c r="AU59" s="1012"/>
      <c r="AV59" s="1012"/>
      <c r="AW59" s="91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s="538" customFormat="1" ht="18" hidden="1" customHeight="1">
      <c r="W60" s="770"/>
      <c r="X60" s="770"/>
      <c r="Y60" s="770"/>
      <c r="Z60" s="770"/>
      <c r="AA60" s="770"/>
      <c r="AB60" s="770"/>
      <c r="AC60" s="1012" t="s">
        <v>2400</v>
      </c>
      <c r="AD60" s="1012"/>
      <c r="AE60" s="1012"/>
      <c r="AF60" s="1012"/>
      <c r="AG60" s="1012"/>
      <c r="AH60" s="1012"/>
      <c r="AI60" s="1012"/>
      <c r="AJ60" s="949">
        <f>'1'!$AJ$27</f>
        <v>0</v>
      </c>
      <c r="AK60" s="949"/>
      <c r="AL60" s="949"/>
      <c r="AM60" s="949"/>
      <c r="AN60" s="949"/>
      <c r="AO60" s="949"/>
      <c r="AP60" s="949"/>
      <c r="AQ60" s="949"/>
      <c r="AR60" s="949"/>
      <c r="AS60" s="1012" t="s">
        <v>525</v>
      </c>
      <c r="AT60" s="1012"/>
      <c r="AU60" s="1012"/>
      <c r="AV60" s="1012"/>
      <c r="AW60" s="773"/>
      <c r="AX60" s="531"/>
      <c r="AY60" s="531"/>
      <c r="AZ60" s="531"/>
      <c r="BA60" s="531"/>
      <c r="BB60" s="531"/>
      <c r="BC60" s="531"/>
      <c r="BD60" s="531"/>
      <c r="BE60" s="531"/>
      <c r="BF60" s="531"/>
      <c r="BG60" s="531"/>
      <c r="BH60" s="531"/>
      <c r="BI60" s="531"/>
      <c r="BJ60" s="531"/>
      <c r="BK60" s="531"/>
      <c r="BL60" s="531"/>
      <c r="BM60" s="531"/>
      <c r="BN60" s="531"/>
      <c r="BO60" s="531"/>
      <c r="BP60" s="531"/>
      <c r="BQ60" s="531"/>
      <c r="BR60" s="531"/>
      <c r="BS60" s="531"/>
      <c r="BT60" s="531"/>
      <c r="BU60" s="531"/>
      <c r="BV60" s="531"/>
      <c r="BW60" s="531"/>
      <c r="BX60" s="531"/>
    </row>
    <row r="61" spans="1:76" ht="17.100000000000001" customHeight="1">
      <c r="A61" s="944" t="s">
        <v>650</v>
      </c>
      <c r="B61" s="944"/>
      <c r="C61" s="944"/>
      <c r="D61" s="944"/>
      <c r="E61" s="944"/>
      <c r="F61" s="944"/>
      <c r="G61" s="944"/>
      <c r="H61" s="944"/>
      <c r="I61" s="944"/>
      <c r="J61" s="944"/>
      <c r="K61" s="944"/>
      <c r="L61" s="944"/>
      <c r="M61" s="944"/>
      <c r="N61" s="944"/>
      <c r="O61" s="944"/>
      <c r="P61" s="944"/>
      <c r="Q61" s="944"/>
      <c r="R61" s="944"/>
      <c r="S61" s="1012" t="s">
        <v>651</v>
      </c>
      <c r="T61" s="1012"/>
      <c r="U61" s="1012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76" ht="18" customHeight="1">
      <c r="AW62" s="51"/>
    </row>
  </sheetData>
  <sheetProtection insertRows="0" deleteRows="0"/>
  <protectedRanges>
    <protectedRange sqref="AQ9:AQ10 N9:O10 Q10" name="범위1_1_1"/>
    <protectedRange sqref="AE11 W12 J11:J12" name="범위1"/>
    <protectedRange sqref="AF18:AP35" name="범위1_1"/>
    <protectedRange sqref="AF36:AV37" name="범위1_2"/>
  </protectedRanges>
  <mergeCells count="240">
    <mergeCell ref="A6:AV6"/>
    <mergeCell ref="A8:G8"/>
    <mergeCell ref="H8:V8"/>
    <mergeCell ref="W8:AB8"/>
    <mergeCell ref="AC8:AI8"/>
    <mergeCell ref="AJ8:AN8"/>
    <mergeCell ref="AP8:AV8"/>
    <mergeCell ref="A11:I11"/>
    <mergeCell ref="J11:V11"/>
    <mergeCell ref="W11:AD11"/>
    <mergeCell ref="AE11:AV11"/>
    <mergeCell ref="AX8:BG8"/>
    <mergeCell ref="A12:I12"/>
    <mergeCell ref="J12:S12"/>
    <mergeCell ref="T12:V12"/>
    <mergeCell ref="A9:G9"/>
    <mergeCell ref="H9:V9"/>
    <mergeCell ref="W9:AB9"/>
    <mergeCell ref="AC9:AV9"/>
    <mergeCell ref="A10:G10"/>
    <mergeCell ref="H10:AV10"/>
    <mergeCell ref="W12:AV12"/>
    <mergeCell ref="A14:AV14"/>
    <mergeCell ref="A15:AV15"/>
    <mergeCell ref="A16:B17"/>
    <mergeCell ref="C16:H17"/>
    <mergeCell ref="I16:N17"/>
    <mergeCell ref="O16:T17"/>
    <mergeCell ref="U16:Y17"/>
    <mergeCell ref="Z16:AE17"/>
    <mergeCell ref="AF16:AP16"/>
    <mergeCell ref="AQ16:AV17"/>
    <mergeCell ref="AF19:AN19"/>
    <mergeCell ref="AO19:AP19"/>
    <mergeCell ref="A20:B21"/>
    <mergeCell ref="C20:H21"/>
    <mergeCell ref="I20:N21"/>
    <mergeCell ref="U20:Y21"/>
    <mergeCell ref="Z20:AE21"/>
    <mergeCell ref="AF20:AP20"/>
    <mergeCell ref="AX16:BX18"/>
    <mergeCell ref="AF17:AP17"/>
    <mergeCell ref="A18:B19"/>
    <mergeCell ref="C18:H19"/>
    <mergeCell ref="I18:N19"/>
    <mergeCell ref="O18:T37"/>
    <mergeCell ref="U18:Y19"/>
    <mergeCell ref="Z18:AE19"/>
    <mergeCell ref="AF18:AP18"/>
    <mergeCell ref="AQ18:AV19"/>
    <mergeCell ref="I22:N23"/>
    <mergeCell ref="U22:Y23"/>
    <mergeCell ref="Z22:AE23"/>
    <mergeCell ref="AF22:AP22"/>
    <mergeCell ref="AF23:AN23"/>
    <mergeCell ref="AO23:AP23"/>
    <mergeCell ref="AQ20:AV21"/>
    <mergeCell ref="AX20:BX20"/>
    <mergeCell ref="AF21:AN21"/>
    <mergeCell ref="AO21:AP21"/>
    <mergeCell ref="AX21:BC22"/>
    <mergeCell ref="BD21:BH22"/>
    <mergeCell ref="BI21:BX22"/>
    <mergeCell ref="AQ22:AV23"/>
    <mergeCell ref="AX23:BC24"/>
    <mergeCell ref="BD23:BH24"/>
    <mergeCell ref="AO25:AP25"/>
    <mergeCell ref="AX25:BC26"/>
    <mergeCell ref="BD25:BH26"/>
    <mergeCell ref="A26:B27"/>
    <mergeCell ref="C26:H27"/>
    <mergeCell ref="I26:N27"/>
    <mergeCell ref="U26:Y27"/>
    <mergeCell ref="Z26:AE27"/>
    <mergeCell ref="AF26:AP26"/>
    <mergeCell ref="AQ26:AV27"/>
    <mergeCell ref="A24:B25"/>
    <mergeCell ref="C24:H25"/>
    <mergeCell ref="I24:N25"/>
    <mergeCell ref="U24:Y25"/>
    <mergeCell ref="Z24:AE25"/>
    <mergeCell ref="AF24:AP24"/>
    <mergeCell ref="AQ24:AV25"/>
    <mergeCell ref="AF25:AN25"/>
    <mergeCell ref="AF28:AP28"/>
    <mergeCell ref="AQ28:AV29"/>
    <mergeCell ref="AF29:AN29"/>
    <mergeCell ref="AO29:AP29"/>
    <mergeCell ref="AX29:BX29"/>
    <mergeCell ref="A30:B31"/>
    <mergeCell ref="C30:H31"/>
    <mergeCell ref="I30:N31"/>
    <mergeCell ref="U30:Y31"/>
    <mergeCell ref="Z30:AE31"/>
    <mergeCell ref="BM26:BX28"/>
    <mergeCell ref="AF27:AN27"/>
    <mergeCell ref="AO27:AP27"/>
    <mergeCell ref="AX27:BC28"/>
    <mergeCell ref="BD27:BH28"/>
    <mergeCell ref="A28:B29"/>
    <mergeCell ref="C28:H29"/>
    <mergeCell ref="I28:N29"/>
    <mergeCell ref="U28:Y29"/>
    <mergeCell ref="Z28:AE29"/>
    <mergeCell ref="BI23:BL28"/>
    <mergeCell ref="BM23:BX25"/>
    <mergeCell ref="A22:B23"/>
    <mergeCell ref="C22:H23"/>
    <mergeCell ref="Z34:AE35"/>
    <mergeCell ref="AF30:AP30"/>
    <mergeCell ref="AQ30:AV31"/>
    <mergeCell ref="AX30:BX30"/>
    <mergeCell ref="AF31:AN31"/>
    <mergeCell ref="AO31:AP31"/>
    <mergeCell ref="A32:B33"/>
    <mergeCell ref="C32:H33"/>
    <mergeCell ref="I32:N33"/>
    <mergeCell ref="U32:Y33"/>
    <mergeCell ref="Z32:AE33"/>
    <mergeCell ref="AF34:AP34"/>
    <mergeCell ref="AQ34:AV35"/>
    <mergeCell ref="AX34:BA39"/>
    <mergeCell ref="BB34:BW36"/>
    <mergeCell ref="AF35:AN35"/>
    <mergeCell ref="AO35:AP35"/>
    <mergeCell ref="AQ36:AV37"/>
    <mergeCell ref="BB37:BW39"/>
    <mergeCell ref="AF32:AP32"/>
    <mergeCell ref="AQ32:AV33"/>
    <mergeCell ref="AX32:BX33"/>
    <mergeCell ref="AF33:AN33"/>
    <mergeCell ref="AO33:AP33"/>
    <mergeCell ref="A38:Y38"/>
    <mergeCell ref="Z38:AE38"/>
    <mergeCell ref="AF38:AV38"/>
    <mergeCell ref="A39:AV39"/>
    <mergeCell ref="AX40:BX42"/>
    <mergeCell ref="A41:AV41"/>
    <mergeCell ref="A42:AV42"/>
    <mergeCell ref="A36:B37"/>
    <mergeCell ref="C36:H37"/>
    <mergeCell ref="I36:N37"/>
    <mergeCell ref="U36:Y37"/>
    <mergeCell ref="Z36:AE37"/>
    <mergeCell ref="AF36:AP36"/>
    <mergeCell ref="AF37:AN37"/>
    <mergeCell ref="AO37:AP37"/>
    <mergeCell ref="A34:B35"/>
    <mergeCell ref="C34:H35"/>
    <mergeCell ref="I34:N35"/>
    <mergeCell ref="U34:Y35"/>
    <mergeCell ref="AK43:AP43"/>
    <mergeCell ref="AQ43:AV43"/>
    <mergeCell ref="A44:F44"/>
    <mergeCell ref="G44:L44"/>
    <mergeCell ref="M44:P44"/>
    <mergeCell ref="Q44:X44"/>
    <mergeCell ref="Y44:AD53"/>
    <mergeCell ref="AE44:AJ44"/>
    <mergeCell ref="AK44:AP44"/>
    <mergeCell ref="AQ44:AV44"/>
    <mergeCell ref="A43:F43"/>
    <mergeCell ref="G43:L43"/>
    <mergeCell ref="M43:P43"/>
    <mergeCell ref="Q43:X43"/>
    <mergeCell ref="Y43:AD43"/>
    <mergeCell ref="AE43:AJ43"/>
    <mergeCell ref="AK49:AP49"/>
    <mergeCell ref="AQ45:AV45"/>
    <mergeCell ref="A46:F46"/>
    <mergeCell ref="G46:L46"/>
    <mergeCell ref="Q46:X46"/>
    <mergeCell ref="AE46:AJ46"/>
    <mergeCell ref="AK46:AP46"/>
    <mergeCell ref="AQ46:AV46"/>
    <mergeCell ref="A45:F45"/>
    <mergeCell ref="G45:L45"/>
    <mergeCell ref="M45:P46"/>
    <mergeCell ref="Q45:X45"/>
    <mergeCell ref="AE45:AJ45"/>
    <mergeCell ref="AK45:AP45"/>
    <mergeCell ref="AQ47:AV47"/>
    <mergeCell ref="A48:F48"/>
    <mergeCell ref="G48:L48"/>
    <mergeCell ref="Q48:X48"/>
    <mergeCell ref="AE48:AJ48"/>
    <mergeCell ref="AK48:AP48"/>
    <mergeCell ref="AQ48:AV48"/>
    <mergeCell ref="A47:F47"/>
    <mergeCell ref="G47:L47"/>
    <mergeCell ref="M47:P53"/>
    <mergeCell ref="Q47:X47"/>
    <mergeCell ref="AE47:AJ47"/>
    <mergeCell ref="AK47:AP47"/>
    <mergeCell ref="A49:F49"/>
    <mergeCell ref="G49:L49"/>
    <mergeCell ref="Q49:X49"/>
    <mergeCell ref="AE49:AJ49"/>
    <mergeCell ref="A51:F51"/>
    <mergeCell ref="G51:L51"/>
    <mergeCell ref="Q51:X51"/>
    <mergeCell ref="AE51:AJ51"/>
    <mergeCell ref="AK51:AP51"/>
    <mergeCell ref="AQ51:AV51"/>
    <mergeCell ref="AQ49:AV49"/>
    <mergeCell ref="A50:F50"/>
    <mergeCell ref="G50:L50"/>
    <mergeCell ref="Q50:X50"/>
    <mergeCell ref="AE50:AJ50"/>
    <mergeCell ref="AK50:AP50"/>
    <mergeCell ref="AQ50:AV50"/>
    <mergeCell ref="A53:F53"/>
    <mergeCell ref="G53:L53"/>
    <mergeCell ref="Q53:X53"/>
    <mergeCell ref="AE53:AJ53"/>
    <mergeCell ref="AK53:AP53"/>
    <mergeCell ref="AQ53:AV53"/>
    <mergeCell ref="A52:F52"/>
    <mergeCell ref="G52:L52"/>
    <mergeCell ref="Q52:X52"/>
    <mergeCell ref="AE52:AJ52"/>
    <mergeCell ref="AK52:AP52"/>
    <mergeCell ref="AQ52:AV52"/>
    <mergeCell ref="A61:R61"/>
    <mergeCell ref="S61:U61"/>
    <mergeCell ref="A55:AV55"/>
    <mergeCell ref="A57:AV57"/>
    <mergeCell ref="A58:AV58"/>
    <mergeCell ref="AC59:AI59"/>
    <mergeCell ref="AJ59:AR59"/>
    <mergeCell ref="AS59:AV59"/>
    <mergeCell ref="A54:L54"/>
    <mergeCell ref="M54:P54"/>
    <mergeCell ref="Q54:AD54"/>
    <mergeCell ref="AE54:AJ54"/>
    <mergeCell ref="AK54:AP54"/>
    <mergeCell ref="AQ54:AV54"/>
    <mergeCell ref="AC60:AI60"/>
    <mergeCell ref="AJ60:AR60"/>
    <mergeCell ref="AS60:AV60"/>
  </mergeCells>
  <phoneticPr fontId="5" type="noConversion"/>
  <dataValidations count="3">
    <dataValidation type="list" allowBlank="1" showInputMessage="1" showErrorMessage="1" error="연구(보조)원만 입력 가능" sqref="C24:H37">
      <formula1>"연구(보조)원"</formula1>
    </dataValidation>
    <dataValidation type="list" allowBlank="1" showInputMessage="1" showErrorMessage="1" error="공동연구원만 입력 가능" sqref="C20:H23">
      <formula1>"공동연구원"</formula1>
    </dataValidation>
    <dataValidation type="list" allowBlank="1" showInputMessage="1" showErrorMessage="1" error="연구책임자만 입력 가능" sqref="C18:H19">
      <formula1>"연구책임자"</formula1>
    </dataValidation>
  </dataValidations>
  <hyperlinks>
    <hyperlink ref="AX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G35"/>
  <sheetViews>
    <sheetView zoomScaleNormal="100" workbookViewId="0">
      <selection activeCell="AI27" sqref="AI27:AP27"/>
    </sheetView>
  </sheetViews>
  <sheetFormatPr defaultColWidth="1.77734375" defaultRowHeight="18" customHeight="1"/>
  <cols>
    <col min="1" max="16384" width="1.77734375" style="12"/>
  </cols>
  <sheetData>
    <row r="1" spans="1:59" ht="31.5">
      <c r="A1" s="977" t="s">
        <v>125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</row>
    <row r="2" spans="1:59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59" ht="18" customHeight="1">
      <c r="AC3" s="27"/>
      <c r="AD3" s="28"/>
      <c r="AE3" s="28"/>
      <c r="AF3" s="3536" t="s">
        <v>126</v>
      </c>
      <c r="AG3" s="3527"/>
      <c r="AH3" s="3527"/>
      <c r="AI3" s="3527" t="s">
        <v>127</v>
      </c>
      <c r="AJ3" s="3527"/>
      <c r="AK3" s="3527"/>
      <c r="AL3" s="3527" t="s">
        <v>128</v>
      </c>
      <c r="AM3" s="3527"/>
      <c r="AN3" s="3527"/>
      <c r="AO3" s="3527" t="s">
        <v>129</v>
      </c>
      <c r="AP3" s="3527"/>
      <c r="AQ3" s="3527"/>
      <c r="AR3" s="3527" t="s">
        <v>130</v>
      </c>
      <c r="AS3" s="3527"/>
      <c r="AT3" s="3527"/>
      <c r="AU3" s="3527" t="s">
        <v>131</v>
      </c>
      <c r="AV3" s="3537"/>
    </row>
    <row r="4" spans="1:59" ht="35.1" customHeight="1">
      <c r="AC4" s="27"/>
      <c r="AD4" s="28"/>
      <c r="AE4" s="28"/>
      <c r="AF4" s="1260"/>
      <c r="AG4" s="1261"/>
      <c r="AH4" s="1261"/>
      <c r="AI4" s="1261"/>
      <c r="AJ4" s="1261"/>
      <c r="AK4" s="1261"/>
      <c r="AL4" s="1261"/>
      <c r="AM4" s="1261"/>
      <c r="AN4" s="1261"/>
      <c r="AO4" s="1261"/>
      <c r="AP4" s="1261"/>
      <c r="AQ4" s="1261"/>
      <c r="AR4" s="1261"/>
      <c r="AS4" s="1261"/>
      <c r="AT4" s="1261"/>
      <c r="AU4" s="1261" t="s">
        <v>132</v>
      </c>
      <c r="AV4" s="2359"/>
    </row>
    <row r="5" spans="1:59" ht="9" customHeight="1"/>
    <row r="6" spans="1:59" ht="24" customHeight="1">
      <c r="A6" s="3526" t="s">
        <v>153</v>
      </c>
      <c r="B6" s="2287"/>
      <c r="C6" s="2287"/>
      <c r="D6" s="2287"/>
      <c r="E6" s="2287"/>
      <c r="F6" s="2287"/>
      <c r="G6" s="2287"/>
      <c r="H6" s="2287"/>
      <c r="I6" s="3528"/>
      <c r="J6" s="3528"/>
      <c r="K6" s="3528"/>
      <c r="L6" s="3528"/>
      <c r="M6" s="3528"/>
      <c r="N6" s="3528"/>
      <c r="O6" s="3528"/>
      <c r="P6" s="3528"/>
      <c r="Q6" s="3528"/>
      <c r="R6" s="3528"/>
      <c r="S6" s="3527" t="s">
        <v>123</v>
      </c>
      <c r="T6" s="3527"/>
      <c r="U6" s="3527"/>
      <c r="V6" s="3527"/>
      <c r="W6" s="3527"/>
      <c r="X6" s="3527"/>
      <c r="Y6" s="3527"/>
      <c r="Z6" s="3527" t="s">
        <v>133</v>
      </c>
      <c r="AA6" s="3527"/>
      <c r="AB6" s="3527"/>
      <c r="AC6" s="3527"/>
      <c r="AD6" s="3531" t="e">
        <f>INDEX(소속,MATCH(AP6,성명,0))</f>
        <v>#N/A</v>
      </c>
      <c r="AE6" s="3531"/>
      <c r="AF6" s="3531"/>
      <c r="AG6" s="3531"/>
      <c r="AH6" s="3531"/>
      <c r="AI6" s="3531"/>
      <c r="AJ6" s="3531"/>
      <c r="AK6" s="3531"/>
      <c r="AL6" s="3531"/>
      <c r="AM6" s="3527" t="s">
        <v>111</v>
      </c>
      <c r="AN6" s="3527"/>
      <c r="AO6" s="3527"/>
      <c r="AP6" s="3531">
        <f>'1'!$AJ$26</f>
        <v>0</v>
      </c>
      <c r="AQ6" s="3531"/>
      <c r="AR6" s="3531"/>
      <c r="AS6" s="3531"/>
      <c r="AT6" s="3531"/>
      <c r="AU6" s="3531"/>
      <c r="AV6" s="3543"/>
      <c r="AX6" s="1376" t="s">
        <v>1369</v>
      </c>
      <c r="AY6" s="1376"/>
      <c r="AZ6" s="1376"/>
      <c r="BA6" s="1376"/>
      <c r="BB6" s="1376"/>
      <c r="BC6" s="1376"/>
      <c r="BD6" s="1376"/>
      <c r="BE6" s="1376"/>
      <c r="BF6" s="1376"/>
      <c r="BG6" s="1376"/>
    </row>
    <row r="7" spans="1:59" ht="18" customHeight="1">
      <c r="A7" s="3547" t="s">
        <v>134</v>
      </c>
      <c r="B7" s="3548"/>
      <c r="C7" s="3548"/>
      <c r="D7" s="3548"/>
      <c r="E7" s="3548"/>
      <c r="F7" s="3548"/>
      <c r="G7" s="3548"/>
      <c r="H7" s="3548"/>
      <c r="I7" s="3548"/>
      <c r="J7" s="3548"/>
      <c r="K7" s="3548"/>
      <c r="L7" s="3545"/>
      <c r="M7" s="3545"/>
      <c r="N7" s="3545"/>
      <c r="O7" s="3545"/>
      <c r="P7" s="3545"/>
      <c r="Q7" s="3545"/>
      <c r="R7" s="3545"/>
      <c r="S7" s="3545"/>
      <c r="T7" s="3545"/>
      <c r="U7" s="3545"/>
      <c r="V7" s="3545"/>
      <c r="W7" s="3545"/>
      <c r="X7" s="3545"/>
      <c r="Y7" s="3545"/>
      <c r="Z7" s="3545"/>
      <c r="AA7" s="3545"/>
      <c r="AB7" s="3545"/>
      <c r="AC7" s="3545"/>
      <c r="AD7" s="3545"/>
      <c r="AE7" s="3545"/>
      <c r="AF7" s="3545"/>
      <c r="AG7" s="3545"/>
      <c r="AH7" s="3545"/>
      <c r="AI7" s="3545"/>
      <c r="AJ7" s="3545"/>
      <c r="AK7" s="3545"/>
      <c r="AL7" s="3545"/>
      <c r="AM7" s="3545"/>
      <c r="AN7" s="3545"/>
      <c r="AO7" s="3545"/>
      <c r="AP7" s="3545"/>
      <c r="AQ7" s="3545"/>
      <c r="AR7" s="3545"/>
      <c r="AS7" s="3545"/>
      <c r="AT7" s="3545"/>
      <c r="AU7" s="3545"/>
      <c r="AV7" s="3546"/>
    </row>
    <row r="8" spans="1:59" ht="18" customHeight="1">
      <c r="A8" s="3547"/>
      <c r="B8" s="3548"/>
      <c r="C8" s="3548"/>
      <c r="D8" s="3548"/>
      <c r="E8" s="3548"/>
      <c r="F8" s="3548"/>
      <c r="G8" s="3548"/>
      <c r="H8" s="3548"/>
      <c r="I8" s="3548"/>
      <c r="J8" s="3548"/>
      <c r="K8" s="3548"/>
      <c r="L8" s="39"/>
      <c r="M8" s="30" t="s">
        <v>135</v>
      </c>
      <c r="N8" s="2291"/>
      <c r="O8" s="2291"/>
      <c r="P8" s="2291"/>
      <c r="Q8" s="2291"/>
      <c r="R8" s="2291"/>
      <c r="S8" s="30" t="s">
        <v>136</v>
      </c>
      <c r="T8" s="2291"/>
      <c r="U8" s="2291"/>
      <c r="V8" s="2291"/>
      <c r="W8" s="2291"/>
      <c r="X8" s="30" t="s">
        <v>137</v>
      </c>
      <c r="Y8" s="2291"/>
      <c r="Z8" s="2291"/>
      <c r="AA8" s="2291"/>
      <c r="AB8" s="2291"/>
      <c r="AC8" s="30" t="s">
        <v>138</v>
      </c>
      <c r="AD8" s="3550" t="s">
        <v>112</v>
      </c>
      <c r="AE8" s="3550"/>
      <c r="AF8" s="3550"/>
      <c r="AG8" s="2291"/>
      <c r="AH8" s="2291"/>
      <c r="AI8" s="2291"/>
      <c r="AJ8" s="2291"/>
      <c r="AK8" s="2291"/>
      <c r="AL8" s="30" t="s">
        <v>136</v>
      </c>
      <c r="AM8" s="2291"/>
      <c r="AN8" s="2291"/>
      <c r="AO8" s="2291"/>
      <c r="AP8" s="30" t="s">
        <v>137</v>
      </c>
      <c r="AQ8" s="2291"/>
      <c r="AR8" s="2291"/>
      <c r="AS8" s="2291"/>
      <c r="AT8" s="30" t="s">
        <v>138</v>
      </c>
      <c r="AU8" s="30" t="s">
        <v>139</v>
      </c>
      <c r="AV8" s="40"/>
    </row>
    <row r="9" spans="1:59" ht="24" customHeight="1">
      <c r="A9" s="3529" t="s">
        <v>140</v>
      </c>
      <c r="B9" s="3530"/>
      <c r="C9" s="3530"/>
      <c r="D9" s="3530"/>
      <c r="E9" s="3530"/>
      <c r="F9" s="3530"/>
      <c r="G9" s="3530"/>
      <c r="H9" s="57" t="s">
        <v>160</v>
      </c>
      <c r="I9" s="3541"/>
      <c r="J9" s="3542"/>
      <c r="K9" s="3542"/>
      <c r="L9" s="3542"/>
      <c r="M9" s="3542"/>
      <c r="N9" s="3542"/>
      <c r="O9" s="3542"/>
      <c r="P9" s="3542"/>
      <c r="Q9" s="3542"/>
      <c r="R9" s="3542"/>
      <c r="S9" s="3542"/>
      <c r="T9" s="3542"/>
      <c r="U9" s="3542"/>
      <c r="V9" s="3542"/>
      <c r="W9" s="3542"/>
      <c r="X9" s="3542"/>
      <c r="Y9" s="3549" t="s">
        <v>141</v>
      </c>
      <c r="Z9" s="3549"/>
      <c r="AA9" s="3549"/>
      <c r="AB9" s="3549"/>
      <c r="AC9" s="3549"/>
      <c r="AD9" s="3549"/>
      <c r="AE9" s="3549"/>
      <c r="AF9" s="3549"/>
      <c r="AG9" s="57" t="s">
        <v>160</v>
      </c>
      <c r="AH9" s="3541"/>
      <c r="AI9" s="3542"/>
      <c r="AJ9" s="3542"/>
      <c r="AK9" s="3542"/>
      <c r="AL9" s="3542"/>
      <c r="AM9" s="3542"/>
      <c r="AN9" s="3542"/>
      <c r="AO9" s="3542"/>
      <c r="AP9" s="3542"/>
      <c r="AQ9" s="3542"/>
      <c r="AR9" s="3542"/>
      <c r="AS9" s="3542"/>
      <c r="AT9" s="3542"/>
      <c r="AU9" s="3542"/>
      <c r="AV9" s="3544"/>
    </row>
    <row r="10" spans="1:59" ht="24" customHeight="1">
      <c r="A10" s="3529" t="s">
        <v>158</v>
      </c>
      <c r="B10" s="3530"/>
      <c r="C10" s="3530"/>
      <c r="D10" s="3530"/>
      <c r="E10" s="3530"/>
      <c r="F10" s="3530"/>
      <c r="G10" s="3530"/>
      <c r="H10" s="57" t="s">
        <v>160</v>
      </c>
      <c r="I10" s="3541"/>
      <c r="J10" s="3542"/>
      <c r="K10" s="3542"/>
      <c r="L10" s="3542"/>
      <c r="M10" s="3542"/>
      <c r="N10" s="3542"/>
      <c r="O10" s="3542"/>
      <c r="P10" s="3542"/>
      <c r="Q10" s="3542"/>
      <c r="R10" s="3542"/>
      <c r="S10" s="3542"/>
      <c r="T10" s="3542"/>
      <c r="U10" s="3542"/>
      <c r="V10" s="3542"/>
      <c r="W10" s="3542"/>
      <c r="X10" s="3542"/>
      <c r="Y10" s="3549" t="s">
        <v>159</v>
      </c>
      <c r="Z10" s="3549"/>
      <c r="AA10" s="3549"/>
      <c r="AB10" s="3549"/>
      <c r="AC10" s="3549"/>
      <c r="AD10" s="3549"/>
      <c r="AE10" s="3549"/>
      <c r="AF10" s="3549"/>
      <c r="AG10" s="57" t="s">
        <v>160</v>
      </c>
      <c r="AH10" s="3541"/>
      <c r="AI10" s="3542"/>
      <c r="AJ10" s="3542"/>
      <c r="AK10" s="3542"/>
      <c r="AL10" s="3542"/>
      <c r="AM10" s="3542"/>
      <c r="AN10" s="3542"/>
      <c r="AO10" s="3542"/>
      <c r="AP10" s="3542"/>
      <c r="AQ10" s="3542"/>
      <c r="AR10" s="3542"/>
      <c r="AS10" s="3542"/>
      <c r="AT10" s="3542"/>
      <c r="AU10" s="3542"/>
      <c r="AV10" s="3544"/>
    </row>
    <row r="11" spans="1:59" ht="24" customHeight="1">
      <c r="A11" s="3529" t="s">
        <v>142</v>
      </c>
      <c r="B11" s="3530"/>
      <c r="C11" s="3530"/>
      <c r="D11" s="3530"/>
      <c r="E11" s="3530"/>
      <c r="F11" s="3530"/>
      <c r="G11" s="3530"/>
      <c r="H11" s="2357" t="s">
        <v>122</v>
      </c>
      <c r="I11" s="2357"/>
      <c r="J11" s="2357"/>
      <c r="K11" s="2357"/>
      <c r="L11" s="2357"/>
      <c r="M11" s="2357"/>
      <c r="N11" s="2357"/>
      <c r="O11" s="2357"/>
      <c r="P11" s="2357"/>
      <c r="Q11" s="2357"/>
      <c r="R11" s="2357"/>
      <c r="S11" s="2357"/>
      <c r="T11" s="2357"/>
      <c r="U11" s="2357"/>
      <c r="V11" s="2357"/>
      <c r="W11" s="2357"/>
      <c r="X11" s="2357"/>
      <c r="Y11" s="2357" t="s">
        <v>143</v>
      </c>
      <c r="Z11" s="2357"/>
      <c r="AA11" s="2357"/>
      <c r="AB11" s="2357"/>
      <c r="AC11" s="2357"/>
      <c r="AD11" s="2357"/>
      <c r="AE11" s="2357"/>
      <c r="AF11" s="2357"/>
      <c r="AG11" s="2357"/>
      <c r="AH11" s="2357"/>
      <c r="AI11" s="2357"/>
      <c r="AJ11" s="2357"/>
      <c r="AK11" s="2357"/>
      <c r="AL11" s="2357"/>
      <c r="AM11" s="2357" t="s">
        <v>31</v>
      </c>
      <c r="AN11" s="2357"/>
      <c r="AO11" s="2357"/>
      <c r="AP11" s="2357"/>
      <c r="AQ11" s="2357"/>
      <c r="AR11" s="2357"/>
      <c r="AS11" s="2357"/>
      <c r="AT11" s="2357"/>
      <c r="AU11" s="2357"/>
      <c r="AV11" s="2358"/>
    </row>
    <row r="12" spans="1:59" ht="24" customHeight="1">
      <c r="A12" s="3529" t="s">
        <v>144</v>
      </c>
      <c r="B12" s="3530"/>
      <c r="C12" s="3530"/>
      <c r="D12" s="3530"/>
      <c r="E12" s="3530"/>
      <c r="F12" s="3530"/>
      <c r="G12" s="3530"/>
      <c r="H12" s="2357" t="s">
        <v>145</v>
      </c>
      <c r="I12" s="2357"/>
      <c r="J12" s="2357"/>
      <c r="K12" s="2357"/>
      <c r="L12" s="2357"/>
      <c r="M12" s="2357"/>
      <c r="N12" s="2357"/>
      <c r="O12" s="2357"/>
      <c r="P12" s="2357"/>
      <c r="Q12" s="3533" t="s">
        <v>154</v>
      </c>
      <c r="R12" s="3533"/>
      <c r="S12" s="3533"/>
      <c r="T12" s="3533"/>
      <c r="U12" s="3533"/>
      <c r="V12" s="3533"/>
      <c r="W12" s="3533"/>
      <c r="X12" s="3533"/>
      <c r="Y12" s="3533"/>
      <c r="Z12" s="3533"/>
      <c r="AA12" s="3533"/>
      <c r="AB12" s="3533"/>
      <c r="AC12" s="3533"/>
      <c r="AD12" s="3533"/>
      <c r="AE12" s="3533"/>
      <c r="AF12" s="3533"/>
      <c r="AG12" s="3533"/>
      <c r="AH12" s="3533"/>
      <c r="AI12" s="3533"/>
      <c r="AJ12" s="3533"/>
      <c r="AK12" s="3533"/>
      <c r="AL12" s="3533"/>
      <c r="AM12" s="3533"/>
      <c r="AN12" s="3533"/>
      <c r="AO12" s="3533"/>
      <c r="AP12" s="3533"/>
      <c r="AQ12" s="3533"/>
      <c r="AR12" s="3533"/>
      <c r="AS12" s="3533"/>
      <c r="AT12" s="3533"/>
      <c r="AU12" s="3533"/>
      <c r="AV12" s="3534"/>
    </row>
    <row r="13" spans="1:59" s="8" customFormat="1" ht="18" customHeight="1">
      <c r="A13" s="3523" t="s">
        <v>156</v>
      </c>
      <c r="B13" s="3524"/>
      <c r="C13" s="3524"/>
      <c r="D13" s="3524"/>
      <c r="E13" s="3524"/>
      <c r="F13" s="3524"/>
      <c r="G13" s="3524"/>
      <c r="H13" s="3524"/>
      <c r="I13" s="3524"/>
      <c r="J13" s="3524"/>
      <c r="K13" s="3524"/>
      <c r="L13" s="3524"/>
      <c r="M13" s="3524"/>
      <c r="N13" s="3524"/>
      <c r="O13" s="3524"/>
      <c r="P13" s="3524"/>
      <c r="Q13" s="3524"/>
      <c r="R13" s="3524"/>
      <c r="S13" s="3524"/>
      <c r="T13" s="3524"/>
      <c r="U13" s="3524"/>
      <c r="V13" s="3524"/>
      <c r="W13" s="3524"/>
      <c r="X13" s="3524"/>
      <c r="Y13" s="3524"/>
      <c r="Z13" s="3524"/>
      <c r="AA13" s="3524"/>
      <c r="AB13" s="3524"/>
      <c r="AC13" s="3524"/>
      <c r="AD13" s="3524"/>
      <c r="AE13" s="3524"/>
      <c r="AF13" s="3524"/>
      <c r="AG13" s="3524"/>
      <c r="AH13" s="3524"/>
      <c r="AI13" s="3524"/>
      <c r="AJ13" s="3524"/>
      <c r="AK13" s="3524"/>
      <c r="AL13" s="3524"/>
      <c r="AM13" s="3524"/>
      <c r="AN13" s="3524"/>
      <c r="AO13" s="3524"/>
      <c r="AP13" s="3524"/>
      <c r="AQ13" s="3524"/>
      <c r="AR13" s="3524"/>
      <c r="AS13" s="3524"/>
      <c r="AT13" s="3524"/>
      <c r="AU13" s="3524"/>
      <c r="AV13" s="3525"/>
    </row>
    <row r="14" spans="1:59" s="8" customFormat="1" ht="9" customHeight="1"/>
    <row r="15" spans="1:59" ht="24" customHeight="1">
      <c r="A15" s="3540" t="s">
        <v>146</v>
      </c>
      <c r="B15" s="3540"/>
      <c r="C15" s="3540"/>
      <c r="D15" s="3540"/>
      <c r="E15" s="3540"/>
      <c r="F15" s="3540"/>
      <c r="G15" s="3540"/>
      <c r="H15" s="3540"/>
      <c r="I15" s="3540"/>
      <c r="J15" s="3540"/>
      <c r="K15" s="3540"/>
      <c r="L15" s="3540"/>
      <c r="M15" s="3540"/>
      <c r="N15" s="3540"/>
      <c r="O15" s="3540"/>
      <c r="P15" s="3540"/>
      <c r="Q15" s="3540"/>
      <c r="R15" s="3540"/>
      <c r="S15" s="3540"/>
      <c r="T15" s="3540"/>
      <c r="U15" s="3540"/>
      <c r="V15" s="3540"/>
      <c r="W15" s="3540"/>
      <c r="X15" s="3540"/>
      <c r="Y15" s="3540"/>
      <c r="Z15" s="3540"/>
      <c r="AA15" s="3540"/>
      <c r="AB15" s="3540"/>
      <c r="AC15" s="3540"/>
      <c r="AD15" s="3540"/>
      <c r="AE15" s="3540"/>
      <c r="AF15" s="3540"/>
      <c r="AG15" s="3540"/>
      <c r="AH15" s="3540"/>
      <c r="AI15" s="3540"/>
      <c r="AJ15" s="3540"/>
      <c r="AK15" s="3540"/>
      <c r="AL15" s="3540"/>
      <c r="AM15" s="3540"/>
      <c r="AN15" s="3540"/>
      <c r="AO15" s="3540"/>
      <c r="AP15" s="3540"/>
      <c r="AQ15" s="3540"/>
      <c r="AR15" s="3540"/>
      <c r="AS15" s="3540"/>
      <c r="AT15" s="3540"/>
      <c r="AU15" s="3540"/>
      <c r="AV15" s="3540"/>
    </row>
    <row r="16" spans="1:59" ht="24" customHeight="1">
      <c r="A16" s="3536" t="s">
        <v>155</v>
      </c>
      <c r="B16" s="3527"/>
      <c r="C16" s="3527"/>
      <c r="D16" s="3527"/>
      <c r="E16" s="3527"/>
      <c r="F16" s="3527"/>
      <c r="G16" s="3527"/>
      <c r="H16" s="3527"/>
      <c r="I16" s="3527"/>
      <c r="J16" s="3527"/>
      <c r="K16" s="3527"/>
      <c r="L16" s="3527"/>
      <c r="M16" s="3527"/>
      <c r="N16" s="3527"/>
      <c r="O16" s="3527"/>
      <c r="P16" s="3527"/>
      <c r="Q16" s="3527"/>
      <c r="R16" s="3527" t="s">
        <v>147</v>
      </c>
      <c r="S16" s="3527"/>
      <c r="T16" s="3527"/>
      <c r="U16" s="3527"/>
      <c r="V16" s="3527"/>
      <c r="W16" s="3527"/>
      <c r="X16" s="3527"/>
      <c r="Y16" s="3527"/>
      <c r="Z16" s="3527"/>
      <c r="AA16" s="3527"/>
      <c r="AB16" s="3527"/>
      <c r="AC16" s="3527"/>
      <c r="AD16" s="3527"/>
      <c r="AE16" s="3527"/>
      <c r="AF16" s="3527"/>
      <c r="AG16" s="3527"/>
      <c r="AH16" s="3527"/>
      <c r="AI16" s="3527"/>
      <c r="AJ16" s="3527"/>
      <c r="AK16" s="3527" t="s">
        <v>23</v>
      </c>
      <c r="AL16" s="3527"/>
      <c r="AM16" s="3527"/>
      <c r="AN16" s="3527"/>
      <c r="AO16" s="3527"/>
      <c r="AP16" s="3527"/>
      <c r="AQ16" s="3527"/>
      <c r="AR16" s="3527"/>
      <c r="AS16" s="3527"/>
      <c r="AT16" s="3527"/>
      <c r="AU16" s="3527"/>
      <c r="AV16" s="3537"/>
    </row>
    <row r="17" spans="1:48" ht="24" customHeight="1">
      <c r="A17" s="3344"/>
      <c r="B17" s="2357"/>
      <c r="C17" s="2357"/>
      <c r="D17" s="2357"/>
      <c r="E17" s="2357"/>
      <c r="F17" s="2357"/>
      <c r="G17" s="2357"/>
      <c r="H17" s="2357"/>
      <c r="I17" s="2357"/>
      <c r="J17" s="2357"/>
      <c r="K17" s="2357"/>
      <c r="L17" s="2357"/>
      <c r="M17" s="2357"/>
      <c r="N17" s="2357"/>
      <c r="O17" s="2357"/>
      <c r="P17" s="2357"/>
      <c r="Q17" s="2357"/>
      <c r="R17" s="2357"/>
      <c r="S17" s="2357"/>
      <c r="T17" s="2357"/>
      <c r="U17" s="2357"/>
      <c r="V17" s="2357"/>
      <c r="W17" s="2357"/>
      <c r="X17" s="2357"/>
      <c r="Y17" s="2357"/>
      <c r="Z17" s="2357"/>
      <c r="AA17" s="2357"/>
      <c r="AB17" s="2357"/>
      <c r="AC17" s="2357"/>
      <c r="AD17" s="2357"/>
      <c r="AE17" s="2357"/>
      <c r="AF17" s="2357"/>
      <c r="AG17" s="2357"/>
      <c r="AH17" s="2357"/>
      <c r="AI17" s="2357"/>
      <c r="AJ17" s="2357"/>
      <c r="AK17" s="2357"/>
      <c r="AL17" s="2357"/>
      <c r="AM17" s="2357"/>
      <c r="AN17" s="2357"/>
      <c r="AO17" s="2357"/>
      <c r="AP17" s="2357"/>
      <c r="AQ17" s="2357"/>
      <c r="AR17" s="2357"/>
      <c r="AS17" s="2357"/>
      <c r="AT17" s="2357"/>
      <c r="AU17" s="2357"/>
      <c r="AV17" s="2358"/>
    </row>
    <row r="18" spans="1:48" ht="24" customHeight="1">
      <c r="A18" s="3344"/>
      <c r="B18" s="2357"/>
      <c r="C18" s="2357"/>
      <c r="D18" s="2357"/>
      <c r="E18" s="2357"/>
      <c r="F18" s="2357"/>
      <c r="G18" s="2357"/>
      <c r="H18" s="2357"/>
      <c r="I18" s="2357"/>
      <c r="J18" s="2357"/>
      <c r="K18" s="2357"/>
      <c r="L18" s="2357"/>
      <c r="M18" s="2357"/>
      <c r="N18" s="2357"/>
      <c r="O18" s="2357"/>
      <c r="P18" s="2357"/>
      <c r="Q18" s="2357"/>
      <c r="R18" s="2357"/>
      <c r="S18" s="2357"/>
      <c r="T18" s="2357"/>
      <c r="U18" s="2357"/>
      <c r="V18" s="2357"/>
      <c r="W18" s="2357"/>
      <c r="X18" s="2357"/>
      <c r="Y18" s="2357"/>
      <c r="Z18" s="2357"/>
      <c r="AA18" s="2357"/>
      <c r="AB18" s="2357"/>
      <c r="AC18" s="2357"/>
      <c r="AD18" s="2357"/>
      <c r="AE18" s="2357"/>
      <c r="AF18" s="2357"/>
      <c r="AG18" s="2357"/>
      <c r="AH18" s="2357"/>
      <c r="AI18" s="2357"/>
      <c r="AJ18" s="2357"/>
      <c r="AK18" s="2357"/>
      <c r="AL18" s="2357"/>
      <c r="AM18" s="2357"/>
      <c r="AN18" s="2357"/>
      <c r="AO18" s="2357"/>
      <c r="AP18" s="2357"/>
      <c r="AQ18" s="2357"/>
      <c r="AR18" s="2357"/>
      <c r="AS18" s="2357"/>
      <c r="AT18" s="2357"/>
      <c r="AU18" s="2357"/>
      <c r="AV18" s="2358"/>
    </row>
    <row r="19" spans="1:48" ht="24" customHeight="1">
      <c r="A19" s="1260"/>
      <c r="B19" s="1261"/>
      <c r="C19" s="1261"/>
      <c r="D19" s="1261"/>
      <c r="E19" s="1261"/>
      <c r="F19" s="1261"/>
      <c r="G19" s="1261"/>
      <c r="H19" s="1261"/>
      <c r="I19" s="1261"/>
      <c r="J19" s="1261"/>
      <c r="K19" s="1261"/>
      <c r="L19" s="1261"/>
      <c r="M19" s="1261"/>
      <c r="N19" s="1261"/>
      <c r="O19" s="1261"/>
      <c r="P19" s="1261"/>
      <c r="Q19" s="1261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1"/>
      <c r="AB19" s="1261"/>
      <c r="AC19" s="1261"/>
      <c r="AD19" s="1261"/>
      <c r="AE19" s="1261"/>
      <c r="AF19" s="1261"/>
      <c r="AG19" s="1261"/>
      <c r="AH19" s="1261"/>
      <c r="AI19" s="1261"/>
      <c r="AJ19" s="1261"/>
      <c r="AK19" s="1261"/>
      <c r="AL19" s="1261"/>
      <c r="AM19" s="1261"/>
      <c r="AN19" s="1261"/>
      <c r="AO19" s="1261"/>
      <c r="AP19" s="1261"/>
      <c r="AQ19" s="1261"/>
      <c r="AR19" s="1261"/>
      <c r="AS19" s="1261"/>
      <c r="AT19" s="1261"/>
      <c r="AU19" s="1261"/>
      <c r="AV19" s="2359"/>
    </row>
    <row r="20" spans="1:48" s="8" customFormat="1" ht="18" customHeight="1">
      <c r="A20" s="3538" t="s">
        <v>157</v>
      </c>
      <c r="B20" s="3538"/>
      <c r="C20" s="3538"/>
      <c r="D20" s="3538"/>
      <c r="E20" s="3538"/>
      <c r="F20" s="3538"/>
      <c r="G20" s="3538"/>
      <c r="H20" s="3538"/>
      <c r="I20" s="3538"/>
      <c r="J20" s="3538"/>
      <c r="K20" s="3538"/>
      <c r="L20" s="3538"/>
      <c r="M20" s="3538"/>
      <c r="N20" s="3538"/>
      <c r="O20" s="3538"/>
      <c r="P20" s="3538"/>
      <c r="Q20" s="3538"/>
      <c r="R20" s="3538"/>
      <c r="S20" s="3538"/>
      <c r="T20" s="3538"/>
      <c r="U20" s="3538"/>
      <c r="V20" s="3538"/>
      <c r="W20" s="3538"/>
      <c r="X20" s="3538"/>
      <c r="Y20" s="3538"/>
      <c r="Z20" s="3538"/>
      <c r="AA20" s="3538"/>
      <c r="AB20" s="3538"/>
      <c r="AC20" s="3538"/>
      <c r="AD20" s="3538"/>
      <c r="AE20" s="3538"/>
      <c r="AF20" s="3538"/>
      <c r="AG20" s="3538"/>
      <c r="AH20" s="3538"/>
      <c r="AI20" s="3538"/>
      <c r="AJ20" s="3538"/>
      <c r="AK20" s="3538"/>
      <c r="AL20" s="3538"/>
      <c r="AM20" s="3538"/>
      <c r="AN20" s="3538"/>
      <c r="AO20" s="3538"/>
      <c r="AP20" s="3538"/>
      <c r="AQ20" s="3538"/>
      <c r="AR20" s="3538"/>
      <c r="AS20" s="3538"/>
      <c r="AT20" s="3538"/>
      <c r="AU20" s="3538"/>
      <c r="AV20" s="3538"/>
    </row>
    <row r="22" spans="1:48" s="8" customFormat="1" ht="18" customHeight="1">
      <c r="A22" s="8" t="s">
        <v>148</v>
      </c>
    </row>
    <row r="24" spans="1:48" s="8" customFormat="1" ht="18" customHeight="1">
      <c r="D24" s="8" t="s">
        <v>149</v>
      </c>
    </row>
    <row r="25" spans="1:48" s="8" customFormat="1" ht="18" customHeight="1">
      <c r="AC25" s="3535">
        <f ca="1">TODAY()</f>
        <v>42951</v>
      </c>
      <c r="AD25" s="3535"/>
      <c r="AE25" s="3535"/>
      <c r="AF25" s="3535"/>
      <c r="AG25" s="3535"/>
      <c r="AH25" s="3535"/>
      <c r="AI25" s="3535"/>
      <c r="AJ25" s="3535"/>
      <c r="AK25" s="3535"/>
    </row>
    <row r="27" spans="1:48" s="8" customFormat="1" ht="18" customHeight="1">
      <c r="AC27" s="5" t="s">
        <v>150</v>
      </c>
      <c r="AD27" s="5"/>
      <c r="AE27" s="5"/>
      <c r="AF27" s="5"/>
      <c r="AG27" s="5"/>
      <c r="AH27" s="5"/>
      <c r="AI27" s="3539">
        <f>'1'!$AJ$26</f>
        <v>0</v>
      </c>
      <c r="AJ27" s="3539"/>
      <c r="AK27" s="3539"/>
      <c r="AL27" s="3539"/>
      <c r="AM27" s="3539"/>
      <c r="AN27" s="3539"/>
      <c r="AO27" s="3539"/>
      <c r="AP27" s="3539"/>
      <c r="AQ27" s="5" t="s">
        <v>124</v>
      </c>
      <c r="AR27" s="5"/>
    </row>
    <row r="28" spans="1:48" s="8" customFormat="1" ht="18" customHeight="1"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5"/>
      <c r="AR28" s="5"/>
    </row>
    <row r="29" spans="1:48" s="8" customFormat="1" ht="18" customHeight="1">
      <c r="D29" s="8" t="s">
        <v>151</v>
      </c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5"/>
      <c r="AR29" s="5"/>
    </row>
    <row r="30" spans="1:48" s="8" customFormat="1" ht="18" customHeight="1"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5"/>
      <c r="AR30" s="5"/>
    </row>
    <row r="31" spans="1:48" s="8" customFormat="1" ht="18" customHeight="1">
      <c r="AC31" s="3535">
        <f ca="1">TODAY()</f>
        <v>42951</v>
      </c>
      <c r="AD31" s="3535"/>
      <c r="AE31" s="3535"/>
      <c r="AF31" s="3535"/>
      <c r="AG31" s="3535"/>
      <c r="AH31" s="3535"/>
      <c r="AI31" s="3535"/>
      <c r="AJ31" s="3535"/>
      <c r="AK31" s="3535"/>
    </row>
    <row r="32" spans="1:48" s="8" customFormat="1" ht="18" customHeight="1"/>
    <row r="33" spans="1:44" s="8" customFormat="1" ht="18" customHeight="1">
      <c r="AD33" s="5"/>
      <c r="AE33" s="5"/>
      <c r="AF33" s="56" t="s">
        <v>152</v>
      </c>
      <c r="AG33" s="3532"/>
      <c r="AH33" s="3532"/>
      <c r="AI33" s="3532"/>
      <c r="AJ33" s="3532"/>
      <c r="AK33" s="3532"/>
      <c r="AL33" s="3532"/>
      <c r="AM33" s="3532"/>
      <c r="AN33" s="3532"/>
      <c r="AO33" s="3532"/>
      <c r="AP33" s="3532"/>
      <c r="AQ33" s="5" t="s">
        <v>124</v>
      </c>
      <c r="AR33" s="5"/>
    </row>
    <row r="34" spans="1:44" s="8" customFormat="1" ht="18" customHeight="1">
      <c r="AD34" s="5"/>
      <c r="AE34" s="5"/>
      <c r="AF34" s="5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5"/>
      <c r="AR34" s="5"/>
    </row>
    <row r="35" spans="1:44" ht="18" customHeight="1">
      <c r="A35" s="14" t="s">
        <v>178</v>
      </c>
    </row>
  </sheetData>
  <sheetProtection insertColumns="0" deleteColumns="0"/>
  <protectedRanges>
    <protectedRange sqref="I6 AD6 AO6 M7 AI27 AC31 AI8 AN8 AR8 AF8 M11 AC11 AG9:AG10 Q12 AG12 AG33 AC25 U8:V8 Z8:AA8 P8 H9:W10 AP11" name="범위1"/>
  </protectedRanges>
  <mergeCells count="67">
    <mergeCell ref="AX6:BG6"/>
    <mergeCell ref="M11:X11"/>
    <mergeCell ref="AG11:AL11"/>
    <mergeCell ref="AH10:AV10"/>
    <mergeCell ref="AH9:AV9"/>
    <mergeCell ref="L7:AV7"/>
    <mergeCell ref="I9:X9"/>
    <mergeCell ref="AM8:AO8"/>
    <mergeCell ref="AQ8:AS8"/>
    <mergeCell ref="A7:K8"/>
    <mergeCell ref="Y9:AF9"/>
    <mergeCell ref="Y10:AF10"/>
    <mergeCell ref="AD8:AF8"/>
    <mergeCell ref="AG8:AK8"/>
    <mergeCell ref="AO4:AQ4"/>
    <mergeCell ref="AL4:AN4"/>
    <mergeCell ref="AI4:AK4"/>
    <mergeCell ref="I10:X10"/>
    <mergeCell ref="AK19:AV19"/>
    <mergeCell ref="R18:AJ18"/>
    <mergeCell ref="R19:AJ19"/>
    <mergeCell ref="R17:AJ17"/>
    <mergeCell ref="H11:L11"/>
    <mergeCell ref="H12:P12"/>
    <mergeCell ref="AK18:AV18"/>
    <mergeCell ref="A17:Q17"/>
    <mergeCell ref="A18:Q18"/>
    <mergeCell ref="A12:G12"/>
    <mergeCell ref="A19:Q19"/>
    <mergeCell ref="AP6:AV6"/>
    <mergeCell ref="A1:AV1"/>
    <mergeCell ref="AU3:AV3"/>
    <mergeCell ref="AR3:AT3"/>
    <mergeCell ref="AO3:AQ3"/>
    <mergeCell ref="AL3:AN3"/>
    <mergeCell ref="AI3:AK3"/>
    <mergeCell ref="AF3:AH3"/>
    <mergeCell ref="AG33:AP33"/>
    <mergeCell ref="AM11:AO11"/>
    <mergeCell ref="AP11:AV11"/>
    <mergeCell ref="Q12:AV12"/>
    <mergeCell ref="AC25:AK25"/>
    <mergeCell ref="A16:Q16"/>
    <mergeCell ref="R16:AJ16"/>
    <mergeCell ref="AK16:AV16"/>
    <mergeCell ref="AK17:AV17"/>
    <mergeCell ref="A20:AV20"/>
    <mergeCell ref="AI27:AP27"/>
    <mergeCell ref="AC31:AK31"/>
    <mergeCell ref="A15:AV15"/>
    <mergeCell ref="Y11:AF11"/>
    <mergeCell ref="AF4:AH4"/>
    <mergeCell ref="A13:AV13"/>
    <mergeCell ref="T8:W8"/>
    <mergeCell ref="Y8:AB8"/>
    <mergeCell ref="AU4:AV4"/>
    <mergeCell ref="AR4:AT4"/>
    <mergeCell ref="A6:H6"/>
    <mergeCell ref="Z6:AC6"/>
    <mergeCell ref="I6:R6"/>
    <mergeCell ref="S6:Y6"/>
    <mergeCell ref="A10:G10"/>
    <mergeCell ref="A9:G9"/>
    <mergeCell ref="A11:G11"/>
    <mergeCell ref="AM6:AO6"/>
    <mergeCell ref="N8:R8"/>
    <mergeCell ref="AD6:AL6"/>
  </mergeCells>
  <phoneticPr fontId="5" type="noConversion"/>
  <dataValidations disablePrompts="1" count="2">
    <dataValidation type="list" allowBlank="1" showInputMessage="1" showErrorMessage="1" sqref="AN8:AO8 U8:W8">
      <formula1>"1,2,3,4,5,6,7,8,9,10,11,12"</formula1>
    </dataValidation>
    <dataValidation type="list" allowBlank="1" showInputMessage="1" showErrorMessage="1" sqref="AR8:AS8 Z8:AB8">
      <formula1>"1,2,3,4,5,6,7,8,9,10,11,12,13,14,15,16,17,18,19,20,21,22,23,24,25,26,27,28,29,30,31"</formula1>
    </dataValidation>
  </dataValidations>
  <hyperlinks>
    <hyperlink ref="AX6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rowBreaks count="1" manualBreakCount="1">
    <brk id="35" max="4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selection activeCell="C7" sqref="C7:H7"/>
    </sheetView>
  </sheetViews>
  <sheetFormatPr defaultRowHeight="16.5"/>
  <cols>
    <col min="1" max="1" width="4.5546875" style="687" customWidth="1"/>
    <col min="2" max="2" width="9.21875" style="687" customWidth="1"/>
    <col min="3" max="3" width="3.44140625" style="687" customWidth="1"/>
    <col min="4" max="4" width="17.5546875" style="688" bestFit="1" customWidth="1"/>
    <col min="5" max="5" width="13.5546875" style="687" bestFit="1" customWidth="1"/>
    <col min="6" max="6" width="11.109375" style="687" customWidth="1"/>
    <col min="7" max="7" width="22.6640625" style="687" customWidth="1"/>
    <col min="8" max="8" width="9.109375" style="687" customWidth="1"/>
    <col min="9" max="9" width="1.77734375" style="687" customWidth="1"/>
    <col min="10" max="10" width="18.33203125" style="687" bestFit="1" customWidth="1"/>
    <col min="11" max="16384" width="8.88671875" style="687"/>
  </cols>
  <sheetData>
    <row r="1" spans="1:10" ht="31.5" customHeight="1">
      <c r="A1" s="3551" t="s">
        <v>2303</v>
      </c>
      <c r="B1" s="3551"/>
      <c r="C1" s="3551"/>
      <c r="D1" s="3551"/>
      <c r="E1" s="3551"/>
      <c r="F1" s="3551"/>
      <c r="G1" s="3551"/>
      <c r="H1" s="3551"/>
    </row>
    <row r="3" spans="1:10" s="691" customFormat="1" ht="18" customHeight="1">
      <c r="A3" s="3552" t="s">
        <v>2302</v>
      </c>
      <c r="B3" s="3552"/>
      <c r="C3" s="689"/>
      <c r="D3" s="690"/>
    </row>
    <row r="4" spans="1:10" s="691" customFormat="1" ht="18" customHeight="1">
      <c r="A4" s="3553" t="s">
        <v>2301</v>
      </c>
      <c r="B4" s="3553"/>
      <c r="C4" s="3554">
        <f>'1'!H4</f>
        <v>0</v>
      </c>
      <c r="D4" s="3554"/>
      <c r="E4" s="3554"/>
      <c r="F4" s="3554"/>
      <c r="G4" s="3554"/>
      <c r="H4" s="3554"/>
    </row>
    <row r="5" spans="1:10" s="691" customFormat="1" ht="18" customHeight="1">
      <c r="A5" s="3553" t="s">
        <v>2300</v>
      </c>
      <c r="B5" s="3553"/>
      <c r="C5" s="3554">
        <f>'1'!AC4</f>
        <v>0</v>
      </c>
      <c r="D5" s="3554"/>
      <c r="E5" s="3554"/>
      <c r="F5" s="3554"/>
      <c r="G5" s="3554"/>
      <c r="H5" s="3554"/>
    </row>
    <row r="6" spans="1:10" s="691" customFormat="1" ht="18" customHeight="1">
      <c r="A6" s="3553" t="s">
        <v>2299</v>
      </c>
      <c r="B6" s="3553"/>
      <c r="C6" s="3554">
        <f>'1'!H5</f>
        <v>0</v>
      </c>
      <c r="D6" s="3554"/>
      <c r="E6" s="3554"/>
      <c r="F6" s="3554"/>
      <c r="G6" s="3554"/>
      <c r="H6" s="3554"/>
    </row>
    <row r="7" spans="1:10" s="691" customFormat="1" ht="18" customHeight="1">
      <c r="A7" s="3553" t="s">
        <v>2298</v>
      </c>
      <c r="B7" s="3553"/>
      <c r="C7" s="3554"/>
      <c r="D7" s="3554"/>
      <c r="E7" s="3554"/>
      <c r="F7" s="3554"/>
      <c r="G7" s="3554"/>
      <c r="H7" s="3554"/>
    </row>
    <row r="8" spans="1:10" s="691" customFormat="1" ht="18" customHeight="1">
      <c r="A8" s="3553" t="s">
        <v>2297</v>
      </c>
      <c r="B8" s="3553"/>
      <c r="C8" s="3554">
        <f>'1'!AJ26</f>
        <v>0</v>
      </c>
      <c r="D8" s="3554"/>
      <c r="E8" s="3554"/>
      <c r="F8" s="3554"/>
      <c r="G8" s="3554"/>
      <c r="H8" s="3554"/>
    </row>
    <row r="9" spans="1:10" s="691" customFormat="1" ht="13.5">
      <c r="A9" s="689"/>
      <c r="B9" s="689"/>
      <c r="C9" s="689"/>
      <c r="D9" s="711"/>
      <c r="E9" s="711"/>
      <c r="F9" s="711"/>
      <c r="G9" s="711"/>
      <c r="H9" s="711"/>
    </row>
    <row r="10" spans="1:10" s="691" customFormat="1" ht="13.5">
      <c r="A10" s="3552" t="s">
        <v>2296</v>
      </c>
      <c r="B10" s="3552"/>
      <c r="C10" s="689"/>
      <c r="D10" s="3555"/>
      <c r="E10" s="3555"/>
      <c r="F10" s="3555"/>
      <c r="G10" s="3555"/>
      <c r="H10" s="3555"/>
    </row>
    <row r="11" spans="1:10" s="691" customFormat="1" ht="13.5">
      <c r="A11" s="692"/>
      <c r="B11" s="692"/>
      <c r="C11" s="689"/>
      <c r="D11" s="711"/>
      <c r="E11" s="711"/>
      <c r="F11" s="711"/>
      <c r="G11" s="711"/>
      <c r="H11" s="711"/>
    </row>
    <row r="12" spans="1:10" s="700" customFormat="1" ht="39.950000000000003" customHeight="1">
      <c r="A12" s="693" t="s">
        <v>2295</v>
      </c>
      <c r="B12" s="3556" t="s">
        <v>2294</v>
      </c>
      <c r="C12" s="3556"/>
      <c r="D12" s="710" t="s">
        <v>2293</v>
      </c>
      <c r="E12" s="710" t="s">
        <v>2292</v>
      </c>
      <c r="F12" s="710" t="s">
        <v>2291</v>
      </c>
      <c r="G12" s="3556" t="s">
        <v>2290</v>
      </c>
      <c r="H12" s="3557"/>
      <c r="J12" s="607" t="s">
        <v>2289</v>
      </c>
    </row>
    <row r="13" spans="1:10" s="700" customFormat="1" ht="99.95" customHeight="1">
      <c r="A13" s="694">
        <v>1</v>
      </c>
      <c r="B13" s="3558" t="s">
        <v>2288</v>
      </c>
      <c r="C13" s="3558"/>
      <c r="D13" s="709" t="s">
        <v>2287</v>
      </c>
      <c r="E13" s="708">
        <v>42856</v>
      </c>
      <c r="F13" s="707">
        <v>100000000</v>
      </c>
      <c r="G13" s="3559" t="s">
        <v>2286</v>
      </c>
      <c r="H13" s="3560"/>
    </row>
    <row r="14" spans="1:10" s="700" customFormat="1" ht="99.95" customHeight="1">
      <c r="A14" s="695">
        <v>6</v>
      </c>
      <c r="B14" s="3563"/>
      <c r="C14" s="3563"/>
      <c r="D14" s="706"/>
      <c r="E14" s="705"/>
      <c r="F14" s="704"/>
      <c r="G14" s="3564"/>
      <c r="H14" s="3565"/>
    </row>
    <row r="15" spans="1:10" s="700" customFormat="1" ht="99.95" customHeight="1">
      <c r="A15" s="695">
        <v>7</v>
      </c>
      <c r="B15" s="3563"/>
      <c r="C15" s="3563"/>
      <c r="D15" s="706"/>
      <c r="E15" s="705"/>
      <c r="F15" s="704"/>
      <c r="G15" s="3564"/>
      <c r="H15" s="3565"/>
    </row>
    <row r="16" spans="1:10" s="700" customFormat="1" ht="99.95" customHeight="1">
      <c r="A16" s="696">
        <v>8</v>
      </c>
      <c r="B16" s="3566"/>
      <c r="C16" s="3566"/>
      <c r="D16" s="697"/>
      <c r="E16" s="698"/>
      <c r="F16" s="699"/>
      <c r="G16" s="3567"/>
      <c r="H16" s="3568"/>
    </row>
    <row r="17" spans="1:8" s="700" customFormat="1" ht="12">
      <c r="D17" s="702"/>
    </row>
    <row r="18" spans="1:8" s="700" customFormat="1" ht="24.75" customHeight="1">
      <c r="A18" s="3561" t="s">
        <v>2285</v>
      </c>
      <c r="B18" s="3561"/>
      <c r="C18" s="3561"/>
      <c r="D18" s="3561"/>
      <c r="E18" s="3561"/>
      <c r="F18" s="3561"/>
      <c r="G18" s="3561"/>
      <c r="H18" s="3561"/>
    </row>
    <row r="19" spans="1:8" s="700" customFormat="1" ht="17.100000000000001" customHeight="1">
      <c r="D19" s="702"/>
    </row>
    <row r="20" spans="1:8" s="700" customFormat="1" ht="24.75" customHeight="1">
      <c r="A20" s="3562">
        <f ca="1">TODAY()</f>
        <v>42951</v>
      </c>
      <c r="B20" s="3562"/>
      <c r="C20" s="3562"/>
      <c r="D20" s="3562"/>
      <c r="E20" s="3562"/>
      <c r="F20" s="3562"/>
      <c r="G20" s="3562"/>
      <c r="H20" s="3562"/>
    </row>
    <row r="21" spans="1:8" s="700" customFormat="1" ht="12.95" customHeight="1">
      <c r="D21" s="702"/>
    </row>
    <row r="22" spans="1:8" s="700" customFormat="1" ht="20.100000000000001" customHeight="1">
      <c r="D22" s="702"/>
      <c r="F22" s="701" t="s">
        <v>2284</v>
      </c>
      <c r="G22" s="703">
        <f>'1'!AJ26</f>
        <v>0</v>
      </c>
      <c r="H22" s="701" t="s">
        <v>2283</v>
      </c>
    </row>
    <row r="23" spans="1:8" s="700" customFormat="1" ht="20.100000000000001" hidden="1" customHeight="1">
      <c r="D23" s="702"/>
      <c r="F23" s="701" t="s">
        <v>2411</v>
      </c>
      <c r="G23" s="774">
        <f>'1'!AJ27</f>
        <v>0</v>
      </c>
      <c r="H23" s="701" t="s">
        <v>2283</v>
      </c>
    </row>
    <row r="24" spans="1:8" s="700" customFormat="1" ht="20.100000000000001" customHeight="1">
      <c r="B24" s="3561" t="s">
        <v>2282</v>
      </c>
      <c r="C24" s="3561"/>
      <c r="D24" s="3561"/>
      <c r="F24" s="701"/>
      <c r="G24" s="701"/>
      <c r="H24" s="701"/>
    </row>
    <row r="25" spans="1:8" s="700" customFormat="1" ht="20.100000000000001" customHeight="1">
      <c r="D25" s="702"/>
    </row>
    <row r="26" spans="1:8" ht="17.100000000000001" customHeight="1"/>
  </sheetData>
  <mergeCells count="27">
    <mergeCell ref="A18:H18"/>
    <mergeCell ref="A20:H20"/>
    <mergeCell ref="B24:D24"/>
    <mergeCell ref="B14:C14"/>
    <mergeCell ref="G14:H14"/>
    <mergeCell ref="B15:C15"/>
    <mergeCell ref="G15:H15"/>
    <mergeCell ref="B16:C16"/>
    <mergeCell ref="G16:H16"/>
    <mergeCell ref="A10:B10"/>
    <mergeCell ref="D10:H10"/>
    <mergeCell ref="B12:C12"/>
    <mergeCell ref="G12:H12"/>
    <mergeCell ref="B13:C13"/>
    <mergeCell ref="G13:H13"/>
    <mergeCell ref="A6:B6"/>
    <mergeCell ref="C6:H6"/>
    <mergeCell ref="A7:B7"/>
    <mergeCell ref="C7:H7"/>
    <mergeCell ref="A8:B8"/>
    <mergeCell ref="C8:H8"/>
    <mergeCell ref="A1:H1"/>
    <mergeCell ref="A3:B3"/>
    <mergeCell ref="A4:B4"/>
    <mergeCell ref="C4:H4"/>
    <mergeCell ref="A5:B5"/>
    <mergeCell ref="C5:H5"/>
  </mergeCells>
  <phoneticPr fontId="5" type="noConversion"/>
  <dataValidations count="2">
    <dataValidation type="list" errorStyle="information" allowBlank="1" showInputMessage="1" showErrorMessage="1" error="사용내역이 없을 경우 직접 입력" sqref="D13:D16">
      <formula1>"연구비(법인)카드 미사용, 개인카드·개인거래·현금사용, 운임 특실 이용(조교수, 연구원), 공식일정을 초과한 출장, 연구과제 종료 후 계좌이체 신청, 사전 집행 후 연구계획변경 신청, 연구과제 종료 후 실행예산 변경"</formula1>
    </dataValidation>
    <dataValidation type="list" errorStyle="information" allowBlank="1" showInputMessage="1" showErrorMessage="1" error="사용비목 없을 경우 직접 입력" sqref="B13:B16">
      <formula1>"인건비, 연구장비·재료비,연구활동비, 연구과제추진비, 연구수당, 연구기자재 및 시설비, 재료비 및 전산처리관리비, 시작품 제작비, 국내여비, 국외여비, 수용비 및 수수료, 기술정보활동비, 유인물비, 전산처리비, 회의비, 교통통신비"</formula1>
    </dataValidation>
  </dataValidations>
  <hyperlinks>
    <hyperlink ref="J12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D37"/>
  <sheetViews>
    <sheetView topLeftCell="A3" workbookViewId="0">
      <selection activeCell="B23" sqref="B23"/>
    </sheetView>
  </sheetViews>
  <sheetFormatPr defaultRowHeight="18" customHeight="1"/>
  <cols>
    <col min="1" max="1" width="8.88671875" style="71"/>
    <col min="2" max="2" width="29" style="71" bestFit="1" customWidth="1"/>
    <col min="3" max="3" width="19" style="71" bestFit="1" customWidth="1"/>
    <col min="5" max="16384" width="8.88671875" style="71"/>
  </cols>
  <sheetData>
    <row r="1" spans="2:4" ht="18" customHeight="1">
      <c r="D1" s="71"/>
    </row>
    <row r="2" spans="2:4" ht="18" customHeight="1">
      <c r="B2" s="308" t="s">
        <v>1013</v>
      </c>
      <c r="C2" s="309" t="s">
        <v>1012</v>
      </c>
      <c r="D2" s="71"/>
    </row>
    <row r="3" spans="2:4" ht="18" customHeight="1">
      <c r="B3" s="310" t="s">
        <v>1006</v>
      </c>
      <c r="C3" s="313" t="s">
        <v>1032</v>
      </c>
      <c r="D3" s="71"/>
    </row>
    <row r="4" spans="2:4" ht="18" customHeight="1">
      <c r="B4" s="310" t="s">
        <v>1004</v>
      </c>
      <c r="C4" s="313" t="s">
        <v>1029</v>
      </c>
      <c r="D4" s="71"/>
    </row>
    <row r="5" spans="2:4" ht="18" customHeight="1">
      <c r="B5" s="310" t="s">
        <v>990</v>
      </c>
      <c r="C5" s="313" t="s">
        <v>1014</v>
      </c>
      <c r="D5" s="71"/>
    </row>
    <row r="6" spans="2:4" ht="18" customHeight="1">
      <c r="B6" s="310" t="s">
        <v>994</v>
      </c>
      <c r="C6" s="313" t="s">
        <v>1019</v>
      </c>
      <c r="D6" s="71"/>
    </row>
    <row r="7" spans="2:4" ht="18" customHeight="1">
      <c r="B7" s="310" t="s">
        <v>1007</v>
      </c>
      <c r="C7" s="313" t="s">
        <v>1033</v>
      </c>
      <c r="D7" s="71"/>
    </row>
    <row r="8" spans="2:4" ht="18" customHeight="1">
      <c r="B8" s="310" t="s">
        <v>1040</v>
      </c>
      <c r="C8" s="313" t="s">
        <v>1037</v>
      </c>
      <c r="D8" s="71"/>
    </row>
    <row r="9" spans="2:4" ht="18" customHeight="1">
      <c r="B9" s="310" t="s">
        <v>1003</v>
      </c>
      <c r="C9" s="313" t="s">
        <v>1028</v>
      </c>
      <c r="D9" s="71"/>
    </row>
    <row r="10" spans="2:4" ht="18" customHeight="1">
      <c r="B10" s="310" t="s">
        <v>1009</v>
      </c>
      <c r="C10" s="313" t="s">
        <v>1034</v>
      </c>
      <c r="D10" s="71"/>
    </row>
    <row r="11" spans="2:4" ht="18" customHeight="1">
      <c r="B11" s="310" t="s">
        <v>1000</v>
      </c>
      <c r="C11" s="313" t="s">
        <v>1023</v>
      </c>
      <c r="D11" s="71"/>
    </row>
    <row r="12" spans="2:4" ht="18" customHeight="1">
      <c r="B12" s="310" t="s">
        <v>1010</v>
      </c>
      <c r="C12" s="313" t="s">
        <v>1038</v>
      </c>
      <c r="D12" s="71"/>
    </row>
    <row r="13" spans="2:4" ht="18" customHeight="1">
      <c r="B13" s="310" t="s">
        <v>1008</v>
      </c>
      <c r="C13" s="313" t="s">
        <v>1035</v>
      </c>
      <c r="D13" s="71"/>
    </row>
    <row r="14" spans="2:4" ht="18" customHeight="1">
      <c r="B14" s="310" t="s">
        <v>1011</v>
      </c>
      <c r="C14" s="313" t="s">
        <v>1039</v>
      </c>
      <c r="D14" s="71"/>
    </row>
    <row r="15" spans="2:4" ht="18" customHeight="1">
      <c r="B15" s="310" t="s">
        <v>996</v>
      </c>
      <c r="C15" s="313" t="s">
        <v>1021</v>
      </c>
      <c r="D15" s="71"/>
    </row>
    <row r="16" spans="2:4" ht="18" customHeight="1">
      <c r="B16" s="310" t="s">
        <v>999</v>
      </c>
      <c r="C16" s="313" t="s">
        <v>1024</v>
      </c>
      <c r="D16" s="71"/>
    </row>
    <row r="17" spans="2:4" ht="18" customHeight="1">
      <c r="B17" s="310" t="s">
        <v>995</v>
      </c>
      <c r="C17" s="313" t="s">
        <v>1020</v>
      </c>
      <c r="D17" s="71"/>
    </row>
    <row r="18" spans="2:4" ht="18" customHeight="1">
      <c r="B18" s="310" t="s">
        <v>1001</v>
      </c>
      <c r="C18" s="313" t="s">
        <v>1027</v>
      </c>
      <c r="D18" s="71"/>
    </row>
    <row r="19" spans="2:4" ht="18" customHeight="1">
      <c r="B19" s="310" t="s">
        <v>1001</v>
      </c>
      <c r="C19" s="313" t="s">
        <v>1036</v>
      </c>
      <c r="D19" s="71"/>
    </row>
    <row r="20" spans="2:4" ht="18" customHeight="1">
      <c r="B20" s="310" t="s">
        <v>1002</v>
      </c>
      <c r="C20" s="313" t="s">
        <v>1179</v>
      </c>
      <c r="D20" s="71"/>
    </row>
    <row r="21" spans="2:4" ht="18" customHeight="1">
      <c r="B21" s="310" t="s">
        <v>993</v>
      </c>
      <c r="C21" s="313" t="s">
        <v>1018</v>
      </c>
      <c r="D21" s="71"/>
    </row>
    <row r="22" spans="2:4" ht="18" customHeight="1">
      <c r="B22" s="310" t="s">
        <v>1005</v>
      </c>
      <c r="C22" s="313" t="s">
        <v>1030</v>
      </c>
      <c r="D22" s="71"/>
    </row>
    <row r="23" spans="2:4" ht="18" customHeight="1">
      <c r="B23" s="310" t="s">
        <v>997</v>
      </c>
      <c r="C23" s="313" t="s">
        <v>1022</v>
      </c>
      <c r="D23" s="71"/>
    </row>
    <row r="24" spans="2:4" ht="18" customHeight="1">
      <c r="B24" s="310" t="s">
        <v>1045</v>
      </c>
      <c r="C24" s="313" t="s">
        <v>1015</v>
      </c>
      <c r="D24" s="71"/>
    </row>
    <row r="25" spans="2:4" ht="18" customHeight="1">
      <c r="B25" s="310" t="s">
        <v>1175</v>
      </c>
      <c r="C25" s="313" t="s">
        <v>1180</v>
      </c>
      <c r="D25" s="71"/>
    </row>
    <row r="26" spans="2:4" ht="18" customHeight="1">
      <c r="B26" s="310" t="s">
        <v>1176</v>
      </c>
      <c r="C26" s="313" t="s">
        <v>1181</v>
      </c>
      <c r="D26" s="71"/>
    </row>
    <row r="27" spans="2:4" ht="18" customHeight="1">
      <c r="B27" s="310" t="s">
        <v>1177</v>
      </c>
      <c r="C27" s="313" t="s">
        <v>1182</v>
      </c>
      <c r="D27" s="71"/>
    </row>
    <row r="28" spans="2:4" ht="18" customHeight="1">
      <c r="B28" s="310" t="s">
        <v>1178</v>
      </c>
      <c r="C28" s="313" t="s">
        <v>1183</v>
      </c>
      <c r="D28" s="71"/>
    </row>
    <row r="29" spans="2:4" ht="18" customHeight="1">
      <c r="B29" s="310" t="s">
        <v>1184</v>
      </c>
      <c r="C29" s="313" t="s">
        <v>1188</v>
      </c>
      <c r="D29" s="71"/>
    </row>
    <row r="30" spans="2:4" ht="18" customHeight="1">
      <c r="B30" s="310" t="s">
        <v>1185</v>
      </c>
      <c r="C30" s="313" t="s">
        <v>1189</v>
      </c>
      <c r="D30" s="71"/>
    </row>
    <row r="31" spans="2:4" ht="18" customHeight="1">
      <c r="B31" s="310" t="s">
        <v>1186</v>
      </c>
      <c r="C31" s="313" t="s">
        <v>1190</v>
      </c>
      <c r="D31" s="71"/>
    </row>
    <row r="32" spans="2:4" ht="18" customHeight="1">
      <c r="B32" s="310" t="s">
        <v>1187</v>
      </c>
      <c r="C32" s="313" t="s">
        <v>1191</v>
      </c>
      <c r="D32" s="71"/>
    </row>
    <row r="33" spans="2:4" ht="18" customHeight="1">
      <c r="B33" s="310" t="s">
        <v>992</v>
      </c>
      <c r="C33" s="313" t="s">
        <v>1017</v>
      </c>
      <c r="D33" s="71"/>
    </row>
    <row r="34" spans="2:4" ht="18" customHeight="1">
      <c r="B34" s="310" t="s">
        <v>1041</v>
      </c>
      <c r="C34" s="313" t="s">
        <v>1025</v>
      </c>
      <c r="D34" s="71"/>
    </row>
    <row r="35" spans="2:4" ht="18" customHeight="1">
      <c r="B35" s="310" t="s">
        <v>991</v>
      </c>
      <c r="C35" s="313" t="s">
        <v>1016</v>
      </c>
      <c r="D35" s="71"/>
    </row>
    <row r="36" spans="2:4" ht="18" customHeight="1">
      <c r="B36" s="311" t="s">
        <v>998</v>
      </c>
      <c r="C36" s="312" t="s">
        <v>1026</v>
      </c>
      <c r="D36" s="71"/>
    </row>
    <row r="37" spans="2:4" ht="18" customHeight="1">
      <c r="B37" s="310" t="s">
        <v>1044</v>
      </c>
      <c r="C37" s="313" t="s">
        <v>1031</v>
      </c>
      <c r="D37" s="71"/>
    </row>
  </sheetData>
  <autoFilter ref="B2:C2">
    <sortState ref="B3:C30">
      <sortCondition ref="B2"/>
    </sortState>
  </autoFilter>
  <phoneticPr fontId="5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zoomScaleNormal="100" workbookViewId="0">
      <selection activeCell="H43" sqref="H43:J43"/>
    </sheetView>
  </sheetViews>
  <sheetFormatPr defaultRowHeight="16.5"/>
  <cols>
    <col min="1" max="1" width="2.5546875" style="712" customWidth="1"/>
    <col min="2" max="2" width="8.33203125" style="712" customWidth="1"/>
    <col min="3" max="3" width="12.5546875" style="716" customWidth="1"/>
    <col min="4" max="5" width="8.21875" style="712" customWidth="1"/>
    <col min="6" max="6" width="3.88671875" style="712" customWidth="1"/>
    <col min="7" max="7" width="9.44140625" style="712" customWidth="1"/>
    <col min="8" max="8" width="0.77734375" style="712" customWidth="1"/>
    <col min="9" max="9" width="11.21875" style="712" customWidth="1"/>
    <col min="10" max="11" width="12.109375" style="712" customWidth="1"/>
    <col min="12" max="12" width="1.44140625" style="712" customWidth="1"/>
    <col min="13" max="13" width="13" style="714" customWidth="1"/>
    <col min="14" max="14" width="13.77734375" style="714" customWidth="1"/>
    <col min="15" max="15" width="17.33203125" style="714" customWidth="1"/>
    <col min="16" max="16" width="10.44140625" style="714" bestFit="1" customWidth="1"/>
    <col min="17" max="17" width="12.33203125" style="714" customWidth="1"/>
    <col min="18" max="18" width="15.88671875" style="714" customWidth="1"/>
    <col min="19" max="19" width="10" style="714" customWidth="1"/>
    <col min="20" max="20" width="16.77734375" style="713" customWidth="1"/>
    <col min="21" max="16384" width="8.88671875" style="712"/>
  </cols>
  <sheetData>
    <row r="1" spans="1:20" ht="26.25">
      <c r="A1" s="3633" t="s">
        <v>2304</v>
      </c>
      <c r="B1" s="3633"/>
      <c r="C1" s="3633"/>
      <c r="D1" s="3633"/>
      <c r="E1" s="3633"/>
      <c r="F1" s="3633"/>
      <c r="G1" s="3633"/>
      <c r="H1" s="3633"/>
      <c r="I1" s="3633"/>
      <c r="J1" s="3633"/>
      <c r="K1" s="3633"/>
      <c r="M1" s="3634" t="s">
        <v>2305</v>
      </c>
      <c r="N1" s="3635"/>
      <c r="O1" s="3635"/>
      <c r="P1" s="3635"/>
      <c r="Q1" s="3635"/>
      <c r="R1" s="3635"/>
      <c r="S1" s="3635"/>
    </row>
    <row r="2" spans="1:20">
      <c r="A2" s="3636" t="s">
        <v>180</v>
      </c>
      <c r="B2" s="3636"/>
      <c r="C2" s="3636"/>
      <c r="D2" s="3636"/>
      <c r="E2" s="3636"/>
      <c r="F2" s="3636"/>
      <c r="G2" s="3636"/>
      <c r="H2" s="3636"/>
      <c r="I2" s="3636"/>
      <c r="J2" s="3636"/>
      <c r="K2" s="3636"/>
    </row>
    <row r="3" spans="1:20" ht="5.0999999999999996" customHeight="1">
      <c r="A3" s="715"/>
      <c r="B3" s="715"/>
      <c r="F3" s="717"/>
    </row>
    <row r="4" spans="1:20" ht="13.5">
      <c r="A4" s="715"/>
      <c r="B4" s="715"/>
      <c r="F4" s="717"/>
      <c r="G4" s="718" t="s">
        <v>2306</v>
      </c>
      <c r="H4" s="719"/>
      <c r="I4" s="718" t="s">
        <v>2307</v>
      </c>
      <c r="J4" s="718" t="s">
        <v>2308</v>
      </c>
      <c r="K4" s="718" t="s">
        <v>2308</v>
      </c>
      <c r="M4" s="3637" t="s">
        <v>2309</v>
      </c>
      <c r="N4" s="3637" t="s">
        <v>2310</v>
      </c>
      <c r="O4" s="3637" t="s">
        <v>2311</v>
      </c>
      <c r="P4" s="3637" t="s">
        <v>2312</v>
      </c>
      <c r="Q4" s="3637" t="s">
        <v>2313</v>
      </c>
      <c r="R4" s="3638" t="s">
        <v>2314</v>
      </c>
      <c r="S4" s="3637" t="s">
        <v>2315</v>
      </c>
    </row>
    <row r="5" spans="1:20" ht="29.25" customHeight="1">
      <c r="A5" s="720"/>
      <c r="B5" s="720"/>
      <c r="C5" s="721"/>
      <c r="D5" s="722"/>
      <c r="E5" s="722"/>
      <c r="F5" s="717"/>
      <c r="G5" s="718"/>
      <c r="H5" s="719"/>
      <c r="I5" s="718"/>
      <c r="J5" s="718"/>
      <c r="K5" s="718"/>
      <c r="M5" s="3637"/>
      <c r="N5" s="3637"/>
      <c r="O5" s="3637"/>
      <c r="P5" s="3637"/>
      <c r="Q5" s="3637"/>
      <c r="R5" s="3637"/>
      <c r="S5" s="3637"/>
    </row>
    <row r="6" spans="1:20">
      <c r="A6" s="723"/>
      <c r="B6" s="723"/>
      <c r="C6" s="724"/>
      <c r="D6" s="723"/>
      <c r="E6" s="725"/>
      <c r="M6" s="3632" t="s">
        <v>2316</v>
      </c>
      <c r="N6" s="3632" t="s">
        <v>2317</v>
      </c>
      <c r="O6" s="3632" t="s">
        <v>2318</v>
      </c>
      <c r="P6" s="3632" t="s">
        <v>2319</v>
      </c>
      <c r="Q6" s="3632" t="s">
        <v>2320</v>
      </c>
      <c r="R6" s="3632" t="s">
        <v>2321</v>
      </c>
      <c r="S6" s="3632"/>
      <c r="T6" s="726" t="s">
        <v>2322</v>
      </c>
    </row>
    <row r="7" spans="1:20" ht="18" customHeight="1">
      <c r="A7" s="3602" t="s">
        <v>181</v>
      </c>
      <c r="B7" s="3574" t="s">
        <v>2323</v>
      </c>
      <c r="C7" s="3574"/>
      <c r="D7" s="3628" t="s">
        <v>2324</v>
      </c>
      <c r="E7" s="3629"/>
      <c r="F7" s="3608" t="s">
        <v>2325</v>
      </c>
      <c r="G7" s="3608"/>
      <c r="H7" s="3608"/>
      <c r="I7" s="3608"/>
      <c r="J7" s="3608"/>
      <c r="K7" s="3608"/>
      <c r="M7" s="3632"/>
      <c r="N7" s="3632"/>
      <c r="O7" s="3632"/>
      <c r="P7" s="3632"/>
      <c r="Q7" s="3632"/>
      <c r="R7" s="3632"/>
      <c r="S7" s="3632"/>
      <c r="T7" s="727"/>
    </row>
    <row r="8" spans="1:20" ht="18" customHeight="1">
      <c r="A8" s="3602"/>
      <c r="B8" s="3574" t="s">
        <v>2326</v>
      </c>
      <c r="C8" s="3574"/>
      <c r="D8" s="3628" t="s">
        <v>2327</v>
      </c>
      <c r="E8" s="3629"/>
      <c r="F8" s="3608" t="s">
        <v>2328</v>
      </c>
      <c r="G8" s="3608"/>
      <c r="H8" s="3608"/>
      <c r="I8" s="3608"/>
      <c r="J8" s="3608"/>
      <c r="K8" s="3608"/>
      <c r="M8" s="3632"/>
      <c r="N8" s="3632"/>
      <c r="O8" s="3632"/>
      <c r="P8" s="3632"/>
      <c r="Q8" s="3632"/>
      <c r="R8" s="3632"/>
      <c r="S8" s="3632"/>
      <c r="T8" s="728"/>
    </row>
    <row r="9" spans="1:20" ht="18" customHeight="1">
      <c r="A9" s="3602"/>
      <c r="B9" s="3574" t="s">
        <v>2329</v>
      </c>
      <c r="C9" s="3574"/>
      <c r="D9" s="3628" t="s">
        <v>2330</v>
      </c>
      <c r="E9" s="3629"/>
      <c r="F9" s="3627" t="s">
        <v>2331</v>
      </c>
      <c r="G9" s="3627"/>
      <c r="H9" s="3627"/>
      <c r="I9" s="3627"/>
      <c r="J9" s="3627"/>
      <c r="K9" s="3627"/>
      <c r="M9" s="729"/>
      <c r="N9" s="729"/>
      <c r="O9" s="729"/>
      <c r="P9" s="729"/>
      <c r="Q9" s="729"/>
      <c r="R9" s="729"/>
      <c r="S9" s="729"/>
      <c r="T9" s="728"/>
    </row>
    <row r="10" spans="1:20" ht="18" customHeight="1">
      <c r="A10" s="3602"/>
      <c r="B10" s="3574"/>
      <c r="C10" s="3574"/>
      <c r="D10" s="3628" t="s">
        <v>2332</v>
      </c>
      <c r="E10" s="3629"/>
      <c r="F10" s="3608" t="s">
        <v>2333</v>
      </c>
      <c r="G10" s="3608"/>
      <c r="H10" s="3608"/>
      <c r="I10" s="3608"/>
      <c r="J10" s="3608"/>
      <c r="K10" s="3608"/>
      <c r="M10" s="3631" t="s">
        <v>2334</v>
      </c>
      <c r="N10" s="3631"/>
      <c r="O10" s="3631"/>
      <c r="P10" s="3631"/>
      <c r="Q10" s="3631"/>
      <c r="R10" s="3631"/>
      <c r="S10" s="3631"/>
      <c r="T10" s="728"/>
    </row>
    <row r="11" spans="1:20" ht="18" customHeight="1">
      <c r="A11" s="3602"/>
      <c r="B11" s="3574" t="s">
        <v>2335</v>
      </c>
      <c r="C11" s="3574"/>
      <c r="D11" s="3628" t="s">
        <v>2336</v>
      </c>
      <c r="E11" s="3629"/>
      <c r="F11" s="3608"/>
      <c r="G11" s="3608"/>
      <c r="H11" s="3608"/>
      <c r="I11" s="3608"/>
      <c r="J11" s="3608"/>
      <c r="K11" s="3608"/>
      <c r="M11" s="3631"/>
      <c r="N11" s="3631"/>
      <c r="O11" s="3631"/>
      <c r="P11" s="3631"/>
      <c r="Q11" s="3631"/>
      <c r="R11" s="3631"/>
      <c r="S11" s="3631"/>
      <c r="T11" s="728"/>
    </row>
    <row r="12" spans="1:20" ht="18" customHeight="1">
      <c r="A12" s="3602"/>
      <c r="B12" s="3574" t="s">
        <v>2337</v>
      </c>
      <c r="C12" s="3574"/>
      <c r="D12" s="3601" t="s">
        <v>2338</v>
      </c>
      <c r="E12" s="3601"/>
      <c r="F12" s="3601"/>
      <c r="G12" s="3601"/>
      <c r="H12" s="3601"/>
      <c r="I12" s="3601"/>
      <c r="J12" s="3601"/>
      <c r="K12" s="3601"/>
      <c r="M12" s="3631"/>
      <c r="N12" s="3631"/>
      <c r="O12" s="3631"/>
      <c r="P12" s="3631"/>
      <c r="Q12" s="3631"/>
      <c r="R12" s="3631"/>
      <c r="S12" s="3631"/>
      <c r="T12" s="728"/>
    </row>
    <row r="13" spans="1:20" ht="18" customHeight="1">
      <c r="A13" s="3602"/>
      <c r="B13" s="3574" t="s">
        <v>2339</v>
      </c>
      <c r="C13" s="3574"/>
      <c r="D13" s="730" t="s">
        <v>2340</v>
      </c>
      <c r="E13" s="3604"/>
      <c r="F13" s="3604"/>
      <c r="G13" s="3604"/>
      <c r="H13" s="3604"/>
      <c r="I13" s="731" t="s">
        <v>2341</v>
      </c>
      <c r="J13" s="3609"/>
      <c r="K13" s="3610"/>
      <c r="M13" s="3631"/>
      <c r="N13" s="3631"/>
      <c r="O13" s="3631"/>
      <c r="P13" s="3631"/>
      <c r="Q13" s="3631"/>
      <c r="R13" s="3631"/>
      <c r="S13" s="3631"/>
      <c r="T13" s="728"/>
    </row>
    <row r="14" spans="1:20" ht="18" customHeight="1">
      <c r="A14" s="3574" t="s">
        <v>2342</v>
      </c>
      <c r="B14" s="3574"/>
      <c r="C14" s="3574"/>
      <c r="D14" s="3630" t="s">
        <v>2343</v>
      </c>
      <c r="E14" s="3630"/>
      <c r="F14" s="3630"/>
      <c r="G14" s="3630"/>
      <c r="H14" s="3630"/>
      <c r="I14" s="3630"/>
      <c r="J14" s="3630"/>
      <c r="K14" s="3630"/>
      <c r="M14" s="729"/>
      <c r="N14" s="729"/>
      <c r="O14" s="729"/>
      <c r="P14" s="729"/>
      <c r="Q14" s="729"/>
      <c r="R14" s="729"/>
      <c r="S14" s="729"/>
      <c r="T14" s="728"/>
    </row>
    <row r="15" spans="1:20" ht="18" customHeight="1">
      <c r="A15" s="3574"/>
      <c r="B15" s="3574"/>
      <c r="C15" s="3574"/>
      <c r="D15" s="3630" t="s">
        <v>2344</v>
      </c>
      <c r="E15" s="3630"/>
      <c r="F15" s="3630"/>
      <c r="G15" s="3630"/>
      <c r="H15" s="3630"/>
      <c r="I15" s="3630"/>
      <c r="J15" s="3630"/>
      <c r="K15" s="3630"/>
      <c r="M15" s="729"/>
      <c r="N15" s="729"/>
      <c r="O15" s="729"/>
      <c r="P15" s="729"/>
      <c r="Q15" s="729"/>
      <c r="R15" s="729"/>
      <c r="S15" s="729"/>
      <c r="T15" s="728"/>
    </row>
    <row r="16" spans="1:20" ht="18" customHeight="1">
      <c r="A16" s="3574" t="s">
        <v>2345</v>
      </c>
      <c r="B16" s="3574"/>
      <c r="C16" s="3574"/>
      <c r="D16" s="732" t="s">
        <v>2346</v>
      </c>
      <c r="E16" s="3625"/>
      <c r="F16" s="3625"/>
      <c r="G16" s="733" t="s">
        <v>2347</v>
      </c>
      <c r="H16" s="3625"/>
      <c r="I16" s="3625"/>
      <c r="J16" s="3625" t="s">
        <v>2348</v>
      </c>
      <c r="K16" s="3626"/>
      <c r="M16" s="729"/>
      <c r="N16" s="729"/>
      <c r="O16" s="729"/>
      <c r="P16" s="729"/>
      <c r="Q16" s="729"/>
      <c r="R16" s="729"/>
      <c r="S16" s="729"/>
      <c r="T16" s="728"/>
    </row>
    <row r="17" spans="1:20" ht="18" customHeight="1">
      <c r="A17" s="3574" t="s">
        <v>2349</v>
      </c>
      <c r="B17" s="3574"/>
      <c r="C17" s="3574"/>
      <c r="D17" s="3601" t="s">
        <v>2350</v>
      </c>
      <c r="E17" s="3601"/>
      <c r="F17" s="3601"/>
      <c r="G17" s="3601"/>
      <c r="H17" s="3601"/>
      <c r="I17" s="3601"/>
      <c r="J17" s="3601"/>
      <c r="K17" s="3601"/>
      <c r="M17" s="729"/>
      <c r="N17" s="729"/>
      <c r="O17" s="729"/>
      <c r="P17" s="729"/>
      <c r="Q17" s="729"/>
      <c r="R17" s="729"/>
      <c r="S17" s="729"/>
      <c r="T17" s="728"/>
    </row>
    <row r="18" spans="1:20" ht="18" customHeight="1">
      <c r="A18" s="3602" t="s">
        <v>2351</v>
      </c>
      <c r="B18" s="3574" t="s">
        <v>2352</v>
      </c>
      <c r="C18" s="3574"/>
      <c r="D18" s="3603"/>
      <c r="E18" s="3604"/>
      <c r="F18" s="3604"/>
      <c r="G18" s="3604"/>
      <c r="H18" s="3605" t="s">
        <v>2353</v>
      </c>
      <c r="I18" s="3605"/>
      <c r="J18" s="3606"/>
      <c r="K18" s="3607"/>
      <c r="M18" s="729"/>
      <c r="N18" s="729"/>
      <c r="O18" s="729"/>
      <c r="P18" s="729"/>
      <c r="Q18" s="729"/>
      <c r="R18" s="729"/>
      <c r="S18" s="729"/>
      <c r="T18" s="728"/>
    </row>
    <row r="19" spans="1:20" ht="18" customHeight="1">
      <c r="A19" s="3602"/>
      <c r="B19" s="3574" t="s">
        <v>2337</v>
      </c>
      <c r="C19" s="3574"/>
      <c r="D19" s="3608"/>
      <c r="E19" s="3608"/>
      <c r="F19" s="3608"/>
      <c r="G19" s="3608"/>
      <c r="H19" s="3608"/>
      <c r="I19" s="3608"/>
      <c r="J19" s="3608"/>
      <c r="K19" s="3608"/>
      <c r="M19" s="734"/>
      <c r="N19" s="734"/>
      <c r="O19" s="734"/>
      <c r="P19" s="734"/>
      <c r="Q19" s="734"/>
      <c r="R19" s="734"/>
      <c r="S19" s="734"/>
      <c r="T19" s="728"/>
    </row>
    <row r="20" spans="1:20" ht="18" customHeight="1">
      <c r="A20" s="3602"/>
      <c r="B20" s="3574" t="s">
        <v>2354</v>
      </c>
      <c r="C20" s="3574"/>
      <c r="D20" s="735" t="s">
        <v>2355</v>
      </c>
      <c r="E20" s="736"/>
      <c r="F20" s="3609"/>
      <c r="G20" s="3609"/>
      <c r="H20" s="3609"/>
      <c r="I20" s="736" t="s">
        <v>2356</v>
      </c>
      <c r="J20" s="3609"/>
      <c r="K20" s="3610"/>
      <c r="T20" s="727"/>
    </row>
    <row r="21" spans="1:20" ht="16.5" customHeight="1">
      <c r="A21" s="3602"/>
      <c r="B21" s="3574" t="s">
        <v>2357</v>
      </c>
      <c r="C21" s="3574"/>
      <c r="D21" s="3611" t="s">
        <v>2358</v>
      </c>
      <c r="E21" s="3612"/>
      <c r="F21" s="3613"/>
      <c r="G21" s="3620"/>
      <c r="H21" s="3621"/>
      <c r="I21" s="3621"/>
      <c r="J21" s="3621"/>
      <c r="K21" s="3622"/>
      <c r="T21" s="728"/>
    </row>
    <row r="22" spans="1:20" ht="16.5" customHeight="1">
      <c r="A22" s="3602"/>
      <c r="B22" s="3574"/>
      <c r="C22" s="3574"/>
      <c r="D22" s="3614"/>
      <c r="E22" s="3615"/>
      <c r="F22" s="3616"/>
      <c r="G22" s="3623" t="s">
        <v>2359</v>
      </c>
      <c r="H22" s="3624"/>
      <c r="I22" s="3624"/>
      <c r="J22" s="3589"/>
      <c r="K22" s="3590"/>
      <c r="T22" s="727"/>
    </row>
    <row r="23" spans="1:20" ht="16.5" customHeight="1">
      <c r="A23" s="3602"/>
      <c r="B23" s="3574"/>
      <c r="C23" s="3574"/>
      <c r="D23" s="3617"/>
      <c r="E23" s="3618"/>
      <c r="F23" s="3619"/>
      <c r="G23" s="737" t="s">
        <v>2360</v>
      </c>
      <c r="H23" s="3591"/>
      <c r="I23" s="3591"/>
      <c r="J23" s="3591"/>
      <c r="K23" s="3592"/>
      <c r="T23" s="727"/>
    </row>
    <row r="24" spans="1:20" ht="18" customHeight="1">
      <c r="A24" s="3602"/>
      <c r="B24" s="3574"/>
      <c r="C24" s="3574"/>
      <c r="D24" s="3593" t="s">
        <v>2361</v>
      </c>
      <c r="E24" s="3594"/>
      <c r="F24" s="3595"/>
      <c r="G24" s="3587"/>
      <c r="H24" s="3587"/>
      <c r="I24" s="3587"/>
      <c r="J24" s="3587"/>
      <c r="K24" s="3587"/>
      <c r="T24" s="727"/>
    </row>
    <row r="25" spans="1:20" ht="18" customHeight="1">
      <c r="A25" s="3602"/>
      <c r="B25" s="3574"/>
      <c r="C25" s="3574"/>
      <c r="D25" s="3596"/>
      <c r="E25" s="3597"/>
      <c r="F25" s="3598"/>
      <c r="G25" s="3599" t="s">
        <v>2362</v>
      </c>
      <c r="H25" s="3600"/>
      <c r="I25" s="738"/>
      <c r="J25" s="736" t="s">
        <v>2363</v>
      </c>
      <c r="K25" s="739"/>
      <c r="T25" s="727"/>
    </row>
    <row r="26" spans="1:20" ht="18" customHeight="1">
      <c r="A26" s="3602"/>
      <c r="B26" s="3574"/>
      <c r="C26" s="3574"/>
      <c r="D26" s="3574" t="s">
        <v>2364</v>
      </c>
      <c r="E26" s="3574"/>
      <c r="F26" s="3574"/>
      <c r="G26" s="3587"/>
      <c r="H26" s="3587"/>
      <c r="I26" s="3587"/>
      <c r="J26" s="3587"/>
      <c r="K26" s="3587"/>
      <c r="T26" s="727"/>
    </row>
    <row r="27" spans="1:20" ht="24.95" customHeight="1">
      <c r="A27" s="3602"/>
      <c r="B27" s="3574" t="s">
        <v>2365</v>
      </c>
      <c r="C27" s="3574"/>
      <c r="D27" s="3574" t="s">
        <v>2366</v>
      </c>
      <c r="E27" s="3574"/>
      <c r="F27" s="3574"/>
      <c r="G27" s="3588"/>
      <c r="H27" s="3588"/>
      <c r="I27" s="3588"/>
      <c r="J27" s="3588"/>
      <c r="K27" s="3588"/>
      <c r="T27" s="727"/>
    </row>
    <row r="28" spans="1:20" ht="16.5" customHeight="1">
      <c r="A28" s="3602"/>
      <c r="B28" s="3574"/>
      <c r="C28" s="3574"/>
      <c r="D28" s="3574" t="s">
        <v>2367</v>
      </c>
      <c r="E28" s="3574"/>
      <c r="F28" s="3574"/>
      <c r="G28" s="3587"/>
      <c r="H28" s="3587"/>
      <c r="I28" s="3587"/>
      <c r="J28" s="3587"/>
      <c r="K28" s="3587"/>
      <c r="T28" s="727"/>
    </row>
    <row r="29" spans="1:20" s="743" customFormat="1" ht="5.0999999999999996" customHeight="1">
      <c r="A29" s="740"/>
      <c r="B29" s="741"/>
      <c r="C29" s="741"/>
      <c r="D29" s="741"/>
      <c r="E29" s="741"/>
      <c r="F29" s="741"/>
      <c r="G29" s="742"/>
      <c r="H29" s="742"/>
      <c r="I29" s="742"/>
      <c r="J29" s="742"/>
      <c r="K29" s="742"/>
      <c r="T29" s="727"/>
    </row>
    <row r="30" spans="1:20" ht="18" customHeight="1">
      <c r="A30" s="3574" t="s">
        <v>2368</v>
      </c>
      <c r="B30" s="3574"/>
      <c r="C30" s="744"/>
      <c r="D30" s="3575" t="s">
        <v>2369</v>
      </c>
      <c r="E30" s="3576"/>
      <c r="F30" s="3577"/>
      <c r="G30" s="3578"/>
      <c r="H30" s="3579"/>
      <c r="I30" s="745" t="s">
        <v>2370</v>
      </c>
      <c r="J30" s="3580"/>
      <c r="K30" s="3581"/>
      <c r="T30" s="727"/>
    </row>
    <row r="31" spans="1:20" ht="18" customHeight="1">
      <c r="A31" s="3574" t="s">
        <v>2371</v>
      </c>
      <c r="B31" s="3574"/>
      <c r="C31" s="744"/>
      <c r="D31" s="3575" t="s">
        <v>2372</v>
      </c>
      <c r="E31" s="3576"/>
      <c r="F31" s="3582"/>
      <c r="G31" s="3582"/>
      <c r="H31" s="3582"/>
      <c r="I31" s="3582"/>
      <c r="J31" s="3582"/>
      <c r="K31" s="3582"/>
      <c r="T31" s="727"/>
    </row>
    <row r="32" spans="1:20" s="743" customFormat="1" ht="5.0999999999999996" customHeight="1">
      <c r="A32" s="746"/>
      <c r="B32" s="741"/>
      <c r="C32" s="747"/>
      <c r="D32" s="748"/>
      <c r="E32" s="748"/>
      <c r="F32" s="748"/>
      <c r="G32" s="748"/>
      <c r="H32" s="748"/>
      <c r="I32" s="748"/>
      <c r="J32" s="748"/>
      <c r="K32" s="748"/>
      <c r="M32" s="714"/>
      <c r="N32" s="714"/>
      <c r="O32" s="714"/>
      <c r="P32" s="714"/>
      <c r="Q32" s="714"/>
      <c r="R32" s="714"/>
      <c r="S32" s="714"/>
      <c r="T32" s="727"/>
    </row>
    <row r="33" spans="1:20" s="716" customFormat="1" ht="27" customHeight="1">
      <c r="A33" s="3574" t="s">
        <v>2373</v>
      </c>
      <c r="B33" s="3574"/>
      <c r="C33" s="745" t="s">
        <v>2374</v>
      </c>
      <c r="D33" s="745" t="s">
        <v>2375</v>
      </c>
      <c r="E33" s="3575" t="s">
        <v>2376</v>
      </c>
      <c r="F33" s="3583"/>
      <c r="G33" s="3583"/>
      <c r="H33" s="3576"/>
      <c r="I33" s="745" t="s">
        <v>2377</v>
      </c>
      <c r="J33" s="745" t="s">
        <v>2377</v>
      </c>
      <c r="K33" s="745" t="s">
        <v>2378</v>
      </c>
      <c r="M33" s="714"/>
      <c r="N33" s="714"/>
      <c r="O33" s="714"/>
      <c r="P33" s="714"/>
      <c r="Q33" s="714"/>
      <c r="R33" s="714"/>
      <c r="S33" s="714"/>
      <c r="T33" s="727"/>
    </row>
    <row r="34" spans="1:20" s="716" customFormat="1" ht="18" customHeight="1">
      <c r="A34" s="3574"/>
      <c r="B34" s="3574"/>
      <c r="C34" s="749"/>
      <c r="D34" s="749"/>
      <c r="E34" s="750"/>
      <c r="F34" s="3580"/>
      <c r="G34" s="3584"/>
      <c r="H34" s="3581"/>
      <c r="I34" s="749"/>
      <c r="J34" s="749"/>
      <c r="K34" s="749"/>
      <c r="M34" s="714"/>
      <c r="N34" s="714"/>
      <c r="O34" s="714"/>
      <c r="P34" s="714"/>
      <c r="Q34" s="714"/>
      <c r="R34" s="714"/>
      <c r="S34" s="714"/>
      <c r="T34" s="727"/>
    </row>
    <row r="35" spans="1:20" s="743" customFormat="1" ht="5.0999999999999996" customHeight="1">
      <c r="A35" s="746"/>
      <c r="B35" s="741"/>
      <c r="C35" s="747"/>
      <c r="D35" s="748"/>
      <c r="E35" s="748"/>
      <c r="F35" s="748"/>
      <c r="G35" s="748"/>
      <c r="H35" s="748"/>
      <c r="I35" s="748"/>
      <c r="J35" s="748"/>
      <c r="K35" s="748"/>
      <c r="M35" s="714"/>
      <c r="N35" s="714"/>
      <c r="O35" s="714"/>
      <c r="P35" s="714"/>
      <c r="Q35" s="714"/>
      <c r="R35" s="714"/>
      <c r="S35" s="714"/>
      <c r="T35" s="727"/>
    </row>
    <row r="36" spans="1:20" ht="27" customHeight="1">
      <c r="A36" s="3585" t="s">
        <v>2379</v>
      </c>
      <c r="B36" s="3585"/>
      <c r="C36" s="3586" t="s">
        <v>2380</v>
      </c>
      <c r="D36" s="3586"/>
      <c r="E36" s="3586"/>
      <c r="F36" s="3586"/>
      <c r="G36" s="3586"/>
      <c r="H36" s="3586"/>
      <c r="I36" s="3586"/>
      <c r="J36" s="3586"/>
      <c r="K36" s="3586"/>
      <c r="T36" s="727"/>
    </row>
    <row r="37" spans="1:20" ht="5.0999999999999996" customHeight="1">
      <c r="A37" s="751"/>
      <c r="B37" s="751"/>
      <c r="C37" s="752"/>
      <c r="D37" s="753"/>
      <c r="E37" s="753"/>
      <c r="F37" s="753"/>
      <c r="G37" s="753"/>
      <c r="H37" s="753"/>
      <c r="I37" s="753"/>
      <c r="J37" s="753"/>
      <c r="K37" s="753"/>
      <c r="T37" s="754"/>
    </row>
    <row r="38" spans="1:20" ht="15.95" customHeight="1">
      <c r="A38" s="3569" t="s">
        <v>2381</v>
      </c>
      <c r="B38" s="3569"/>
      <c r="C38" s="3569"/>
      <c r="D38" s="3569"/>
      <c r="E38" s="3569"/>
      <c r="F38" s="3569"/>
      <c r="G38" s="3569"/>
      <c r="H38" s="3569"/>
      <c r="I38" s="3569"/>
      <c r="J38" s="3569"/>
      <c r="K38" s="3569"/>
      <c r="T38" s="727"/>
    </row>
    <row r="39" spans="1:20" ht="15.95" customHeight="1">
      <c r="A39" s="3569" t="s">
        <v>2382</v>
      </c>
      <c r="B39" s="3569"/>
      <c r="C39" s="3569"/>
      <c r="D39" s="3569"/>
      <c r="E39" s="3569"/>
      <c r="F39" s="3569"/>
      <c r="G39" s="3569"/>
      <c r="H39" s="3569"/>
      <c r="I39" s="3569"/>
      <c r="J39" s="3569"/>
      <c r="K39" s="3569"/>
      <c r="T39" s="727"/>
    </row>
    <row r="40" spans="1:20" ht="23.25" customHeight="1">
      <c r="A40" s="3570" t="s">
        <v>2383</v>
      </c>
      <c r="B40" s="3570"/>
      <c r="C40" s="3570"/>
      <c r="D40" s="3570"/>
      <c r="E40" s="3570"/>
      <c r="F40" s="3570"/>
      <c r="G40" s="3570"/>
      <c r="H40" s="3570"/>
      <c r="I40" s="3570"/>
      <c r="J40" s="3570"/>
      <c r="K40" s="3570"/>
      <c r="T40" s="727"/>
    </row>
    <row r="41" spans="1:20" ht="5.0999999999999996" customHeight="1">
      <c r="A41" s="755"/>
      <c r="B41" s="755"/>
      <c r="C41" s="756"/>
      <c r="D41" s="757"/>
      <c r="E41" s="757"/>
      <c r="F41" s="757"/>
      <c r="G41" s="757"/>
      <c r="H41" s="757"/>
      <c r="I41" s="757"/>
      <c r="J41" s="757"/>
      <c r="K41" s="757"/>
      <c r="T41" s="727"/>
    </row>
    <row r="42" spans="1:20">
      <c r="A42" s="3571">
        <f ca="1">TODAY()</f>
        <v>42951</v>
      </c>
      <c r="B42" s="3571"/>
      <c r="C42" s="3571"/>
      <c r="D42" s="3571"/>
      <c r="E42" s="3571"/>
      <c r="F42" s="3571"/>
      <c r="G42" s="3571"/>
      <c r="H42" s="3571"/>
      <c r="I42" s="3571"/>
      <c r="J42" s="3571"/>
      <c r="K42" s="3571"/>
      <c r="T42" s="727"/>
    </row>
    <row r="43" spans="1:20">
      <c r="A43" s="757"/>
      <c r="B43" s="758"/>
      <c r="C43" s="756"/>
      <c r="D43" s="757"/>
      <c r="E43" s="757"/>
      <c r="F43" s="3572" t="s">
        <v>2384</v>
      </c>
      <c r="G43" s="3572"/>
      <c r="H43" s="3573" t="s">
        <v>2399</v>
      </c>
      <c r="I43" s="3573"/>
      <c r="J43" s="3573"/>
      <c r="K43" s="759" t="s">
        <v>2385</v>
      </c>
      <c r="T43" s="727"/>
    </row>
    <row r="44" spans="1:20">
      <c r="B44" s="755" t="s">
        <v>2386</v>
      </c>
      <c r="C44" s="756"/>
      <c r="D44" s="757"/>
      <c r="E44" s="757"/>
      <c r="F44" s="757"/>
      <c r="G44" s="757" t="s">
        <v>2387</v>
      </c>
      <c r="H44" s="757"/>
      <c r="I44" s="757"/>
      <c r="J44" s="757"/>
      <c r="K44" s="757" t="s">
        <v>2388</v>
      </c>
      <c r="T44" s="727"/>
    </row>
    <row r="45" spans="1:20">
      <c r="A45" s="755" t="s">
        <v>182</v>
      </c>
      <c r="B45" s="755"/>
      <c r="T45" s="727"/>
    </row>
    <row r="46" spans="1:20">
      <c r="A46" s="755" t="s">
        <v>2389</v>
      </c>
      <c r="B46" s="755"/>
      <c r="T46" s="727"/>
    </row>
    <row r="47" spans="1:20" ht="27" customHeight="1">
      <c r="T47" s="727"/>
    </row>
    <row r="48" spans="1:20">
      <c r="A48" s="712" t="s">
        <v>2390</v>
      </c>
      <c r="T48" s="727"/>
    </row>
    <row r="49" spans="20:20">
      <c r="T49" s="727"/>
    </row>
    <row r="50" spans="20:20">
      <c r="T50" s="727"/>
    </row>
    <row r="51" spans="20:20">
      <c r="T51" s="727"/>
    </row>
    <row r="52" spans="20:20">
      <c r="T52" s="727"/>
    </row>
    <row r="53" spans="20:20">
      <c r="T53" s="727"/>
    </row>
    <row r="54" spans="20:20">
      <c r="T54" s="727"/>
    </row>
    <row r="55" spans="20:20">
      <c r="T55" s="727"/>
    </row>
    <row r="56" spans="20:20">
      <c r="T56" s="727"/>
    </row>
    <row r="57" spans="20:20">
      <c r="T57" s="727"/>
    </row>
    <row r="58" spans="20:20">
      <c r="T58" s="727"/>
    </row>
    <row r="59" spans="20:20">
      <c r="T59" s="727"/>
    </row>
    <row r="60" spans="20:20">
      <c r="T60" s="727"/>
    </row>
    <row r="61" spans="20:20">
      <c r="T61" s="727"/>
    </row>
    <row r="62" spans="20:20">
      <c r="T62" s="727"/>
    </row>
    <row r="63" spans="20:20">
      <c r="T63" s="727"/>
    </row>
    <row r="64" spans="20:20">
      <c r="T64" s="727"/>
    </row>
    <row r="65" spans="20:20">
      <c r="T65" s="727"/>
    </row>
    <row r="66" spans="20:20">
      <c r="T66" s="727"/>
    </row>
    <row r="67" spans="20:20">
      <c r="T67" s="727"/>
    </row>
    <row r="68" spans="20:20">
      <c r="T68" s="727"/>
    </row>
    <row r="69" spans="20:20">
      <c r="T69" s="727"/>
    </row>
    <row r="70" spans="20:20">
      <c r="T70" s="727"/>
    </row>
    <row r="71" spans="20:20">
      <c r="T71" s="727"/>
    </row>
    <row r="72" spans="20:20">
      <c r="T72" s="727"/>
    </row>
    <row r="73" spans="20:20">
      <c r="T73" s="727"/>
    </row>
    <row r="74" spans="20:20">
      <c r="T74" s="727"/>
    </row>
    <row r="75" spans="20:20">
      <c r="T75" s="727"/>
    </row>
    <row r="76" spans="20:20">
      <c r="T76" s="727"/>
    </row>
    <row r="77" spans="20:20">
      <c r="T77" s="727"/>
    </row>
    <row r="78" spans="20:20">
      <c r="T78" s="727"/>
    </row>
    <row r="79" spans="20:20">
      <c r="T79" s="727"/>
    </row>
    <row r="80" spans="20:20">
      <c r="T80" s="727"/>
    </row>
    <row r="81" spans="20:20">
      <c r="T81" s="727"/>
    </row>
  </sheetData>
  <mergeCells count="91">
    <mergeCell ref="A1:K1"/>
    <mergeCell ref="M1:S1"/>
    <mergeCell ref="A2:K2"/>
    <mergeCell ref="M4:M5"/>
    <mergeCell ref="N4:N5"/>
    <mergeCell ref="O4:O5"/>
    <mergeCell ref="P4:P5"/>
    <mergeCell ref="Q4:Q5"/>
    <mergeCell ref="R4:R5"/>
    <mergeCell ref="S4:S5"/>
    <mergeCell ref="S6:S8"/>
    <mergeCell ref="A7:A13"/>
    <mergeCell ref="B7:C7"/>
    <mergeCell ref="D7:E7"/>
    <mergeCell ref="F7:K7"/>
    <mergeCell ref="B8:C8"/>
    <mergeCell ref="D8:E8"/>
    <mergeCell ref="F8:K8"/>
    <mergeCell ref="B9:C10"/>
    <mergeCell ref="D9:E9"/>
    <mergeCell ref="M6:M8"/>
    <mergeCell ref="N6:N8"/>
    <mergeCell ref="O6:O8"/>
    <mergeCell ref="P6:P8"/>
    <mergeCell ref="Q6:Q8"/>
    <mergeCell ref="R6:R8"/>
    <mergeCell ref="M10:S13"/>
    <mergeCell ref="B11:C11"/>
    <mergeCell ref="D11:E11"/>
    <mergeCell ref="F11:K11"/>
    <mergeCell ref="B12:C12"/>
    <mergeCell ref="D12:K12"/>
    <mergeCell ref="B13:C13"/>
    <mergeCell ref="A16:C16"/>
    <mergeCell ref="E16:F16"/>
    <mergeCell ref="H16:I16"/>
    <mergeCell ref="J16:K16"/>
    <mergeCell ref="F9:K9"/>
    <mergeCell ref="D10:E10"/>
    <mergeCell ref="F10:K10"/>
    <mergeCell ref="E13:H13"/>
    <mergeCell ref="J13:K13"/>
    <mergeCell ref="A14:C15"/>
    <mergeCell ref="D14:K14"/>
    <mergeCell ref="D15:K15"/>
    <mergeCell ref="A17:C17"/>
    <mergeCell ref="D17:K17"/>
    <mergeCell ref="A18:A28"/>
    <mergeCell ref="B18:C18"/>
    <mergeCell ref="D18:G18"/>
    <mergeCell ref="H18:I18"/>
    <mergeCell ref="J18:K18"/>
    <mergeCell ref="B19:C19"/>
    <mergeCell ref="D19:K19"/>
    <mergeCell ref="B20:C20"/>
    <mergeCell ref="F20:H20"/>
    <mergeCell ref="J20:K20"/>
    <mergeCell ref="B21:C26"/>
    <mergeCell ref="D21:F23"/>
    <mergeCell ref="G21:K21"/>
    <mergeCell ref="G22:I22"/>
    <mergeCell ref="J22:K22"/>
    <mergeCell ref="H23:K23"/>
    <mergeCell ref="D24:F25"/>
    <mergeCell ref="G24:K24"/>
    <mergeCell ref="G25:H25"/>
    <mergeCell ref="D26:F26"/>
    <mergeCell ref="G26:K26"/>
    <mergeCell ref="B27:C28"/>
    <mergeCell ref="D27:F27"/>
    <mergeCell ref="G27:K27"/>
    <mergeCell ref="D28:F28"/>
    <mergeCell ref="G28:K28"/>
    <mergeCell ref="A38:K38"/>
    <mergeCell ref="A30:B30"/>
    <mergeCell ref="D30:E30"/>
    <mergeCell ref="F30:H30"/>
    <mergeCell ref="J30:K30"/>
    <mergeCell ref="A31:B31"/>
    <mergeCell ref="D31:E31"/>
    <mergeCell ref="F31:K31"/>
    <mergeCell ref="A33:B34"/>
    <mergeCell ref="E33:H33"/>
    <mergeCell ref="F34:H34"/>
    <mergeCell ref="A36:B36"/>
    <mergeCell ref="C36:K36"/>
    <mergeCell ref="A39:K39"/>
    <mergeCell ref="A40:K40"/>
    <mergeCell ref="A42:K42"/>
    <mergeCell ref="F43:G43"/>
    <mergeCell ref="H43:J43"/>
  </mergeCells>
  <phoneticPr fontId="5" type="noConversion"/>
  <hyperlinks>
    <hyperlink ref="T6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87" orientation="portrait" r:id="rId1"/>
  <colBreaks count="2" manualBreakCount="2">
    <brk id="11" max="48" man="1"/>
    <brk id="19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4097" r:id="rId4" name="Check Box 1">
              <controlPr defaultSize="0" autoFill="0" autoLine="0" autoPict="0" altText="미제공">
                <anchor>
                  <from>
                    <xdr:col>4</xdr:col>
                    <xdr:colOff>57150</xdr:colOff>
                    <xdr:row>13</xdr:row>
                    <xdr:rowOff>47625</xdr:rowOff>
                  </from>
                  <to>
                    <xdr:col>4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98" r:id="rId5" name="Check Box 2">
              <controlPr defaultSize="0" autoFill="0" autoLine="0" autoPict="0" altText="미제공">
                <anchor>
                  <from>
                    <xdr:col>6</xdr:col>
                    <xdr:colOff>152400</xdr:colOff>
                    <xdr:row>13</xdr:row>
                    <xdr:rowOff>47625</xdr:rowOff>
                  </from>
                  <to>
                    <xdr:col>6</xdr:col>
                    <xdr:colOff>352425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99" r:id="rId6" name="Check Box 3">
              <controlPr defaultSize="0" autoFill="0" autoLine="0" autoPict="0" altText="미제공">
                <anchor>
                  <from>
                    <xdr:col>8</xdr:col>
                    <xdr:colOff>533400</xdr:colOff>
                    <xdr:row>13</xdr:row>
                    <xdr:rowOff>47625</xdr:rowOff>
                  </from>
                  <to>
                    <xdr:col>8</xdr:col>
                    <xdr:colOff>733425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0" r:id="rId7" name="Check Box 4">
              <controlPr defaultSize="0" autoFill="0" autoLine="0" autoPict="0" altText="미제공">
                <anchor>
                  <from>
                    <xdr:col>9</xdr:col>
                    <xdr:colOff>647700</xdr:colOff>
                    <xdr:row>13</xdr:row>
                    <xdr:rowOff>47625</xdr:rowOff>
                  </from>
                  <to>
                    <xdr:col>9</xdr:col>
                    <xdr:colOff>847725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1" r:id="rId8" name="Check Box 5">
              <controlPr defaultSize="0" autoFill="0" autoLine="0" autoPict="0" altText="미제공">
                <anchor>
                  <from>
                    <xdr:col>4</xdr:col>
                    <xdr:colOff>57150</xdr:colOff>
                    <xdr:row>14</xdr:row>
                    <xdr:rowOff>38100</xdr:rowOff>
                  </from>
                  <to>
                    <xdr:col>4</xdr:col>
                    <xdr:colOff>257175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2" r:id="rId9" name="Check Box 6">
              <controlPr defaultSize="0" autoFill="0" autoLine="0" autoPict="0" altText="미제공">
                <anchor>
                  <from>
                    <xdr:col>6</xdr:col>
                    <xdr:colOff>476250</xdr:colOff>
                    <xdr:row>14</xdr:row>
                    <xdr:rowOff>38100</xdr:rowOff>
                  </from>
                  <to>
                    <xdr:col>6</xdr:col>
                    <xdr:colOff>676275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3" r:id="rId10" name="Check Box 7">
              <controlPr defaultSize="0" autoFill="0" autoLine="0" autoPict="0" altText="미제공">
                <anchor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3</xdr:col>
                    <xdr:colOff>228600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4" r:id="rId11" name="Check Box 8">
              <controlPr defaultSize="0" autoFill="0" autoLine="0" autoPict="0" altText="미제공">
                <anchor>
                  <from>
                    <xdr:col>6</xdr:col>
                    <xdr:colOff>9525</xdr:colOff>
                    <xdr:row>16</xdr:row>
                    <xdr:rowOff>47625</xdr:rowOff>
                  </from>
                  <to>
                    <xdr:col>6</xdr:col>
                    <xdr:colOff>209550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5" r:id="rId12" name="Check Box 9">
              <controlPr defaultSize="0" autoFill="0" autoLine="0" autoPict="0" altText="미제공">
                <anchor>
                  <from>
                    <xdr:col>9</xdr:col>
                    <xdr:colOff>19050</xdr:colOff>
                    <xdr:row>15</xdr:row>
                    <xdr:rowOff>47625</xdr:rowOff>
                  </from>
                  <to>
                    <xdr:col>9</xdr:col>
                    <xdr:colOff>219075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06" r:id="rId13" name="Check Box 10">
              <controlPr defaultSize="0" autoFill="0" autoLine="0" autoPict="0" altText="미제공">
                <anchor>
                  <from>
                    <xdr:col>9</xdr:col>
                    <xdr:colOff>685800</xdr:colOff>
                    <xdr:row>15</xdr:row>
                    <xdr:rowOff>47625</xdr:rowOff>
                  </from>
                  <to>
                    <xdr:col>9</xdr:col>
                    <xdr:colOff>885825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29"/>
  <sheetViews>
    <sheetView topLeftCell="A2" zoomScaleNormal="100" workbookViewId="0">
      <selection activeCell="H3" sqref="H3:V3"/>
    </sheetView>
  </sheetViews>
  <sheetFormatPr defaultColWidth="1.77734375" defaultRowHeight="18" customHeight="1"/>
  <cols>
    <col min="1" max="3" width="1.77734375" style="5"/>
    <col min="4" max="48" width="1.77734375" style="5" customWidth="1"/>
    <col min="49" max="49" width="1.77734375" style="5"/>
    <col min="50" max="50" width="17.44140625" style="5" customWidth="1"/>
    <col min="51" max="16384" width="1.77734375" style="5"/>
  </cols>
  <sheetData>
    <row r="1" spans="1:50" s="11" customFormat="1" ht="31.5">
      <c r="A1" s="898" t="s">
        <v>354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92"/>
      <c r="AX1" s="92"/>
    </row>
    <row r="2" spans="1:50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W2" s="93"/>
    </row>
    <row r="3" spans="1:50" s="9" customFormat="1" ht="18" customHeight="1">
      <c r="A3" s="901" t="s">
        <v>548</v>
      </c>
      <c r="B3" s="901"/>
      <c r="C3" s="901"/>
      <c r="D3" s="901"/>
      <c r="E3" s="901"/>
      <c r="F3" s="901"/>
      <c r="G3" s="902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 t="s">
        <v>1507</v>
      </c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 t="s">
        <v>549</v>
      </c>
      <c r="AK3" s="902"/>
      <c r="AL3" s="902"/>
      <c r="AM3" s="902"/>
      <c r="AN3" s="902"/>
      <c r="AO3" s="162" t="s">
        <v>550</v>
      </c>
      <c r="AP3" s="911"/>
      <c r="AQ3" s="912"/>
      <c r="AR3" s="912"/>
      <c r="AS3" s="912"/>
      <c r="AT3" s="912"/>
      <c r="AU3" s="912"/>
      <c r="AV3" s="912"/>
      <c r="AW3" s="94"/>
      <c r="AX3" s="452" t="s">
        <v>1369</v>
      </c>
    </row>
    <row r="4" spans="1:50" s="32" customFormat="1" ht="18" customHeight="1">
      <c r="A4" s="903" t="s">
        <v>551</v>
      </c>
      <c r="B4" s="903"/>
      <c r="C4" s="903"/>
      <c r="D4" s="903"/>
      <c r="E4" s="903"/>
      <c r="F4" s="903"/>
      <c r="G4" s="904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 t="s">
        <v>552</v>
      </c>
      <c r="X4" s="903"/>
      <c r="Y4" s="903"/>
      <c r="Z4" s="903"/>
      <c r="AA4" s="903"/>
      <c r="AB4" s="903"/>
      <c r="AC4" s="906"/>
      <c r="AD4" s="906"/>
      <c r="AE4" s="906"/>
      <c r="AF4" s="906"/>
      <c r="AG4" s="906"/>
      <c r="AH4" s="906"/>
      <c r="AI4" s="906"/>
      <c r="AJ4" s="906"/>
      <c r="AK4" s="906"/>
      <c r="AL4" s="906"/>
      <c r="AM4" s="906"/>
      <c r="AN4" s="906"/>
      <c r="AO4" s="906"/>
      <c r="AP4" s="906"/>
      <c r="AQ4" s="906"/>
      <c r="AR4" s="906"/>
      <c r="AS4" s="906"/>
      <c r="AT4" s="906"/>
      <c r="AU4" s="906"/>
      <c r="AV4" s="906"/>
    </row>
    <row r="5" spans="1:50" s="32" customFormat="1" ht="18" customHeight="1">
      <c r="A5" s="903" t="s">
        <v>553</v>
      </c>
      <c r="B5" s="903"/>
      <c r="C5" s="903"/>
      <c r="D5" s="903"/>
      <c r="E5" s="903"/>
      <c r="F5" s="903"/>
      <c r="G5" s="904"/>
      <c r="H5" s="903"/>
      <c r="I5" s="903"/>
      <c r="J5" s="903"/>
      <c r="K5" s="903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906"/>
      <c r="AM5" s="906"/>
      <c r="AN5" s="906"/>
      <c r="AO5" s="906"/>
      <c r="AP5" s="906"/>
      <c r="AQ5" s="906"/>
      <c r="AR5" s="906"/>
      <c r="AS5" s="906"/>
      <c r="AT5" s="906"/>
      <c r="AU5" s="906"/>
      <c r="AV5" s="906"/>
    </row>
    <row r="6" spans="1:50" s="15" customFormat="1" ht="12">
      <c r="A6" s="905"/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5"/>
      <c r="AE6" s="905"/>
      <c r="AF6" s="905"/>
      <c r="AG6" s="905"/>
      <c r="AH6" s="905"/>
      <c r="AI6" s="905"/>
      <c r="AJ6" s="905"/>
      <c r="AK6" s="905"/>
      <c r="AL6" s="905"/>
      <c r="AM6" s="905"/>
      <c r="AN6" s="905"/>
      <c r="AO6" s="905"/>
      <c r="AP6" s="905"/>
      <c r="AQ6" s="905"/>
      <c r="AR6" s="905"/>
      <c r="AS6" s="905"/>
      <c r="AT6" s="905"/>
      <c r="AU6" s="905"/>
      <c r="AV6" s="905"/>
    </row>
    <row r="7" spans="1:50" s="32" customFormat="1" ht="20.100000000000001" customHeight="1">
      <c r="A7" s="917" t="s">
        <v>114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917"/>
      <c r="Y7" s="917"/>
      <c r="Z7" s="917"/>
      <c r="AA7" s="917"/>
      <c r="AB7" s="917"/>
      <c r="AC7" s="917"/>
      <c r="AD7" s="917"/>
      <c r="AE7" s="917"/>
      <c r="AF7" s="917"/>
      <c r="AG7" s="917"/>
      <c r="AH7" s="917"/>
      <c r="AI7" s="917"/>
      <c r="AJ7" s="917"/>
      <c r="AK7" s="917"/>
      <c r="AL7" s="917"/>
      <c r="AM7" s="917"/>
      <c r="AN7" s="917"/>
      <c r="AO7" s="917"/>
      <c r="AP7" s="917"/>
      <c r="AQ7" s="917"/>
      <c r="AR7" s="917"/>
      <c r="AS7" s="917"/>
      <c r="AT7" s="917"/>
      <c r="AU7" s="917"/>
      <c r="AV7" s="917"/>
    </row>
    <row r="8" spans="1:50" s="32" customFormat="1" ht="36.950000000000003" customHeight="1" thickBot="1">
      <c r="A8" s="918" t="s">
        <v>28</v>
      </c>
      <c r="B8" s="919"/>
      <c r="C8" s="919"/>
      <c r="D8" s="899" t="s">
        <v>115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913" t="s">
        <v>116</v>
      </c>
      <c r="R8" s="913"/>
      <c r="S8" s="913"/>
      <c r="T8" s="913"/>
      <c r="U8" s="913"/>
      <c r="V8" s="913"/>
      <c r="W8" s="913"/>
      <c r="X8" s="914" t="s">
        <v>33</v>
      </c>
      <c r="Y8" s="914"/>
      <c r="Z8" s="914"/>
      <c r="AA8" s="914"/>
      <c r="AB8" s="913"/>
      <c r="AC8" s="913"/>
      <c r="AD8" s="913"/>
      <c r="AE8" s="913"/>
      <c r="AF8" s="899" t="s">
        <v>117</v>
      </c>
      <c r="AG8" s="899"/>
      <c r="AH8" s="899"/>
      <c r="AI8" s="899"/>
      <c r="AJ8" s="899"/>
      <c r="AK8" s="899"/>
      <c r="AL8" s="899"/>
      <c r="AM8" s="899"/>
      <c r="AN8" s="899"/>
      <c r="AO8" s="899" t="s">
        <v>23</v>
      </c>
      <c r="AP8" s="899"/>
      <c r="AQ8" s="899"/>
      <c r="AR8" s="899"/>
      <c r="AS8" s="899"/>
      <c r="AT8" s="899"/>
      <c r="AU8" s="899"/>
      <c r="AV8" s="900"/>
    </row>
    <row r="9" spans="1:50" s="24" customFormat="1" ht="36.950000000000003" customHeight="1">
      <c r="A9" s="920">
        <v>1</v>
      </c>
      <c r="B9" s="921"/>
      <c r="C9" s="921"/>
      <c r="D9" s="938" t="s">
        <v>21</v>
      </c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9"/>
      <c r="Q9" s="940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2"/>
      <c r="AF9" s="925">
        <f t="shared" ref="AF9:AF15" si="0">Q9+X9</f>
        <v>0</v>
      </c>
      <c r="AG9" s="926"/>
      <c r="AH9" s="926"/>
      <c r="AI9" s="926"/>
      <c r="AJ9" s="926"/>
      <c r="AK9" s="926"/>
      <c r="AL9" s="926"/>
      <c r="AM9" s="926"/>
      <c r="AN9" s="926"/>
      <c r="AO9" s="907"/>
      <c r="AP9" s="907"/>
      <c r="AQ9" s="907"/>
      <c r="AR9" s="907"/>
      <c r="AS9" s="907"/>
      <c r="AT9" s="907"/>
      <c r="AU9" s="907"/>
      <c r="AV9" s="908"/>
    </row>
    <row r="10" spans="1:50" s="87" customFormat="1" ht="36.950000000000003" customHeight="1">
      <c r="A10" s="920">
        <v>2</v>
      </c>
      <c r="B10" s="921"/>
      <c r="C10" s="921"/>
      <c r="D10" s="915" t="s">
        <v>20</v>
      </c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6"/>
      <c r="Q10" s="922"/>
      <c r="R10" s="923"/>
      <c r="S10" s="923"/>
      <c r="T10" s="923"/>
      <c r="U10" s="923"/>
      <c r="V10" s="923"/>
      <c r="W10" s="923"/>
      <c r="X10" s="923"/>
      <c r="Y10" s="923"/>
      <c r="Z10" s="923"/>
      <c r="AA10" s="923"/>
      <c r="AB10" s="923"/>
      <c r="AC10" s="923"/>
      <c r="AD10" s="923"/>
      <c r="AE10" s="924"/>
      <c r="AF10" s="925">
        <f t="shared" si="0"/>
        <v>0</v>
      </c>
      <c r="AG10" s="926"/>
      <c r="AH10" s="926"/>
      <c r="AI10" s="926"/>
      <c r="AJ10" s="926"/>
      <c r="AK10" s="926"/>
      <c r="AL10" s="926"/>
      <c r="AM10" s="926"/>
      <c r="AN10" s="926"/>
      <c r="AO10" s="909"/>
      <c r="AP10" s="909"/>
      <c r="AQ10" s="909"/>
      <c r="AR10" s="909"/>
      <c r="AS10" s="909"/>
      <c r="AT10" s="909"/>
      <c r="AU10" s="909"/>
      <c r="AV10" s="910"/>
    </row>
    <row r="11" spans="1:50" s="87" customFormat="1" ht="36.950000000000003" customHeight="1">
      <c r="A11" s="920">
        <v>3</v>
      </c>
      <c r="B11" s="921"/>
      <c r="C11" s="921"/>
      <c r="D11" s="915" t="s">
        <v>542</v>
      </c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6"/>
      <c r="Q11" s="922"/>
      <c r="R11" s="923"/>
      <c r="S11" s="923"/>
      <c r="T11" s="923"/>
      <c r="U11" s="923"/>
      <c r="V11" s="923"/>
      <c r="W11" s="923"/>
      <c r="X11" s="923"/>
      <c r="Y11" s="923"/>
      <c r="Z11" s="923"/>
      <c r="AA11" s="923"/>
      <c r="AB11" s="923"/>
      <c r="AC11" s="923"/>
      <c r="AD11" s="923"/>
      <c r="AE11" s="924"/>
      <c r="AF11" s="925">
        <f t="shared" si="0"/>
        <v>0</v>
      </c>
      <c r="AG11" s="926"/>
      <c r="AH11" s="926"/>
      <c r="AI11" s="926"/>
      <c r="AJ11" s="926"/>
      <c r="AK11" s="926"/>
      <c r="AL11" s="926"/>
      <c r="AM11" s="926"/>
      <c r="AN11" s="926"/>
      <c r="AO11" s="909"/>
      <c r="AP11" s="909"/>
      <c r="AQ11" s="909"/>
      <c r="AR11" s="909"/>
      <c r="AS11" s="909"/>
      <c r="AT11" s="909"/>
      <c r="AU11" s="909"/>
      <c r="AV11" s="910"/>
    </row>
    <row r="12" spans="1:50" s="87" customFormat="1" ht="36.950000000000003" customHeight="1">
      <c r="A12" s="920">
        <v>4</v>
      </c>
      <c r="B12" s="921"/>
      <c r="C12" s="921"/>
      <c r="D12" s="915" t="s">
        <v>27</v>
      </c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6"/>
      <c r="Q12" s="922"/>
      <c r="R12" s="923"/>
      <c r="S12" s="923"/>
      <c r="T12" s="923"/>
      <c r="U12" s="923"/>
      <c r="V12" s="923"/>
      <c r="W12" s="923"/>
      <c r="X12" s="923"/>
      <c r="Y12" s="923"/>
      <c r="Z12" s="923"/>
      <c r="AA12" s="923"/>
      <c r="AB12" s="923"/>
      <c r="AC12" s="923"/>
      <c r="AD12" s="923"/>
      <c r="AE12" s="924"/>
      <c r="AF12" s="925">
        <f t="shared" si="0"/>
        <v>0</v>
      </c>
      <c r="AG12" s="926"/>
      <c r="AH12" s="926"/>
      <c r="AI12" s="926"/>
      <c r="AJ12" s="926"/>
      <c r="AK12" s="926"/>
      <c r="AL12" s="926"/>
      <c r="AM12" s="926"/>
      <c r="AN12" s="926"/>
      <c r="AO12" s="909"/>
      <c r="AP12" s="909"/>
      <c r="AQ12" s="909"/>
      <c r="AR12" s="909"/>
      <c r="AS12" s="909"/>
      <c r="AT12" s="909"/>
      <c r="AU12" s="909"/>
      <c r="AV12" s="910"/>
    </row>
    <row r="13" spans="1:50" s="87" customFormat="1" ht="36.950000000000003" customHeight="1">
      <c r="A13" s="920">
        <v>5</v>
      </c>
      <c r="B13" s="921"/>
      <c r="C13" s="921"/>
      <c r="D13" s="915" t="s">
        <v>24</v>
      </c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6"/>
      <c r="Q13" s="922"/>
      <c r="R13" s="923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23"/>
      <c r="AE13" s="924"/>
      <c r="AF13" s="925">
        <f t="shared" ref="AF13" si="1">Q13+X13</f>
        <v>0</v>
      </c>
      <c r="AG13" s="926"/>
      <c r="AH13" s="926"/>
      <c r="AI13" s="926"/>
      <c r="AJ13" s="926"/>
      <c r="AK13" s="926"/>
      <c r="AL13" s="926"/>
      <c r="AM13" s="926"/>
      <c r="AN13" s="926"/>
      <c r="AO13" s="909"/>
      <c r="AP13" s="909"/>
      <c r="AQ13" s="909"/>
      <c r="AR13" s="909"/>
      <c r="AS13" s="909"/>
      <c r="AT13" s="909"/>
      <c r="AU13" s="909"/>
      <c r="AV13" s="910"/>
    </row>
    <row r="14" spans="1:50" s="87" customFormat="1" ht="36.950000000000003" customHeight="1">
      <c r="A14" s="920">
        <v>6</v>
      </c>
      <c r="B14" s="921"/>
      <c r="C14" s="921"/>
      <c r="D14" s="915" t="s">
        <v>1473</v>
      </c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6"/>
      <c r="Q14" s="922"/>
      <c r="R14" s="923"/>
      <c r="S14" s="923"/>
      <c r="T14" s="923"/>
      <c r="U14" s="923"/>
      <c r="V14" s="923"/>
      <c r="W14" s="923"/>
      <c r="X14" s="923"/>
      <c r="Y14" s="923"/>
      <c r="Z14" s="923"/>
      <c r="AA14" s="923"/>
      <c r="AB14" s="923"/>
      <c r="AC14" s="923"/>
      <c r="AD14" s="923"/>
      <c r="AE14" s="924"/>
      <c r="AF14" s="925">
        <f t="shared" si="0"/>
        <v>0</v>
      </c>
      <c r="AG14" s="926"/>
      <c r="AH14" s="926"/>
      <c r="AI14" s="926"/>
      <c r="AJ14" s="926"/>
      <c r="AK14" s="926"/>
      <c r="AL14" s="926"/>
      <c r="AM14" s="926"/>
      <c r="AN14" s="926"/>
      <c r="AO14" s="909"/>
      <c r="AP14" s="909"/>
      <c r="AQ14" s="909"/>
      <c r="AR14" s="909"/>
      <c r="AS14" s="909"/>
      <c r="AT14" s="909"/>
      <c r="AU14" s="909"/>
      <c r="AV14" s="910"/>
    </row>
    <row r="15" spans="1:50" s="87" customFormat="1" ht="36.950000000000003" customHeight="1" thickBot="1">
      <c r="A15" s="920">
        <v>7</v>
      </c>
      <c r="B15" s="921"/>
      <c r="C15" s="921"/>
      <c r="D15" s="915" t="s">
        <v>9</v>
      </c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6"/>
      <c r="Q15" s="943"/>
      <c r="R15" s="936"/>
      <c r="S15" s="936"/>
      <c r="T15" s="936"/>
      <c r="U15" s="936"/>
      <c r="V15" s="936"/>
      <c r="W15" s="936"/>
      <c r="X15" s="936"/>
      <c r="Y15" s="936"/>
      <c r="Z15" s="936"/>
      <c r="AA15" s="936"/>
      <c r="AB15" s="936"/>
      <c r="AC15" s="936"/>
      <c r="AD15" s="936"/>
      <c r="AE15" s="937"/>
      <c r="AF15" s="925">
        <f t="shared" si="0"/>
        <v>0</v>
      </c>
      <c r="AG15" s="926"/>
      <c r="AH15" s="926"/>
      <c r="AI15" s="926"/>
      <c r="AJ15" s="926"/>
      <c r="AK15" s="926"/>
      <c r="AL15" s="926"/>
      <c r="AM15" s="926"/>
      <c r="AN15" s="926"/>
      <c r="AO15" s="909"/>
      <c r="AP15" s="909"/>
      <c r="AQ15" s="909"/>
      <c r="AR15" s="909"/>
      <c r="AS15" s="909"/>
      <c r="AT15" s="909"/>
      <c r="AU15" s="909"/>
      <c r="AV15" s="910"/>
    </row>
    <row r="16" spans="1:50" s="24" customFormat="1" ht="20.100000000000001" customHeight="1">
      <c r="A16" s="932" t="s">
        <v>25</v>
      </c>
      <c r="B16" s="933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29">
        <f>SUM(Q9:W15)</f>
        <v>0</v>
      </c>
      <c r="R16" s="929"/>
      <c r="S16" s="929"/>
      <c r="T16" s="929"/>
      <c r="U16" s="929"/>
      <c r="V16" s="929"/>
      <c r="W16" s="929"/>
      <c r="X16" s="929">
        <f>SUM(X9:AE15)</f>
        <v>0</v>
      </c>
      <c r="Y16" s="929"/>
      <c r="Z16" s="929"/>
      <c r="AA16" s="929"/>
      <c r="AB16" s="929"/>
      <c r="AC16" s="929"/>
      <c r="AD16" s="929"/>
      <c r="AE16" s="929"/>
      <c r="AF16" s="930">
        <f>SUM(AF9:AN15)</f>
        <v>0</v>
      </c>
      <c r="AG16" s="930"/>
      <c r="AH16" s="930"/>
      <c r="AI16" s="930"/>
      <c r="AJ16" s="930"/>
      <c r="AK16" s="930"/>
      <c r="AL16" s="930"/>
      <c r="AM16" s="930"/>
      <c r="AN16" s="930"/>
      <c r="AO16" s="907"/>
      <c r="AP16" s="907"/>
      <c r="AQ16" s="907"/>
      <c r="AR16" s="907"/>
      <c r="AS16" s="907"/>
      <c r="AT16" s="907"/>
      <c r="AU16" s="907"/>
      <c r="AV16" s="908"/>
    </row>
    <row r="17" spans="1:48" s="24" customFormat="1" ht="20.100000000000001" customHeight="1">
      <c r="A17" s="932"/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930"/>
      <c r="AM17" s="930"/>
      <c r="AN17" s="930"/>
      <c r="AO17" s="907"/>
      <c r="AP17" s="907"/>
      <c r="AQ17" s="907"/>
      <c r="AR17" s="907"/>
      <c r="AS17" s="907"/>
      <c r="AT17" s="907"/>
      <c r="AU17" s="907"/>
      <c r="AV17" s="908"/>
    </row>
    <row r="18" spans="1:48" s="24" customFormat="1" ht="20.100000000000001" customHeight="1">
      <c r="A18" s="934"/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1"/>
      <c r="R18" s="931"/>
      <c r="S18" s="931"/>
      <c r="T18" s="931"/>
      <c r="U18" s="931"/>
      <c r="V18" s="931"/>
      <c r="W18" s="931"/>
      <c r="X18" s="931"/>
      <c r="Y18" s="931"/>
      <c r="Z18" s="931"/>
      <c r="AA18" s="931"/>
      <c r="AB18" s="931"/>
      <c r="AC18" s="931"/>
      <c r="AD18" s="931"/>
      <c r="AE18" s="931"/>
      <c r="AF18" s="931"/>
      <c r="AG18" s="931"/>
      <c r="AH18" s="931"/>
      <c r="AI18" s="931"/>
      <c r="AJ18" s="931"/>
      <c r="AK18" s="931"/>
      <c r="AL18" s="931"/>
      <c r="AM18" s="931"/>
      <c r="AN18" s="931"/>
      <c r="AO18" s="927"/>
      <c r="AP18" s="927"/>
      <c r="AQ18" s="927"/>
      <c r="AR18" s="927"/>
      <c r="AS18" s="927"/>
      <c r="AT18" s="927"/>
      <c r="AU18" s="927"/>
      <c r="AV18" s="928"/>
    </row>
    <row r="19" spans="1:48" s="24" customFormat="1" ht="9.9499999999999993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8"/>
      <c r="AP19" s="88"/>
      <c r="AQ19" s="88"/>
      <c r="AR19" s="88"/>
      <c r="AS19" s="88"/>
      <c r="AT19" s="88"/>
      <c r="AU19" s="88"/>
      <c r="AV19" s="88"/>
    </row>
    <row r="20" spans="1:48" s="80" customFormat="1" ht="17.100000000000001" customHeight="1">
      <c r="A20" s="947" t="s">
        <v>984</v>
      </c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7"/>
      <c r="AL20" s="947"/>
      <c r="AM20" s="947"/>
      <c r="AN20" s="947"/>
      <c r="AO20" s="947"/>
      <c r="AP20" s="947"/>
      <c r="AQ20" s="947"/>
      <c r="AR20" s="947"/>
      <c r="AS20" s="947"/>
      <c r="AT20" s="947"/>
      <c r="AU20" s="947"/>
      <c r="AV20" s="947"/>
    </row>
    <row r="22" spans="1:48" ht="20.100000000000001" customHeight="1">
      <c r="A22" s="944" t="s">
        <v>165</v>
      </c>
      <c r="B22" s="944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4"/>
      <c r="AG22" s="944"/>
      <c r="AH22" s="944"/>
      <c r="AI22" s="944"/>
      <c r="AJ22" s="944"/>
      <c r="AK22" s="944"/>
      <c r="AL22" s="944"/>
      <c r="AM22" s="944"/>
      <c r="AN22" s="944"/>
      <c r="AO22" s="944"/>
      <c r="AP22" s="944"/>
      <c r="AQ22" s="944"/>
      <c r="AR22" s="944"/>
      <c r="AS22" s="944"/>
      <c r="AT22" s="944"/>
      <c r="AU22" s="944"/>
      <c r="AV22" s="944"/>
    </row>
    <row r="23" spans="1:48" s="15" customFormat="1" ht="12.95" customHeight="1"/>
    <row r="24" spans="1:48" ht="20.100000000000001" customHeight="1">
      <c r="T24" s="948">
        <f ca="1">TODAY()</f>
        <v>42951</v>
      </c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86"/>
      <c r="AG24" s="8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2.95" customHeight="1"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20.100000000000001" customHeight="1">
      <c r="W26" s="10"/>
      <c r="X26" s="10"/>
      <c r="Y26" s="10"/>
      <c r="Z26" s="10"/>
      <c r="AA26" s="10"/>
      <c r="AB26" s="10"/>
      <c r="AC26" s="946" t="s">
        <v>35</v>
      </c>
      <c r="AD26" s="946"/>
      <c r="AE26" s="946"/>
      <c r="AF26" s="946"/>
      <c r="AG26" s="946"/>
      <c r="AH26" s="946"/>
      <c r="AI26" s="946"/>
      <c r="AJ26" s="949"/>
      <c r="AK26" s="950"/>
      <c r="AL26" s="950"/>
      <c r="AM26" s="950"/>
      <c r="AN26" s="950"/>
      <c r="AO26" s="950"/>
      <c r="AP26" s="950"/>
      <c r="AQ26" s="950"/>
      <c r="AR26" s="950"/>
      <c r="AS26" s="946" t="s">
        <v>26</v>
      </c>
      <c r="AT26" s="946"/>
      <c r="AU26" s="946"/>
      <c r="AV26" s="946"/>
    </row>
    <row r="27" spans="1:48" ht="20.100000000000001" customHeight="1">
      <c r="W27" s="767"/>
      <c r="X27" s="767"/>
      <c r="Y27" s="767"/>
      <c r="Z27" s="767"/>
      <c r="AA27" s="767"/>
      <c r="AB27" s="767"/>
      <c r="AC27" s="946"/>
      <c r="AD27" s="946"/>
      <c r="AE27" s="946"/>
      <c r="AF27" s="946"/>
      <c r="AG27" s="946"/>
      <c r="AH27" s="946"/>
      <c r="AI27" s="946"/>
      <c r="AJ27" s="949"/>
      <c r="AK27" s="950"/>
      <c r="AL27" s="950"/>
      <c r="AM27" s="950"/>
      <c r="AN27" s="950"/>
      <c r="AO27" s="950"/>
      <c r="AP27" s="950"/>
      <c r="AQ27" s="950"/>
      <c r="AR27" s="950"/>
      <c r="AS27" s="946"/>
      <c r="AT27" s="946"/>
      <c r="AU27" s="946"/>
      <c r="AV27" s="946"/>
    </row>
    <row r="28" spans="1:48" ht="20.100000000000001" customHeight="1"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8"/>
      <c r="AK28" s="769"/>
      <c r="AL28" s="769"/>
      <c r="AM28" s="769"/>
      <c r="AN28" s="769"/>
      <c r="AO28" s="769"/>
      <c r="AP28" s="769"/>
      <c r="AQ28" s="769"/>
      <c r="AR28" s="769"/>
      <c r="AS28" s="767"/>
      <c r="AT28" s="767"/>
      <c r="AU28" s="767"/>
      <c r="AV28" s="767"/>
    </row>
    <row r="29" spans="1:48" s="8" customFormat="1" ht="17.100000000000001" customHeight="1">
      <c r="A29" s="944" t="s">
        <v>166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6" t="s">
        <v>34</v>
      </c>
      <c r="P29" s="946"/>
      <c r="Q29" s="94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</sheetData>
  <protectedRanges>
    <protectedRange sqref="AN4:AN5 Q4:R5 T5" name="범위1_1"/>
  </protectedRanges>
  <mergeCells count="79">
    <mergeCell ref="A29:N29"/>
    <mergeCell ref="O29:Q29"/>
    <mergeCell ref="A20:AV20"/>
    <mergeCell ref="A22:AV22"/>
    <mergeCell ref="T24:AE24"/>
    <mergeCell ref="AS26:AV26"/>
    <mergeCell ref="AC26:AI26"/>
    <mergeCell ref="AJ26:AR26"/>
    <mergeCell ref="AC27:AI27"/>
    <mergeCell ref="AJ27:AR27"/>
    <mergeCell ref="AS27:AV27"/>
    <mergeCell ref="AO10:AV10"/>
    <mergeCell ref="D14:P14"/>
    <mergeCell ref="AO14:AV14"/>
    <mergeCell ref="A15:C15"/>
    <mergeCell ref="Q15:W15"/>
    <mergeCell ref="D15:P15"/>
    <mergeCell ref="X14:AE14"/>
    <mergeCell ref="AF14:AN14"/>
    <mergeCell ref="AO13:AV13"/>
    <mergeCell ref="A13:C13"/>
    <mergeCell ref="D13:P13"/>
    <mergeCell ref="Q13:W13"/>
    <mergeCell ref="X13:AE13"/>
    <mergeCell ref="AF13:AN13"/>
    <mergeCell ref="A11:C11"/>
    <mergeCell ref="A10:C10"/>
    <mergeCell ref="D9:P9"/>
    <mergeCell ref="AF10:AN10"/>
    <mergeCell ref="Q11:W11"/>
    <mergeCell ref="X11:AE11"/>
    <mergeCell ref="Q9:W9"/>
    <mergeCell ref="X9:AE9"/>
    <mergeCell ref="AO16:AV18"/>
    <mergeCell ref="AF12:AN12"/>
    <mergeCell ref="X16:AE18"/>
    <mergeCell ref="AF16:AN18"/>
    <mergeCell ref="A16:P18"/>
    <mergeCell ref="A12:C12"/>
    <mergeCell ref="Q16:W18"/>
    <mergeCell ref="D12:P12"/>
    <mergeCell ref="AO12:AV12"/>
    <mergeCell ref="Q12:W12"/>
    <mergeCell ref="X12:AE12"/>
    <mergeCell ref="Q14:W14"/>
    <mergeCell ref="X15:AE15"/>
    <mergeCell ref="AF15:AN15"/>
    <mergeCell ref="AO15:AV15"/>
    <mergeCell ref="A14:C14"/>
    <mergeCell ref="AO9:AV9"/>
    <mergeCell ref="AO11:AV11"/>
    <mergeCell ref="AP3:AV3"/>
    <mergeCell ref="Q8:W8"/>
    <mergeCell ref="X8:AE8"/>
    <mergeCell ref="H3:V3"/>
    <mergeCell ref="W3:AB3"/>
    <mergeCell ref="D11:P11"/>
    <mergeCell ref="A7:AV7"/>
    <mergeCell ref="A8:C8"/>
    <mergeCell ref="A9:C9"/>
    <mergeCell ref="D10:P10"/>
    <mergeCell ref="Q10:W10"/>
    <mergeCell ref="X10:AE10"/>
    <mergeCell ref="AF9:AN9"/>
    <mergeCell ref="AF11:AN11"/>
    <mergeCell ref="A1:AV1"/>
    <mergeCell ref="AF8:AN8"/>
    <mergeCell ref="AO8:AV8"/>
    <mergeCell ref="A3:G3"/>
    <mergeCell ref="A4:G4"/>
    <mergeCell ref="D8:P8"/>
    <mergeCell ref="H4:V4"/>
    <mergeCell ref="W4:AB4"/>
    <mergeCell ref="A6:AV6"/>
    <mergeCell ref="A5:G5"/>
    <mergeCell ref="H5:AV5"/>
    <mergeCell ref="AC4:AV4"/>
    <mergeCell ref="AC3:AI3"/>
    <mergeCell ref="AJ3:AN3"/>
  </mergeCells>
  <phoneticPr fontId="5" type="noConversion"/>
  <dataValidations count="1">
    <dataValidation allowBlank="1" showInputMessage="1" showErrorMessage="1" prompt="연구비 청구서 탭에 입력시 전 탭에 적용됩니다." sqref="AC4 H4:V4 H5:AV5"/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X32"/>
  <sheetViews>
    <sheetView zoomScaleNormal="100" workbookViewId="0">
      <selection activeCell="AA10" sqref="AA10:AH10"/>
    </sheetView>
  </sheetViews>
  <sheetFormatPr defaultColWidth="1.77734375" defaultRowHeight="18" customHeight="1"/>
  <cols>
    <col min="1" max="1" width="1.77734375" style="5"/>
    <col min="2" max="48" width="1.77734375" style="5" customWidth="1"/>
    <col min="49" max="49" width="1.77734375" style="5"/>
    <col min="50" max="50" width="17.44140625" style="5" customWidth="1"/>
    <col min="51" max="16384" width="1.77734375" style="5"/>
  </cols>
  <sheetData>
    <row r="1" spans="1:50" ht="31.5">
      <c r="A1" s="977" t="s">
        <v>1331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X1" s="92"/>
    </row>
    <row r="2" spans="1:50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0" s="117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452" t="s">
        <v>1369</v>
      </c>
    </row>
    <row r="4" spans="1:50" s="118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X4" s="435"/>
    </row>
    <row r="5" spans="1:50" s="118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X5" s="435"/>
    </row>
    <row r="6" spans="1:50" s="80" customFormat="1" ht="15" customHeight="1">
      <c r="A6" s="947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7"/>
      <c r="AH6" s="947"/>
      <c r="AI6" s="947"/>
      <c r="AJ6" s="947"/>
      <c r="AK6" s="947"/>
      <c r="AL6" s="947"/>
      <c r="AM6" s="947"/>
      <c r="AN6" s="947"/>
      <c r="AO6" s="947"/>
      <c r="AP6" s="947"/>
      <c r="AQ6" s="947"/>
      <c r="AR6" s="947"/>
      <c r="AS6" s="947"/>
      <c r="AT6" s="947"/>
      <c r="AU6" s="947"/>
      <c r="AV6" s="947"/>
      <c r="AX6" s="443"/>
    </row>
    <row r="7" spans="1:50" s="80" customFormat="1" ht="30" customHeight="1">
      <c r="A7" s="991" t="s">
        <v>1328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7"/>
      <c r="AH7" s="947"/>
      <c r="AI7" s="947"/>
      <c r="AJ7" s="947"/>
      <c r="AK7" s="947"/>
      <c r="AL7" s="947"/>
      <c r="AM7" s="947"/>
      <c r="AN7" s="947"/>
      <c r="AO7" s="947"/>
      <c r="AP7" s="947"/>
      <c r="AQ7" s="947"/>
      <c r="AR7" s="947"/>
      <c r="AS7" s="947"/>
      <c r="AT7" s="947"/>
      <c r="AU7" s="947"/>
      <c r="AV7" s="947"/>
      <c r="AX7" s="435"/>
    </row>
    <row r="8" spans="1:50" s="32" customFormat="1" ht="18" customHeight="1">
      <c r="A8" s="978" t="s">
        <v>28</v>
      </c>
      <c r="B8" s="979"/>
      <c r="C8" s="979" t="s">
        <v>45</v>
      </c>
      <c r="D8" s="979"/>
      <c r="E8" s="979"/>
      <c r="F8" s="979"/>
      <c r="G8" s="979"/>
      <c r="H8" s="979"/>
      <c r="I8" s="979"/>
      <c r="J8" s="988" t="s">
        <v>167</v>
      </c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89"/>
      <c r="AM8" s="989"/>
      <c r="AN8" s="989"/>
      <c r="AO8" s="989"/>
      <c r="AP8" s="990"/>
      <c r="AQ8" s="982" t="s">
        <v>23</v>
      </c>
      <c r="AR8" s="983"/>
      <c r="AS8" s="983"/>
      <c r="AT8" s="983"/>
      <c r="AU8" s="983"/>
      <c r="AV8" s="984"/>
      <c r="AX8" s="435"/>
    </row>
    <row r="9" spans="1:50" s="32" customFormat="1" ht="18" customHeight="1">
      <c r="A9" s="980"/>
      <c r="B9" s="981"/>
      <c r="C9" s="981"/>
      <c r="D9" s="981"/>
      <c r="E9" s="981"/>
      <c r="F9" s="981"/>
      <c r="G9" s="981"/>
      <c r="H9" s="981"/>
      <c r="I9" s="981"/>
      <c r="J9" s="996" t="s">
        <v>29</v>
      </c>
      <c r="K9" s="997"/>
      <c r="L9" s="997"/>
      <c r="M9" s="997"/>
      <c r="N9" s="997"/>
      <c r="O9" s="996" t="s">
        <v>30</v>
      </c>
      <c r="P9" s="997"/>
      <c r="Q9" s="997"/>
      <c r="R9" s="997"/>
      <c r="S9" s="997"/>
      <c r="T9" s="997"/>
      <c r="U9" s="997"/>
      <c r="V9" s="997"/>
      <c r="W9" s="997"/>
      <c r="X9" s="997"/>
      <c r="Y9" s="997"/>
      <c r="Z9" s="998"/>
      <c r="AA9" s="981" t="s">
        <v>31</v>
      </c>
      <c r="AB9" s="981"/>
      <c r="AC9" s="981"/>
      <c r="AD9" s="981"/>
      <c r="AE9" s="981"/>
      <c r="AF9" s="981"/>
      <c r="AG9" s="981"/>
      <c r="AH9" s="981"/>
      <c r="AI9" s="981" t="s">
        <v>32</v>
      </c>
      <c r="AJ9" s="981"/>
      <c r="AK9" s="981"/>
      <c r="AL9" s="981"/>
      <c r="AM9" s="981"/>
      <c r="AN9" s="981"/>
      <c r="AO9" s="981"/>
      <c r="AP9" s="981"/>
      <c r="AQ9" s="985"/>
      <c r="AR9" s="986"/>
      <c r="AS9" s="986"/>
      <c r="AT9" s="986"/>
      <c r="AU9" s="986"/>
      <c r="AV9" s="987"/>
      <c r="AX9" s="437"/>
    </row>
    <row r="10" spans="1:50" s="24" customFormat="1" ht="24" customHeight="1">
      <c r="A10" s="1003">
        <v>1</v>
      </c>
      <c r="B10" s="1004"/>
      <c r="C10" s="999"/>
      <c r="D10" s="999"/>
      <c r="E10" s="999"/>
      <c r="F10" s="999"/>
      <c r="G10" s="999"/>
      <c r="H10" s="999"/>
      <c r="I10" s="999"/>
      <c r="J10" s="964" t="str">
        <f t="shared" ref="J10:J28" si="0">INDEX(연구실은행,MATCH(AA10,성명,0))</f>
        <v>농협은행</v>
      </c>
      <c r="K10" s="964"/>
      <c r="L10" s="964"/>
      <c r="M10" s="964"/>
      <c r="N10" s="964"/>
      <c r="O10" s="964" t="str">
        <f t="shared" ref="O10:O28" si="1">INDEX(연구실계좌번호,MATCH(AA10,성명,0))</f>
        <v>302-1111-1111-11</v>
      </c>
      <c r="P10" s="964"/>
      <c r="Q10" s="964"/>
      <c r="R10" s="964"/>
      <c r="S10" s="964"/>
      <c r="T10" s="964"/>
      <c r="U10" s="964"/>
      <c r="V10" s="964"/>
      <c r="W10" s="964"/>
      <c r="X10" s="964"/>
      <c r="Y10" s="964"/>
      <c r="Z10" s="964"/>
      <c r="AA10" s="1001" t="s">
        <v>1784</v>
      </c>
      <c r="AB10" s="1001"/>
      <c r="AC10" s="1001"/>
      <c r="AD10" s="1001"/>
      <c r="AE10" s="1001"/>
      <c r="AF10" s="1001"/>
      <c r="AG10" s="1001"/>
      <c r="AH10" s="1001"/>
      <c r="AI10" s="1002"/>
      <c r="AJ10" s="1002"/>
      <c r="AK10" s="1002"/>
      <c r="AL10" s="1002"/>
      <c r="AM10" s="1002"/>
      <c r="AN10" s="1002"/>
      <c r="AO10" s="1002"/>
      <c r="AP10" s="1002"/>
      <c r="AQ10" s="999"/>
      <c r="AR10" s="999"/>
      <c r="AS10" s="999"/>
      <c r="AT10" s="999"/>
      <c r="AU10" s="999"/>
      <c r="AV10" s="1000"/>
      <c r="AX10" s="437"/>
    </row>
    <row r="11" spans="1:50" s="24" customFormat="1" ht="24" customHeight="1">
      <c r="A11" s="956">
        <v>2</v>
      </c>
      <c r="B11" s="933"/>
      <c r="C11" s="957"/>
      <c r="D11" s="957"/>
      <c r="E11" s="957"/>
      <c r="F11" s="957"/>
      <c r="G11" s="957"/>
      <c r="H11" s="957"/>
      <c r="I11" s="957"/>
      <c r="J11" s="958" t="e">
        <f t="shared" si="0"/>
        <v>#N/A</v>
      </c>
      <c r="K11" s="958"/>
      <c r="L11" s="958"/>
      <c r="M11" s="958"/>
      <c r="N11" s="958"/>
      <c r="O11" s="958" t="e">
        <f t="shared" si="1"/>
        <v>#N/A</v>
      </c>
      <c r="P11" s="958"/>
      <c r="Q11" s="958"/>
      <c r="R11" s="958"/>
      <c r="S11" s="958"/>
      <c r="T11" s="958"/>
      <c r="U11" s="958"/>
      <c r="V11" s="958"/>
      <c r="W11" s="958"/>
      <c r="X11" s="958"/>
      <c r="Y11" s="958"/>
      <c r="Z11" s="958"/>
      <c r="AA11" s="965"/>
      <c r="AB11" s="965"/>
      <c r="AC11" s="965"/>
      <c r="AD11" s="965"/>
      <c r="AE11" s="965"/>
      <c r="AF11" s="965"/>
      <c r="AG11" s="965"/>
      <c r="AH11" s="965"/>
      <c r="AI11" s="963"/>
      <c r="AJ11" s="963"/>
      <c r="AK11" s="963"/>
      <c r="AL11" s="963"/>
      <c r="AM11" s="963"/>
      <c r="AN11" s="963"/>
      <c r="AO11" s="963"/>
      <c r="AP11" s="963"/>
      <c r="AQ11" s="954"/>
      <c r="AR11" s="954"/>
      <c r="AS11" s="954"/>
      <c r="AT11" s="954"/>
      <c r="AU11" s="954"/>
      <c r="AV11" s="955"/>
      <c r="AX11" s="437"/>
    </row>
    <row r="12" spans="1:50" s="24" customFormat="1" ht="24" customHeight="1">
      <c r="A12" s="956">
        <v>3</v>
      </c>
      <c r="B12" s="933"/>
      <c r="C12" s="957"/>
      <c r="D12" s="957"/>
      <c r="E12" s="957"/>
      <c r="F12" s="957"/>
      <c r="G12" s="957"/>
      <c r="H12" s="957"/>
      <c r="I12" s="957"/>
      <c r="J12" s="958" t="e">
        <f t="shared" si="0"/>
        <v>#N/A</v>
      </c>
      <c r="K12" s="958"/>
      <c r="L12" s="958"/>
      <c r="M12" s="958"/>
      <c r="N12" s="958"/>
      <c r="O12" s="958" t="e">
        <f t="shared" si="1"/>
        <v>#N/A</v>
      </c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65"/>
      <c r="AB12" s="965"/>
      <c r="AC12" s="965"/>
      <c r="AD12" s="965"/>
      <c r="AE12" s="965"/>
      <c r="AF12" s="965"/>
      <c r="AG12" s="965"/>
      <c r="AH12" s="965"/>
      <c r="AI12" s="963"/>
      <c r="AJ12" s="963"/>
      <c r="AK12" s="963"/>
      <c r="AL12" s="963"/>
      <c r="AM12" s="963"/>
      <c r="AN12" s="963"/>
      <c r="AO12" s="963"/>
      <c r="AP12" s="963"/>
      <c r="AQ12" s="954"/>
      <c r="AR12" s="954"/>
      <c r="AS12" s="954"/>
      <c r="AT12" s="954"/>
      <c r="AU12" s="954"/>
      <c r="AV12" s="955"/>
      <c r="AX12" s="87"/>
    </row>
    <row r="13" spans="1:50" s="24" customFormat="1" ht="24" customHeight="1">
      <c r="A13" s="956">
        <v>4</v>
      </c>
      <c r="B13" s="933"/>
      <c r="C13" s="957"/>
      <c r="D13" s="957"/>
      <c r="E13" s="957"/>
      <c r="F13" s="957"/>
      <c r="G13" s="957"/>
      <c r="H13" s="957"/>
      <c r="I13" s="957"/>
      <c r="J13" s="958" t="e">
        <f t="shared" si="0"/>
        <v>#N/A</v>
      </c>
      <c r="K13" s="958"/>
      <c r="L13" s="958"/>
      <c r="M13" s="958"/>
      <c r="N13" s="958"/>
      <c r="O13" s="958" t="e">
        <f t="shared" si="1"/>
        <v>#N/A</v>
      </c>
      <c r="P13" s="958"/>
      <c r="Q13" s="958"/>
      <c r="R13" s="958"/>
      <c r="S13" s="958"/>
      <c r="T13" s="958"/>
      <c r="U13" s="958"/>
      <c r="V13" s="958"/>
      <c r="W13" s="958"/>
      <c r="X13" s="958"/>
      <c r="Y13" s="958"/>
      <c r="Z13" s="958"/>
      <c r="AA13" s="965"/>
      <c r="AB13" s="965"/>
      <c r="AC13" s="965"/>
      <c r="AD13" s="965"/>
      <c r="AE13" s="965"/>
      <c r="AF13" s="965"/>
      <c r="AG13" s="965"/>
      <c r="AH13" s="965"/>
      <c r="AI13" s="963"/>
      <c r="AJ13" s="963"/>
      <c r="AK13" s="963"/>
      <c r="AL13" s="963"/>
      <c r="AM13" s="963"/>
      <c r="AN13" s="963"/>
      <c r="AO13" s="963"/>
      <c r="AP13" s="963"/>
      <c r="AQ13" s="954"/>
      <c r="AR13" s="954"/>
      <c r="AS13" s="954"/>
      <c r="AT13" s="954"/>
      <c r="AU13" s="954"/>
      <c r="AV13" s="955"/>
      <c r="AX13" s="87"/>
    </row>
    <row r="14" spans="1:50" s="24" customFormat="1" ht="24" customHeight="1">
      <c r="A14" s="956">
        <v>5</v>
      </c>
      <c r="B14" s="933"/>
      <c r="C14" s="957"/>
      <c r="D14" s="957"/>
      <c r="E14" s="957"/>
      <c r="F14" s="957"/>
      <c r="G14" s="957"/>
      <c r="H14" s="957"/>
      <c r="I14" s="957"/>
      <c r="J14" s="958" t="e">
        <f t="shared" si="0"/>
        <v>#N/A</v>
      </c>
      <c r="K14" s="958"/>
      <c r="L14" s="958"/>
      <c r="M14" s="958"/>
      <c r="N14" s="958"/>
      <c r="O14" s="958" t="e">
        <f t="shared" si="1"/>
        <v>#N/A</v>
      </c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965"/>
      <c r="AB14" s="965"/>
      <c r="AC14" s="965"/>
      <c r="AD14" s="965"/>
      <c r="AE14" s="965"/>
      <c r="AF14" s="965"/>
      <c r="AG14" s="965"/>
      <c r="AH14" s="965"/>
      <c r="AI14" s="963"/>
      <c r="AJ14" s="963"/>
      <c r="AK14" s="963"/>
      <c r="AL14" s="963"/>
      <c r="AM14" s="963"/>
      <c r="AN14" s="963"/>
      <c r="AO14" s="963"/>
      <c r="AP14" s="963"/>
      <c r="AQ14" s="954"/>
      <c r="AR14" s="954"/>
      <c r="AS14" s="954"/>
      <c r="AT14" s="954"/>
      <c r="AU14" s="954"/>
      <c r="AV14" s="955"/>
      <c r="AX14" s="87"/>
    </row>
    <row r="15" spans="1:50" s="24" customFormat="1" ht="24" customHeight="1">
      <c r="A15" s="956">
        <v>6</v>
      </c>
      <c r="B15" s="933"/>
      <c r="C15" s="957"/>
      <c r="D15" s="957"/>
      <c r="E15" s="957"/>
      <c r="F15" s="957"/>
      <c r="G15" s="957"/>
      <c r="H15" s="957"/>
      <c r="I15" s="957"/>
      <c r="J15" s="958" t="e">
        <f t="shared" si="0"/>
        <v>#N/A</v>
      </c>
      <c r="K15" s="958"/>
      <c r="L15" s="958"/>
      <c r="M15" s="958"/>
      <c r="N15" s="958"/>
      <c r="O15" s="958" t="e">
        <f t="shared" si="1"/>
        <v>#N/A</v>
      </c>
      <c r="P15" s="958"/>
      <c r="Q15" s="958"/>
      <c r="R15" s="958"/>
      <c r="S15" s="958"/>
      <c r="T15" s="958"/>
      <c r="U15" s="958"/>
      <c r="V15" s="958"/>
      <c r="W15" s="958"/>
      <c r="X15" s="958"/>
      <c r="Y15" s="958"/>
      <c r="Z15" s="958"/>
      <c r="AA15" s="965"/>
      <c r="AB15" s="965"/>
      <c r="AC15" s="965"/>
      <c r="AD15" s="965"/>
      <c r="AE15" s="965"/>
      <c r="AF15" s="965"/>
      <c r="AG15" s="965"/>
      <c r="AH15" s="965"/>
      <c r="AI15" s="963"/>
      <c r="AJ15" s="963"/>
      <c r="AK15" s="963"/>
      <c r="AL15" s="963"/>
      <c r="AM15" s="963"/>
      <c r="AN15" s="963"/>
      <c r="AO15" s="963"/>
      <c r="AP15" s="963"/>
      <c r="AQ15" s="954"/>
      <c r="AR15" s="954"/>
      <c r="AS15" s="954"/>
      <c r="AT15" s="954"/>
      <c r="AU15" s="954"/>
      <c r="AV15" s="955"/>
      <c r="AX15" s="87"/>
    </row>
    <row r="16" spans="1:50" s="24" customFormat="1" ht="24" customHeight="1">
      <c r="A16" s="956">
        <v>7</v>
      </c>
      <c r="B16" s="933"/>
      <c r="C16" s="957"/>
      <c r="D16" s="957"/>
      <c r="E16" s="957"/>
      <c r="F16" s="957"/>
      <c r="G16" s="957"/>
      <c r="H16" s="957"/>
      <c r="I16" s="957"/>
      <c r="J16" s="958" t="e">
        <f t="shared" si="0"/>
        <v>#N/A</v>
      </c>
      <c r="K16" s="958"/>
      <c r="L16" s="958"/>
      <c r="M16" s="958"/>
      <c r="N16" s="958"/>
      <c r="O16" s="958" t="e">
        <f t="shared" si="1"/>
        <v>#N/A</v>
      </c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65"/>
      <c r="AB16" s="965"/>
      <c r="AC16" s="965"/>
      <c r="AD16" s="965"/>
      <c r="AE16" s="965"/>
      <c r="AF16" s="965"/>
      <c r="AG16" s="965"/>
      <c r="AH16" s="965"/>
      <c r="AI16" s="963"/>
      <c r="AJ16" s="963"/>
      <c r="AK16" s="963"/>
      <c r="AL16" s="963"/>
      <c r="AM16" s="963"/>
      <c r="AN16" s="963"/>
      <c r="AO16" s="963"/>
      <c r="AP16" s="963"/>
      <c r="AQ16" s="954"/>
      <c r="AR16" s="954"/>
      <c r="AS16" s="954"/>
      <c r="AT16" s="954"/>
      <c r="AU16" s="954"/>
      <c r="AV16" s="955"/>
      <c r="AX16" s="87"/>
    </row>
    <row r="17" spans="1:50" s="24" customFormat="1" ht="24" customHeight="1">
      <c r="A17" s="956">
        <v>8</v>
      </c>
      <c r="B17" s="933"/>
      <c r="C17" s="957"/>
      <c r="D17" s="957"/>
      <c r="E17" s="957"/>
      <c r="F17" s="957"/>
      <c r="G17" s="957"/>
      <c r="H17" s="957"/>
      <c r="I17" s="957"/>
      <c r="J17" s="958" t="e">
        <f t="shared" si="0"/>
        <v>#N/A</v>
      </c>
      <c r="K17" s="958"/>
      <c r="L17" s="958"/>
      <c r="M17" s="958"/>
      <c r="N17" s="958"/>
      <c r="O17" s="958" t="e">
        <f t="shared" si="1"/>
        <v>#N/A</v>
      </c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60"/>
      <c r="AB17" s="960"/>
      <c r="AC17" s="960"/>
      <c r="AD17" s="960"/>
      <c r="AE17" s="960"/>
      <c r="AF17" s="960"/>
      <c r="AG17" s="960"/>
      <c r="AH17" s="960"/>
      <c r="AI17" s="963"/>
      <c r="AJ17" s="963"/>
      <c r="AK17" s="963"/>
      <c r="AL17" s="963"/>
      <c r="AM17" s="963"/>
      <c r="AN17" s="963"/>
      <c r="AO17" s="963"/>
      <c r="AP17" s="963"/>
      <c r="AQ17" s="954"/>
      <c r="AR17" s="954"/>
      <c r="AS17" s="954"/>
      <c r="AT17" s="954"/>
      <c r="AU17" s="954"/>
      <c r="AV17" s="955"/>
      <c r="AX17" s="437"/>
    </row>
    <row r="18" spans="1:50" s="24" customFormat="1" ht="24" customHeight="1">
      <c r="A18" s="956">
        <v>9</v>
      </c>
      <c r="B18" s="933"/>
      <c r="C18" s="957"/>
      <c r="D18" s="957"/>
      <c r="E18" s="957"/>
      <c r="F18" s="957"/>
      <c r="G18" s="957"/>
      <c r="H18" s="957"/>
      <c r="I18" s="957"/>
      <c r="J18" s="958" t="e">
        <f t="shared" si="0"/>
        <v>#N/A</v>
      </c>
      <c r="K18" s="958"/>
      <c r="L18" s="958"/>
      <c r="M18" s="958"/>
      <c r="N18" s="958"/>
      <c r="O18" s="958" t="e">
        <f t="shared" si="1"/>
        <v>#N/A</v>
      </c>
      <c r="P18" s="958"/>
      <c r="Q18" s="958"/>
      <c r="R18" s="958"/>
      <c r="S18" s="958"/>
      <c r="T18" s="958"/>
      <c r="U18" s="958"/>
      <c r="V18" s="958"/>
      <c r="W18" s="958"/>
      <c r="X18" s="958"/>
      <c r="Y18" s="958"/>
      <c r="Z18" s="958"/>
      <c r="AA18" s="960"/>
      <c r="AB18" s="960"/>
      <c r="AC18" s="960"/>
      <c r="AD18" s="960"/>
      <c r="AE18" s="960"/>
      <c r="AF18" s="960"/>
      <c r="AG18" s="960"/>
      <c r="AH18" s="960"/>
      <c r="AI18" s="963"/>
      <c r="AJ18" s="963"/>
      <c r="AK18" s="963"/>
      <c r="AL18" s="963"/>
      <c r="AM18" s="963"/>
      <c r="AN18" s="963"/>
      <c r="AO18" s="963"/>
      <c r="AP18" s="963"/>
      <c r="AQ18" s="954"/>
      <c r="AR18" s="954"/>
      <c r="AS18" s="954"/>
      <c r="AT18" s="954"/>
      <c r="AU18" s="954"/>
      <c r="AV18" s="955"/>
      <c r="AX18" s="437"/>
    </row>
    <row r="19" spans="1:50" s="24" customFormat="1" ht="24" customHeight="1">
      <c r="A19" s="956">
        <v>10</v>
      </c>
      <c r="B19" s="933"/>
      <c r="C19" s="957"/>
      <c r="D19" s="957"/>
      <c r="E19" s="957"/>
      <c r="F19" s="957"/>
      <c r="G19" s="957"/>
      <c r="H19" s="957"/>
      <c r="I19" s="957"/>
      <c r="J19" s="958" t="e">
        <f t="shared" si="0"/>
        <v>#N/A</v>
      </c>
      <c r="K19" s="958"/>
      <c r="L19" s="958"/>
      <c r="M19" s="958"/>
      <c r="N19" s="958"/>
      <c r="O19" s="958" t="e">
        <f t="shared" si="1"/>
        <v>#N/A</v>
      </c>
      <c r="P19" s="958"/>
      <c r="Q19" s="958"/>
      <c r="R19" s="958"/>
      <c r="S19" s="958"/>
      <c r="T19" s="958"/>
      <c r="U19" s="958"/>
      <c r="V19" s="958"/>
      <c r="W19" s="958"/>
      <c r="X19" s="958"/>
      <c r="Y19" s="958"/>
      <c r="Z19" s="958"/>
      <c r="AA19" s="960"/>
      <c r="AB19" s="960"/>
      <c r="AC19" s="960"/>
      <c r="AD19" s="960"/>
      <c r="AE19" s="960"/>
      <c r="AF19" s="960"/>
      <c r="AG19" s="960"/>
      <c r="AH19" s="960"/>
      <c r="AI19" s="963"/>
      <c r="AJ19" s="963"/>
      <c r="AK19" s="963"/>
      <c r="AL19" s="963"/>
      <c r="AM19" s="963"/>
      <c r="AN19" s="963"/>
      <c r="AO19" s="963"/>
      <c r="AP19" s="963"/>
      <c r="AQ19" s="954"/>
      <c r="AR19" s="954"/>
      <c r="AS19" s="954"/>
      <c r="AT19" s="954"/>
      <c r="AU19" s="954"/>
      <c r="AV19" s="955"/>
      <c r="AX19" s="437"/>
    </row>
    <row r="20" spans="1:50" s="24" customFormat="1" ht="24" customHeight="1">
      <c r="A20" s="956">
        <v>11</v>
      </c>
      <c r="B20" s="933"/>
      <c r="C20" s="957"/>
      <c r="D20" s="957"/>
      <c r="E20" s="957"/>
      <c r="F20" s="957"/>
      <c r="G20" s="957"/>
      <c r="H20" s="957"/>
      <c r="I20" s="957"/>
      <c r="J20" s="958" t="e">
        <f t="shared" si="0"/>
        <v>#N/A</v>
      </c>
      <c r="K20" s="958"/>
      <c r="L20" s="958"/>
      <c r="M20" s="958"/>
      <c r="N20" s="958"/>
      <c r="O20" s="958" t="e">
        <f t="shared" si="1"/>
        <v>#N/A</v>
      </c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  <c r="AA20" s="965"/>
      <c r="AB20" s="965"/>
      <c r="AC20" s="965"/>
      <c r="AD20" s="965"/>
      <c r="AE20" s="965"/>
      <c r="AF20" s="965"/>
      <c r="AG20" s="965"/>
      <c r="AH20" s="965"/>
      <c r="AI20" s="963"/>
      <c r="AJ20" s="963"/>
      <c r="AK20" s="963"/>
      <c r="AL20" s="963"/>
      <c r="AM20" s="963"/>
      <c r="AN20" s="963"/>
      <c r="AO20" s="963"/>
      <c r="AP20" s="963"/>
      <c r="AQ20" s="954"/>
      <c r="AR20" s="954"/>
      <c r="AS20" s="954"/>
      <c r="AT20" s="954"/>
      <c r="AU20" s="954"/>
      <c r="AV20" s="955"/>
      <c r="AX20" s="437"/>
    </row>
    <row r="21" spans="1:50" s="24" customFormat="1" ht="24" customHeight="1">
      <c r="A21" s="956">
        <v>12</v>
      </c>
      <c r="B21" s="933"/>
      <c r="C21" s="957"/>
      <c r="D21" s="957"/>
      <c r="E21" s="957"/>
      <c r="F21" s="957"/>
      <c r="G21" s="957"/>
      <c r="H21" s="957"/>
      <c r="I21" s="957"/>
      <c r="J21" s="958" t="e">
        <f t="shared" si="0"/>
        <v>#N/A</v>
      </c>
      <c r="K21" s="958"/>
      <c r="L21" s="958"/>
      <c r="M21" s="958"/>
      <c r="N21" s="958"/>
      <c r="O21" s="958" t="e">
        <f t="shared" si="1"/>
        <v>#N/A</v>
      </c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65"/>
      <c r="AB21" s="965"/>
      <c r="AC21" s="965"/>
      <c r="AD21" s="965"/>
      <c r="AE21" s="965"/>
      <c r="AF21" s="965"/>
      <c r="AG21" s="965"/>
      <c r="AH21" s="965"/>
      <c r="AI21" s="963"/>
      <c r="AJ21" s="963"/>
      <c r="AK21" s="963"/>
      <c r="AL21" s="963"/>
      <c r="AM21" s="963"/>
      <c r="AN21" s="963"/>
      <c r="AO21" s="963"/>
      <c r="AP21" s="963"/>
      <c r="AQ21" s="954"/>
      <c r="AR21" s="954"/>
      <c r="AS21" s="954"/>
      <c r="AT21" s="954"/>
      <c r="AU21" s="954"/>
      <c r="AV21" s="955"/>
      <c r="AX21" s="436"/>
    </row>
    <row r="22" spans="1:50" s="24" customFormat="1" ht="24" customHeight="1">
      <c r="A22" s="956">
        <v>13</v>
      </c>
      <c r="B22" s="933"/>
      <c r="C22" s="957"/>
      <c r="D22" s="957"/>
      <c r="E22" s="957"/>
      <c r="F22" s="957"/>
      <c r="G22" s="957"/>
      <c r="H22" s="957"/>
      <c r="I22" s="957"/>
      <c r="J22" s="958" t="e">
        <f t="shared" si="0"/>
        <v>#N/A</v>
      </c>
      <c r="K22" s="958"/>
      <c r="L22" s="958"/>
      <c r="M22" s="958"/>
      <c r="N22" s="958"/>
      <c r="O22" s="958" t="e">
        <f t="shared" si="1"/>
        <v>#N/A</v>
      </c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60"/>
      <c r="AB22" s="960"/>
      <c r="AC22" s="960"/>
      <c r="AD22" s="960"/>
      <c r="AE22" s="960"/>
      <c r="AF22" s="960"/>
      <c r="AG22" s="960"/>
      <c r="AH22" s="960"/>
      <c r="AI22" s="963"/>
      <c r="AJ22" s="963"/>
      <c r="AK22" s="963"/>
      <c r="AL22" s="963"/>
      <c r="AM22" s="963"/>
      <c r="AN22" s="963"/>
      <c r="AO22" s="963"/>
      <c r="AP22" s="963"/>
      <c r="AQ22" s="954"/>
      <c r="AR22" s="954"/>
      <c r="AS22" s="954"/>
      <c r="AT22" s="954"/>
      <c r="AU22" s="954"/>
      <c r="AV22" s="955"/>
      <c r="AX22" s="5"/>
    </row>
    <row r="23" spans="1:50" s="24" customFormat="1" ht="24" customHeight="1">
      <c r="A23" s="956">
        <v>14</v>
      </c>
      <c r="B23" s="933"/>
      <c r="C23" s="957"/>
      <c r="D23" s="957"/>
      <c r="E23" s="957"/>
      <c r="F23" s="957"/>
      <c r="G23" s="957"/>
      <c r="H23" s="957"/>
      <c r="I23" s="957"/>
      <c r="J23" s="958" t="e">
        <f t="shared" si="0"/>
        <v>#N/A</v>
      </c>
      <c r="K23" s="958"/>
      <c r="L23" s="958"/>
      <c r="M23" s="958"/>
      <c r="N23" s="958"/>
      <c r="O23" s="958" t="e">
        <f t="shared" si="1"/>
        <v>#N/A</v>
      </c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60"/>
      <c r="AB23" s="960"/>
      <c r="AC23" s="960"/>
      <c r="AD23" s="960"/>
      <c r="AE23" s="960"/>
      <c r="AF23" s="960"/>
      <c r="AG23" s="960"/>
      <c r="AH23" s="960"/>
      <c r="AI23" s="963"/>
      <c r="AJ23" s="963"/>
      <c r="AK23" s="963"/>
      <c r="AL23" s="963"/>
      <c r="AM23" s="963"/>
      <c r="AN23" s="963"/>
      <c r="AO23" s="963"/>
      <c r="AP23" s="963"/>
      <c r="AQ23" s="954"/>
      <c r="AR23" s="954"/>
      <c r="AS23" s="954"/>
      <c r="AT23" s="954"/>
      <c r="AU23" s="954"/>
      <c r="AV23" s="955"/>
      <c r="AX23" s="5"/>
    </row>
    <row r="24" spans="1:50" s="24" customFormat="1" ht="24" customHeight="1">
      <c r="A24" s="956">
        <v>15</v>
      </c>
      <c r="B24" s="933"/>
      <c r="C24" s="957"/>
      <c r="D24" s="957"/>
      <c r="E24" s="957"/>
      <c r="F24" s="957"/>
      <c r="G24" s="957"/>
      <c r="H24" s="957"/>
      <c r="I24" s="957"/>
      <c r="J24" s="958" t="e">
        <f t="shared" si="0"/>
        <v>#N/A</v>
      </c>
      <c r="K24" s="958"/>
      <c r="L24" s="958"/>
      <c r="M24" s="958"/>
      <c r="N24" s="958"/>
      <c r="O24" s="958" t="e">
        <f t="shared" si="1"/>
        <v>#N/A</v>
      </c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65"/>
      <c r="AB24" s="965"/>
      <c r="AC24" s="965"/>
      <c r="AD24" s="965"/>
      <c r="AE24" s="965"/>
      <c r="AF24" s="965"/>
      <c r="AG24" s="965"/>
      <c r="AH24" s="965"/>
      <c r="AI24" s="963"/>
      <c r="AJ24" s="963"/>
      <c r="AK24" s="963"/>
      <c r="AL24" s="963"/>
      <c r="AM24" s="963"/>
      <c r="AN24" s="963"/>
      <c r="AO24" s="963"/>
      <c r="AP24" s="963"/>
      <c r="AQ24" s="954"/>
      <c r="AR24" s="954"/>
      <c r="AS24" s="954"/>
      <c r="AT24" s="954"/>
      <c r="AU24" s="954"/>
      <c r="AV24" s="955"/>
      <c r="AX24" s="443"/>
    </row>
    <row r="25" spans="1:50" s="24" customFormat="1" ht="24" customHeight="1">
      <c r="A25" s="956">
        <v>16</v>
      </c>
      <c r="B25" s="933"/>
      <c r="C25" s="957"/>
      <c r="D25" s="957"/>
      <c r="E25" s="957"/>
      <c r="F25" s="957"/>
      <c r="G25" s="957"/>
      <c r="H25" s="957"/>
      <c r="I25" s="957"/>
      <c r="J25" s="958" t="e">
        <f t="shared" si="0"/>
        <v>#N/A</v>
      </c>
      <c r="K25" s="958"/>
      <c r="L25" s="958"/>
      <c r="M25" s="958"/>
      <c r="N25" s="958"/>
      <c r="O25" s="958" t="e">
        <f t="shared" si="1"/>
        <v>#N/A</v>
      </c>
      <c r="P25" s="958"/>
      <c r="Q25" s="958"/>
      <c r="R25" s="958"/>
      <c r="S25" s="958"/>
      <c r="T25" s="958"/>
      <c r="U25" s="958"/>
      <c r="V25" s="958"/>
      <c r="W25" s="958"/>
      <c r="X25" s="958"/>
      <c r="Y25" s="958"/>
      <c r="Z25" s="958"/>
      <c r="AA25" s="960"/>
      <c r="AB25" s="960"/>
      <c r="AC25" s="960"/>
      <c r="AD25" s="960"/>
      <c r="AE25" s="960"/>
      <c r="AF25" s="960"/>
      <c r="AG25" s="960"/>
      <c r="AH25" s="960"/>
      <c r="AI25" s="963"/>
      <c r="AJ25" s="963"/>
      <c r="AK25" s="963"/>
      <c r="AL25" s="963"/>
      <c r="AM25" s="963"/>
      <c r="AN25" s="963"/>
      <c r="AO25" s="963"/>
      <c r="AP25" s="963"/>
      <c r="AQ25" s="954"/>
      <c r="AR25" s="954"/>
      <c r="AS25" s="954"/>
      <c r="AT25" s="954"/>
      <c r="AU25" s="954"/>
      <c r="AV25" s="955"/>
      <c r="AX25" s="5"/>
    </row>
    <row r="26" spans="1:50" s="24" customFormat="1" ht="24" customHeight="1">
      <c r="A26" s="956">
        <v>17</v>
      </c>
      <c r="B26" s="933"/>
      <c r="C26" s="957"/>
      <c r="D26" s="957"/>
      <c r="E26" s="957"/>
      <c r="F26" s="957"/>
      <c r="G26" s="957"/>
      <c r="H26" s="957"/>
      <c r="I26" s="957"/>
      <c r="J26" s="958" t="e">
        <f t="shared" si="0"/>
        <v>#N/A</v>
      </c>
      <c r="K26" s="958"/>
      <c r="L26" s="958"/>
      <c r="M26" s="958"/>
      <c r="N26" s="958"/>
      <c r="O26" s="958" t="e">
        <f t="shared" si="1"/>
        <v>#N/A</v>
      </c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  <c r="AA26" s="960"/>
      <c r="AB26" s="960"/>
      <c r="AC26" s="960"/>
      <c r="AD26" s="960"/>
      <c r="AE26" s="960"/>
      <c r="AF26" s="960"/>
      <c r="AG26" s="960"/>
      <c r="AH26" s="960"/>
      <c r="AI26" s="963"/>
      <c r="AJ26" s="963"/>
      <c r="AK26" s="963"/>
      <c r="AL26" s="963"/>
      <c r="AM26" s="963"/>
      <c r="AN26" s="963"/>
      <c r="AO26" s="963"/>
      <c r="AP26" s="963"/>
      <c r="AQ26" s="954"/>
      <c r="AR26" s="954"/>
      <c r="AS26" s="954"/>
      <c r="AT26" s="954"/>
      <c r="AU26" s="954"/>
      <c r="AV26" s="955"/>
      <c r="AX26" s="5"/>
    </row>
    <row r="27" spans="1:50" s="24" customFormat="1" ht="24" customHeight="1">
      <c r="A27" s="956">
        <v>18</v>
      </c>
      <c r="B27" s="933"/>
      <c r="C27" s="957"/>
      <c r="D27" s="957"/>
      <c r="E27" s="957"/>
      <c r="F27" s="957"/>
      <c r="G27" s="957"/>
      <c r="H27" s="957"/>
      <c r="I27" s="957"/>
      <c r="J27" s="958" t="e">
        <f t="shared" si="0"/>
        <v>#N/A</v>
      </c>
      <c r="K27" s="958"/>
      <c r="L27" s="958"/>
      <c r="M27" s="958"/>
      <c r="N27" s="958"/>
      <c r="O27" s="958" t="e">
        <f t="shared" si="1"/>
        <v>#N/A</v>
      </c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  <c r="AA27" s="960"/>
      <c r="AB27" s="960"/>
      <c r="AC27" s="960"/>
      <c r="AD27" s="960"/>
      <c r="AE27" s="960"/>
      <c r="AF27" s="960"/>
      <c r="AG27" s="960"/>
      <c r="AH27" s="960"/>
      <c r="AI27" s="963"/>
      <c r="AJ27" s="963"/>
      <c r="AK27" s="963"/>
      <c r="AL27" s="963"/>
      <c r="AM27" s="963"/>
      <c r="AN27" s="963"/>
      <c r="AO27" s="963"/>
      <c r="AP27" s="963"/>
      <c r="AQ27" s="954"/>
      <c r="AR27" s="954"/>
      <c r="AS27" s="954"/>
      <c r="AT27" s="954"/>
      <c r="AU27" s="954"/>
      <c r="AV27" s="955"/>
      <c r="AX27" s="5"/>
    </row>
    <row r="28" spans="1:50" s="24" customFormat="1" ht="24" customHeight="1">
      <c r="A28" s="973">
        <v>19</v>
      </c>
      <c r="B28" s="974"/>
      <c r="C28" s="975"/>
      <c r="D28" s="975"/>
      <c r="E28" s="975"/>
      <c r="F28" s="975"/>
      <c r="G28" s="975"/>
      <c r="H28" s="975"/>
      <c r="I28" s="975"/>
      <c r="J28" s="958" t="e">
        <f t="shared" si="0"/>
        <v>#N/A</v>
      </c>
      <c r="K28" s="958"/>
      <c r="L28" s="958"/>
      <c r="M28" s="958"/>
      <c r="N28" s="958"/>
      <c r="O28" s="958" t="e">
        <f t="shared" si="1"/>
        <v>#N/A</v>
      </c>
      <c r="P28" s="958"/>
      <c r="Q28" s="958"/>
      <c r="R28" s="958"/>
      <c r="S28" s="958"/>
      <c r="T28" s="958"/>
      <c r="U28" s="958"/>
      <c r="V28" s="958"/>
      <c r="W28" s="958"/>
      <c r="X28" s="958"/>
      <c r="Y28" s="958"/>
      <c r="Z28" s="958"/>
      <c r="AA28" s="970"/>
      <c r="AB28" s="970"/>
      <c r="AC28" s="970"/>
      <c r="AD28" s="970"/>
      <c r="AE28" s="970"/>
      <c r="AF28" s="970"/>
      <c r="AG28" s="970"/>
      <c r="AH28" s="970"/>
      <c r="AI28" s="959"/>
      <c r="AJ28" s="959"/>
      <c r="AK28" s="959"/>
      <c r="AL28" s="959"/>
      <c r="AM28" s="959"/>
      <c r="AN28" s="959"/>
      <c r="AO28" s="959"/>
      <c r="AP28" s="959"/>
      <c r="AQ28" s="971"/>
      <c r="AR28" s="971"/>
      <c r="AS28" s="971"/>
      <c r="AT28" s="971"/>
      <c r="AU28" s="971"/>
      <c r="AV28" s="972"/>
      <c r="AX28" s="8"/>
    </row>
    <row r="29" spans="1:50" s="24" customFormat="1" ht="24" customHeight="1">
      <c r="A29" s="961" t="s">
        <v>199</v>
      </c>
      <c r="B29" s="962"/>
      <c r="C29" s="962"/>
      <c r="D29" s="962"/>
      <c r="E29" s="962"/>
      <c r="F29" s="962"/>
      <c r="G29" s="962"/>
      <c r="H29" s="962"/>
      <c r="I29" s="962"/>
      <c r="J29" s="951"/>
      <c r="K29" s="952"/>
      <c r="L29" s="952"/>
      <c r="M29" s="952"/>
      <c r="N29" s="953"/>
      <c r="O29" s="951"/>
      <c r="P29" s="952"/>
      <c r="Q29" s="952"/>
      <c r="R29" s="952"/>
      <c r="S29" s="952"/>
      <c r="T29" s="952"/>
      <c r="U29" s="952"/>
      <c r="V29" s="952"/>
      <c r="W29" s="952"/>
      <c r="X29" s="952"/>
      <c r="Y29" s="952"/>
      <c r="Z29" s="953"/>
      <c r="AA29" s="969"/>
      <c r="AB29" s="969"/>
      <c r="AC29" s="969"/>
      <c r="AD29" s="969"/>
      <c r="AE29" s="969"/>
      <c r="AF29" s="969"/>
      <c r="AG29" s="969"/>
      <c r="AH29" s="969"/>
      <c r="AI29" s="976">
        <f>SUM(AI10:AP28)</f>
        <v>0</v>
      </c>
      <c r="AJ29" s="976"/>
      <c r="AK29" s="976"/>
      <c r="AL29" s="976"/>
      <c r="AM29" s="976"/>
      <c r="AN29" s="976"/>
      <c r="AO29" s="976"/>
      <c r="AP29" s="976"/>
      <c r="AQ29" s="966"/>
      <c r="AR29" s="967"/>
      <c r="AS29" s="967"/>
      <c r="AT29" s="967"/>
      <c r="AU29" s="967"/>
      <c r="AV29" s="968"/>
      <c r="AX29" s="5"/>
    </row>
    <row r="30" spans="1:50" s="80" customFormat="1" ht="17.100000000000001" customHeight="1">
      <c r="A30" s="947" t="s">
        <v>244</v>
      </c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7"/>
      <c r="AI30" s="947"/>
      <c r="AJ30" s="947"/>
      <c r="AK30" s="947"/>
      <c r="AL30" s="947"/>
      <c r="AM30" s="947"/>
      <c r="AN30" s="947"/>
      <c r="AO30" s="947"/>
      <c r="AP30" s="947"/>
      <c r="AQ30" s="947"/>
      <c r="AR30" s="947"/>
      <c r="AS30" s="947"/>
      <c r="AT30" s="947"/>
      <c r="AU30" s="947"/>
      <c r="AV30" s="947"/>
      <c r="AX30" s="5"/>
    </row>
    <row r="32" spans="1:50" s="1" customFormat="1" ht="18" customHeight="1">
      <c r="A32" s="944" t="s">
        <v>166</v>
      </c>
      <c r="B32" s="945"/>
      <c r="C32" s="945"/>
      <c r="D32" s="945"/>
      <c r="E32" s="945"/>
      <c r="F32" s="945"/>
      <c r="G32" s="945"/>
      <c r="H32" s="945"/>
      <c r="I32" s="945"/>
      <c r="J32" s="945"/>
      <c r="K32" s="945"/>
      <c r="L32" s="946" t="s">
        <v>34</v>
      </c>
      <c r="M32" s="946"/>
      <c r="N32" s="946"/>
      <c r="O32" s="946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8"/>
      <c r="AQ32" s="8"/>
      <c r="AR32" s="8"/>
      <c r="AS32" s="8"/>
      <c r="AT32" s="8"/>
      <c r="AU32" s="2"/>
      <c r="AX32" s="5"/>
    </row>
  </sheetData>
  <protectedRanges>
    <protectedRange sqref="C10:AV28" name="범위1"/>
    <protectedRange sqref="AQ4:AQ5 N4:O5 Q5" name="범위1_1_2"/>
  </protectedRanges>
  <mergeCells count="165">
    <mergeCell ref="AI11:AP11"/>
    <mergeCell ref="O9:Z9"/>
    <mergeCell ref="AA9:AH9"/>
    <mergeCell ref="A6:AV6"/>
    <mergeCell ref="AI9:AP9"/>
    <mergeCell ref="AQ10:AV10"/>
    <mergeCell ref="O10:Z10"/>
    <mergeCell ref="AA10:AH10"/>
    <mergeCell ref="W3:AB3"/>
    <mergeCell ref="C10:I10"/>
    <mergeCell ref="C11:I11"/>
    <mergeCell ref="AI10:AP10"/>
    <mergeCell ref="J11:N11"/>
    <mergeCell ref="O11:Z11"/>
    <mergeCell ref="AQ11:AV11"/>
    <mergeCell ref="AA11:AH11"/>
    <mergeCell ref="A10:B10"/>
    <mergeCell ref="A11:B11"/>
    <mergeCell ref="A1:AV1"/>
    <mergeCell ref="A8:B9"/>
    <mergeCell ref="C8:I9"/>
    <mergeCell ref="AQ8:AV9"/>
    <mergeCell ref="J8:AP8"/>
    <mergeCell ref="A7:AV7"/>
    <mergeCell ref="AJ3:AN3"/>
    <mergeCell ref="AP3:AV3"/>
    <mergeCell ref="AC3:AI3"/>
    <mergeCell ref="A5:G5"/>
    <mergeCell ref="H5:AV5"/>
    <mergeCell ref="A3:G3"/>
    <mergeCell ref="H3:V3"/>
    <mergeCell ref="A4:G4"/>
    <mergeCell ref="H4:V4"/>
    <mergeCell ref="W4:AB4"/>
    <mergeCell ref="AC4:AV4"/>
    <mergeCell ref="J9:N9"/>
    <mergeCell ref="AQ29:AV29"/>
    <mergeCell ref="AA29:AH29"/>
    <mergeCell ref="AA28:AH28"/>
    <mergeCell ref="AQ27:AV27"/>
    <mergeCell ref="AI27:AP27"/>
    <mergeCell ref="AQ28:AV28"/>
    <mergeCell ref="O29:Z29"/>
    <mergeCell ref="A28:B28"/>
    <mergeCell ref="C28:I28"/>
    <mergeCell ref="AI29:AP29"/>
    <mergeCell ref="AI25:AP25"/>
    <mergeCell ref="O25:Z25"/>
    <mergeCell ref="A23:B23"/>
    <mergeCell ref="C23:I23"/>
    <mergeCell ref="A20:B20"/>
    <mergeCell ref="C20:I20"/>
    <mergeCell ref="AI22:AP22"/>
    <mergeCell ref="C24:I24"/>
    <mergeCell ref="AA25:AH25"/>
    <mergeCell ref="A24:B24"/>
    <mergeCell ref="AA24:AH24"/>
    <mergeCell ref="J24:N24"/>
    <mergeCell ref="O24:Z24"/>
    <mergeCell ref="J23:N23"/>
    <mergeCell ref="O23:Z23"/>
    <mergeCell ref="J21:N21"/>
    <mergeCell ref="O21:Z21"/>
    <mergeCell ref="AI21:AP21"/>
    <mergeCell ref="O20:Z20"/>
    <mergeCell ref="A22:B22"/>
    <mergeCell ref="C22:I22"/>
    <mergeCell ref="O22:Z22"/>
    <mergeCell ref="AA22:AH22"/>
    <mergeCell ref="J22:N22"/>
    <mergeCell ref="AA13:AH13"/>
    <mergeCell ref="J16:N16"/>
    <mergeCell ref="O16:Z16"/>
    <mergeCell ref="AA21:AH21"/>
    <mergeCell ref="AI13:AP13"/>
    <mergeCell ref="AI14:AP14"/>
    <mergeCell ref="AA14:AH14"/>
    <mergeCell ref="O13:Z13"/>
    <mergeCell ref="J18:N18"/>
    <mergeCell ref="O18:Z18"/>
    <mergeCell ref="AA18:AH18"/>
    <mergeCell ref="O15:Z15"/>
    <mergeCell ref="AA15:AH15"/>
    <mergeCell ref="AI15:AP15"/>
    <mergeCell ref="AA16:AH16"/>
    <mergeCell ref="J15:N15"/>
    <mergeCell ref="J19:N19"/>
    <mergeCell ref="O19:Z19"/>
    <mergeCell ref="AA19:AH19"/>
    <mergeCell ref="AI19:AP19"/>
    <mergeCell ref="O14:Z14"/>
    <mergeCell ref="AQ15:AV15"/>
    <mergeCell ref="AQ24:AV24"/>
    <mergeCell ref="AI20:AP20"/>
    <mergeCell ref="AA12:AH12"/>
    <mergeCell ref="AQ18:AV18"/>
    <mergeCell ref="AQ19:AV19"/>
    <mergeCell ref="AI16:AP16"/>
    <mergeCell ref="AQ16:AV16"/>
    <mergeCell ref="AQ21:AV21"/>
    <mergeCell ref="AI24:AP24"/>
    <mergeCell ref="AQ23:AV23"/>
    <mergeCell ref="AA23:AH23"/>
    <mergeCell ref="AI23:AP23"/>
    <mergeCell ref="AA17:AH17"/>
    <mergeCell ref="AI17:AP17"/>
    <mergeCell ref="AQ17:AV17"/>
    <mergeCell ref="AQ20:AV20"/>
    <mergeCell ref="AQ22:AV22"/>
    <mergeCell ref="AA20:AH20"/>
    <mergeCell ref="AQ14:AV14"/>
    <mergeCell ref="AI12:AP12"/>
    <mergeCell ref="AQ12:AV12"/>
    <mergeCell ref="AQ13:AV13"/>
    <mergeCell ref="AI18:AP18"/>
    <mergeCell ref="A21:B21"/>
    <mergeCell ref="C21:I21"/>
    <mergeCell ref="J20:N20"/>
    <mergeCell ref="C18:I18"/>
    <mergeCell ref="A18:B18"/>
    <mergeCell ref="A15:B15"/>
    <mergeCell ref="C15:I15"/>
    <mergeCell ref="A19:B19"/>
    <mergeCell ref="C19:I19"/>
    <mergeCell ref="A16:B16"/>
    <mergeCell ref="C16:I16"/>
    <mergeCell ref="A13:B13"/>
    <mergeCell ref="J10:N10"/>
    <mergeCell ref="A17:B17"/>
    <mergeCell ref="C17:I17"/>
    <mergeCell ref="J17:N17"/>
    <mergeCell ref="O17:Z17"/>
    <mergeCell ref="C13:I13"/>
    <mergeCell ref="O12:Z12"/>
    <mergeCell ref="C14:I14"/>
    <mergeCell ref="J13:N13"/>
    <mergeCell ref="A14:B14"/>
    <mergeCell ref="J14:N14"/>
    <mergeCell ref="A12:B12"/>
    <mergeCell ref="C12:I12"/>
    <mergeCell ref="J12:N12"/>
    <mergeCell ref="A32:K32"/>
    <mergeCell ref="L32:O32"/>
    <mergeCell ref="J29:N29"/>
    <mergeCell ref="AQ26:AV26"/>
    <mergeCell ref="A25:B25"/>
    <mergeCell ref="C25:I25"/>
    <mergeCell ref="J25:N25"/>
    <mergeCell ref="AI28:AP28"/>
    <mergeCell ref="A30:AV30"/>
    <mergeCell ref="A27:B27"/>
    <mergeCell ref="C27:I27"/>
    <mergeCell ref="J27:N27"/>
    <mergeCell ref="AA27:AH27"/>
    <mergeCell ref="J28:N28"/>
    <mergeCell ref="O28:Z28"/>
    <mergeCell ref="A29:I29"/>
    <mergeCell ref="O27:Z27"/>
    <mergeCell ref="AQ25:AV25"/>
    <mergeCell ref="J26:N26"/>
    <mergeCell ref="AI26:AP26"/>
    <mergeCell ref="A26:B26"/>
    <mergeCell ref="C26:I26"/>
    <mergeCell ref="AA26:AH26"/>
    <mergeCell ref="O26:Z26"/>
  </mergeCells>
  <phoneticPr fontId="5" type="noConversion"/>
  <dataValidations count="1">
    <dataValidation type="list" errorStyle="information" allowBlank="1" showInputMessage="1" showErrorMessage="1" error="목록에 없을 경우 수기로 기재" sqref="C10:I28">
      <formula1>"인건비, 연구장비·재료비,연구활동비, 연구과제추진비, 연구수당, 연구기자재 및 시설비, 재료비 및 전산처리관리비, 시작품 제작비, 국내여비, 국외여비, 수용비 및 수수료, 기술정보활동비, 유인물비, 전산처리비, 회의비, 교통통신비, 과학문화활동비, 연구실 안전관리비"</formula1>
    </dataValidation>
  </dataValidations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41"/>
  <sheetViews>
    <sheetView zoomScaleNormal="100" workbookViewId="0">
      <selection activeCell="A11" sqref="A11:AV40"/>
    </sheetView>
  </sheetViews>
  <sheetFormatPr defaultColWidth="1.77734375" defaultRowHeight="18" customHeight="1"/>
  <cols>
    <col min="1" max="49" width="1.77734375" style="8"/>
    <col min="50" max="50" width="17.44140625" style="5" customWidth="1"/>
    <col min="51" max="16384" width="1.77734375" style="8"/>
  </cols>
  <sheetData>
    <row r="1" spans="1:50" s="12" customFormat="1" ht="31.5">
      <c r="A1" s="977" t="s">
        <v>47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X1" s="92"/>
    </row>
    <row r="3" spans="1:50" s="117" customFormat="1" ht="18" customHeight="1">
      <c r="A3" s="992" t="s">
        <v>196</v>
      </c>
      <c r="B3" s="992"/>
      <c r="C3" s="992"/>
      <c r="D3" s="992"/>
      <c r="E3" s="992"/>
      <c r="F3" s="992"/>
      <c r="G3" s="993"/>
      <c r="H3" s="992">
        <f>'1'!$H$3:$V$3</f>
        <v>0</v>
      </c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 t="s">
        <v>1424</v>
      </c>
      <c r="X3" s="992"/>
      <c r="Y3" s="992"/>
      <c r="Z3" s="992"/>
      <c r="AA3" s="992"/>
      <c r="AB3" s="992"/>
      <c r="AC3" s="992">
        <f>'1'!$AC$3:$AI$3</f>
        <v>0</v>
      </c>
      <c r="AD3" s="992"/>
      <c r="AE3" s="992"/>
      <c r="AF3" s="992"/>
      <c r="AG3" s="992"/>
      <c r="AH3" s="992"/>
      <c r="AI3" s="992"/>
      <c r="AJ3" s="992" t="s">
        <v>44</v>
      </c>
      <c r="AK3" s="993"/>
      <c r="AL3" s="993"/>
      <c r="AM3" s="993"/>
      <c r="AN3" s="993"/>
      <c r="AO3" s="559" t="s">
        <v>195</v>
      </c>
      <c r="AP3" s="994">
        <f>'1'!$AP$3:$AV$3</f>
        <v>0</v>
      </c>
      <c r="AQ3" s="993"/>
      <c r="AR3" s="993"/>
      <c r="AS3" s="993"/>
      <c r="AT3" s="993"/>
      <c r="AU3" s="993"/>
      <c r="AV3" s="993"/>
      <c r="AX3" s="452" t="s">
        <v>1369</v>
      </c>
    </row>
    <row r="4" spans="1:50" s="118" customFormat="1" ht="18" customHeight="1">
      <c r="A4" s="992" t="s">
        <v>197</v>
      </c>
      <c r="B4" s="992"/>
      <c r="C4" s="992"/>
      <c r="D4" s="992"/>
      <c r="E4" s="992"/>
      <c r="F4" s="992"/>
      <c r="G4" s="993"/>
      <c r="H4" s="992">
        <f>'1'!$H$4:$Y$4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198</v>
      </c>
      <c r="X4" s="992"/>
      <c r="Y4" s="992"/>
      <c r="Z4" s="992"/>
      <c r="AA4" s="992"/>
      <c r="AB4" s="992"/>
      <c r="AC4" s="992">
        <f>'1'!$AC$4:$AV$4</f>
        <v>0</v>
      </c>
      <c r="AD4" s="992"/>
      <c r="AE4" s="992"/>
      <c r="AF4" s="992"/>
      <c r="AG4" s="992"/>
      <c r="AH4" s="992"/>
      <c r="AI4" s="992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X4" s="435"/>
    </row>
    <row r="5" spans="1:50" s="118" customFormat="1" ht="18" customHeight="1">
      <c r="A5" s="992" t="s">
        <v>194</v>
      </c>
      <c r="B5" s="992"/>
      <c r="C5" s="992"/>
      <c r="D5" s="992"/>
      <c r="E5" s="992"/>
      <c r="F5" s="992"/>
      <c r="G5" s="993"/>
      <c r="H5" s="992">
        <f>'1'!$H$5:$AV$5</f>
        <v>0</v>
      </c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X5" s="435"/>
    </row>
    <row r="6" spans="1:50" s="32" customFormat="1" ht="18" customHeight="1">
      <c r="A6" s="901" t="s">
        <v>200</v>
      </c>
      <c r="B6" s="901"/>
      <c r="C6" s="901"/>
      <c r="D6" s="901"/>
      <c r="E6" s="901"/>
      <c r="F6" s="901"/>
      <c r="G6" s="901"/>
      <c r="H6" s="1010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903" t="s">
        <v>201</v>
      </c>
      <c r="X6" s="903"/>
      <c r="Y6" s="903"/>
      <c r="Z6" s="903"/>
      <c r="AA6" s="903"/>
      <c r="AB6" s="903"/>
      <c r="AC6" s="1009"/>
      <c r="AD6" s="1009"/>
      <c r="AE6" s="1009"/>
      <c r="AF6" s="1009"/>
      <c r="AG6" s="1009"/>
      <c r="AH6" s="1009"/>
      <c r="AI6" s="1009"/>
      <c r="AJ6" s="1009"/>
      <c r="AK6" s="1009"/>
      <c r="AL6" s="1009"/>
      <c r="AM6" s="1009"/>
      <c r="AN6" s="1009"/>
      <c r="AO6" s="1009"/>
      <c r="AP6" s="1009"/>
      <c r="AQ6" s="1009"/>
      <c r="AR6" s="1009"/>
      <c r="AS6" s="1009"/>
      <c r="AT6" s="1009"/>
      <c r="AU6" s="1009"/>
      <c r="AV6" s="1009"/>
      <c r="AX6" s="443"/>
    </row>
    <row r="7" spans="1:50" s="12" customFormat="1" ht="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X7" s="435"/>
    </row>
    <row r="8" spans="1:50" s="12" customFormat="1" ht="7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AX8" s="435"/>
    </row>
    <row r="9" spans="1:50" ht="18" customHeight="1">
      <c r="A9" s="1007" t="s">
        <v>107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7"/>
      <c r="AQ9" s="1007"/>
      <c r="AR9" s="1007"/>
      <c r="AS9" s="1007"/>
      <c r="AT9" s="1007"/>
      <c r="AU9" s="1007"/>
      <c r="AV9" s="1007"/>
      <c r="AX9" s="437"/>
    </row>
    <row r="10" spans="1:50" ht="18" customHeight="1">
      <c r="A10" s="1008" t="s">
        <v>179</v>
      </c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8"/>
      <c r="AH10" s="1008"/>
      <c r="AI10" s="1008"/>
      <c r="AJ10" s="1008"/>
      <c r="AK10" s="1008"/>
      <c r="AL10" s="1008"/>
      <c r="AM10" s="1008"/>
      <c r="AN10" s="1008"/>
      <c r="AO10" s="1008"/>
      <c r="AP10" s="1008"/>
      <c r="AQ10" s="1008"/>
      <c r="AR10" s="1008"/>
      <c r="AS10" s="1008"/>
      <c r="AT10" s="1008"/>
      <c r="AU10" s="1008"/>
      <c r="AV10" s="1008"/>
      <c r="AX10" s="437"/>
    </row>
    <row r="11" spans="1:50" ht="18" customHeight="1">
      <c r="A11" s="1005"/>
      <c r="B11" s="1006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1006"/>
      <c r="O11" s="1006"/>
      <c r="P11" s="1006"/>
      <c r="Q11" s="1006"/>
      <c r="R11" s="1006"/>
      <c r="S11" s="1006"/>
      <c r="T11" s="1006"/>
      <c r="U11" s="1006"/>
      <c r="V11" s="1006"/>
      <c r="W11" s="1006"/>
      <c r="X11" s="1006"/>
      <c r="Y11" s="1006"/>
      <c r="Z11" s="1006"/>
      <c r="AA11" s="1006"/>
      <c r="AB11" s="1006"/>
      <c r="AC11" s="1006"/>
      <c r="AD11" s="1006"/>
      <c r="AE11" s="1006"/>
      <c r="AF11" s="1006"/>
      <c r="AG11" s="1006"/>
      <c r="AH11" s="1006"/>
      <c r="AI11" s="1006"/>
      <c r="AJ11" s="1006"/>
      <c r="AK11" s="1006"/>
      <c r="AL11" s="1006"/>
      <c r="AM11" s="1006"/>
      <c r="AN11" s="1006"/>
      <c r="AO11" s="1006"/>
      <c r="AP11" s="1006"/>
      <c r="AQ11" s="1006"/>
      <c r="AR11" s="1006"/>
      <c r="AS11" s="1006"/>
      <c r="AT11" s="1006"/>
      <c r="AU11" s="1006"/>
      <c r="AV11" s="1006"/>
      <c r="AX11" s="437"/>
    </row>
    <row r="12" spans="1:50" ht="18" customHeight="1">
      <c r="A12" s="1006"/>
      <c r="B12" s="1006"/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6"/>
      <c r="T12" s="1006"/>
      <c r="U12" s="1006"/>
      <c r="V12" s="1006"/>
      <c r="W12" s="1006"/>
      <c r="X12" s="1006"/>
      <c r="Y12" s="1006"/>
      <c r="Z12" s="1006"/>
      <c r="AA12" s="1006"/>
      <c r="AB12" s="1006"/>
      <c r="AC12" s="1006"/>
      <c r="AD12" s="1006"/>
      <c r="AE12" s="1006"/>
      <c r="AF12" s="1006"/>
      <c r="AG12" s="1006"/>
      <c r="AH12" s="1006"/>
      <c r="AI12" s="1006"/>
      <c r="AJ12" s="1006"/>
      <c r="AK12" s="1006"/>
      <c r="AL12" s="1006"/>
      <c r="AM12" s="1006"/>
      <c r="AN12" s="1006"/>
      <c r="AO12" s="1006"/>
      <c r="AP12" s="1006"/>
      <c r="AQ12" s="1006"/>
      <c r="AR12" s="1006"/>
      <c r="AS12" s="1006"/>
      <c r="AT12" s="1006"/>
      <c r="AU12" s="1006"/>
      <c r="AV12" s="1006"/>
      <c r="AX12" s="87"/>
    </row>
    <row r="13" spans="1:50" ht="18" customHeight="1">
      <c r="A13" s="1006"/>
      <c r="B13" s="1006"/>
      <c r="C13" s="1006"/>
      <c r="D13" s="1006"/>
      <c r="E13" s="1006"/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1006"/>
      <c r="AC13" s="1006"/>
      <c r="AD13" s="1006"/>
      <c r="AE13" s="1006"/>
      <c r="AF13" s="1006"/>
      <c r="AG13" s="1006"/>
      <c r="AH13" s="1006"/>
      <c r="AI13" s="1006"/>
      <c r="AJ13" s="1006"/>
      <c r="AK13" s="1006"/>
      <c r="AL13" s="1006"/>
      <c r="AM13" s="1006"/>
      <c r="AN13" s="1006"/>
      <c r="AO13" s="1006"/>
      <c r="AP13" s="1006"/>
      <c r="AQ13" s="1006"/>
      <c r="AR13" s="1006"/>
      <c r="AS13" s="1006"/>
      <c r="AT13" s="1006"/>
      <c r="AU13" s="1006"/>
      <c r="AV13" s="1006"/>
      <c r="AX13" s="87"/>
    </row>
    <row r="14" spans="1:50" ht="18" customHeight="1">
      <c r="A14" s="1006"/>
      <c r="B14" s="1006"/>
      <c r="C14" s="1006"/>
      <c r="D14" s="1006"/>
      <c r="E14" s="1006"/>
      <c r="F14" s="1006"/>
      <c r="G14" s="1006"/>
      <c r="H14" s="1006"/>
      <c r="I14" s="1006"/>
      <c r="J14" s="1006"/>
      <c r="K14" s="1006"/>
      <c r="L14" s="1006"/>
      <c r="M14" s="1006"/>
      <c r="N14" s="1006"/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6"/>
      <c r="AF14" s="1006"/>
      <c r="AG14" s="1006"/>
      <c r="AH14" s="1006"/>
      <c r="AI14" s="1006"/>
      <c r="AJ14" s="1006"/>
      <c r="AK14" s="1006"/>
      <c r="AL14" s="1006"/>
      <c r="AM14" s="1006"/>
      <c r="AN14" s="1006"/>
      <c r="AO14" s="1006"/>
      <c r="AP14" s="1006"/>
      <c r="AQ14" s="1006"/>
      <c r="AR14" s="1006"/>
      <c r="AS14" s="1006"/>
      <c r="AT14" s="1006"/>
      <c r="AU14" s="1006"/>
      <c r="AV14" s="1006"/>
      <c r="AX14" s="87"/>
    </row>
    <row r="15" spans="1:50" ht="18" customHeight="1">
      <c r="A15" s="1006"/>
      <c r="B15" s="1006"/>
      <c r="C15" s="1006"/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  <c r="R15" s="1006"/>
      <c r="S15" s="1006"/>
      <c r="T15" s="1006"/>
      <c r="U15" s="1006"/>
      <c r="V15" s="1006"/>
      <c r="W15" s="1006"/>
      <c r="X15" s="1006"/>
      <c r="Y15" s="1006"/>
      <c r="Z15" s="1006"/>
      <c r="AA15" s="1006"/>
      <c r="AB15" s="1006"/>
      <c r="AC15" s="1006"/>
      <c r="AD15" s="1006"/>
      <c r="AE15" s="1006"/>
      <c r="AF15" s="1006"/>
      <c r="AG15" s="1006"/>
      <c r="AH15" s="1006"/>
      <c r="AI15" s="1006"/>
      <c r="AJ15" s="1006"/>
      <c r="AK15" s="1006"/>
      <c r="AL15" s="1006"/>
      <c r="AM15" s="1006"/>
      <c r="AN15" s="1006"/>
      <c r="AO15" s="1006"/>
      <c r="AP15" s="1006"/>
      <c r="AQ15" s="1006"/>
      <c r="AR15" s="1006"/>
      <c r="AS15" s="1006"/>
      <c r="AT15" s="1006"/>
      <c r="AU15" s="1006"/>
      <c r="AV15" s="1006"/>
      <c r="AX15" s="87"/>
    </row>
    <row r="16" spans="1:50" ht="18" customHeight="1">
      <c r="A16" s="1006"/>
      <c r="B16" s="1006"/>
      <c r="C16" s="1006"/>
      <c r="D16" s="1006"/>
      <c r="E16" s="1006"/>
      <c r="F16" s="1006"/>
      <c r="G16" s="1006"/>
      <c r="H16" s="1006"/>
      <c r="I16" s="1006"/>
      <c r="J16" s="1006"/>
      <c r="K16" s="1006"/>
      <c r="L16" s="1006"/>
      <c r="M16" s="1006"/>
      <c r="N16" s="1006"/>
      <c r="O16" s="1006"/>
      <c r="P16" s="1006"/>
      <c r="Q16" s="1006"/>
      <c r="R16" s="1006"/>
      <c r="S16" s="1006"/>
      <c r="T16" s="1006"/>
      <c r="U16" s="1006"/>
      <c r="V16" s="1006"/>
      <c r="W16" s="1006"/>
      <c r="X16" s="1006"/>
      <c r="Y16" s="1006"/>
      <c r="Z16" s="1006"/>
      <c r="AA16" s="1006"/>
      <c r="AB16" s="1006"/>
      <c r="AC16" s="1006"/>
      <c r="AD16" s="1006"/>
      <c r="AE16" s="1006"/>
      <c r="AF16" s="1006"/>
      <c r="AG16" s="1006"/>
      <c r="AH16" s="1006"/>
      <c r="AI16" s="1006"/>
      <c r="AJ16" s="1006"/>
      <c r="AK16" s="1006"/>
      <c r="AL16" s="1006"/>
      <c r="AM16" s="1006"/>
      <c r="AN16" s="1006"/>
      <c r="AO16" s="1006"/>
      <c r="AP16" s="1006"/>
      <c r="AQ16" s="1006"/>
      <c r="AR16" s="1006"/>
      <c r="AS16" s="1006"/>
      <c r="AT16" s="1006"/>
      <c r="AU16" s="1006"/>
      <c r="AV16" s="1006"/>
      <c r="AX16" s="87"/>
    </row>
    <row r="17" spans="1:50" ht="18" customHeight="1">
      <c r="A17" s="1006"/>
      <c r="B17" s="1006"/>
      <c r="C17" s="1006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6"/>
      <c r="X17" s="1006"/>
      <c r="Y17" s="1006"/>
      <c r="Z17" s="1006"/>
      <c r="AA17" s="1006"/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6"/>
      <c r="AV17" s="1006"/>
      <c r="AX17" s="437"/>
    </row>
    <row r="18" spans="1:50" ht="18" customHeight="1">
      <c r="A18" s="1006"/>
      <c r="B18" s="1006"/>
      <c r="C18" s="1006"/>
      <c r="D18" s="1006"/>
      <c r="E18" s="1006"/>
      <c r="F18" s="1006"/>
      <c r="G18" s="1006"/>
      <c r="H18" s="1006"/>
      <c r="I18" s="1006"/>
      <c r="J18" s="1006"/>
      <c r="K18" s="1006"/>
      <c r="L18" s="1006"/>
      <c r="M18" s="1006"/>
      <c r="N18" s="1006"/>
      <c r="O18" s="1006"/>
      <c r="P18" s="1006"/>
      <c r="Q18" s="1006"/>
      <c r="R18" s="1006"/>
      <c r="S18" s="1006"/>
      <c r="T18" s="1006"/>
      <c r="U18" s="1006"/>
      <c r="V18" s="1006"/>
      <c r="W18" s="1006"/>
      <c r="X18" s="1006"/>
      <c r="Y18" s="1006"/>
      <c r="Z18" s="1006"/>
      <c r="AA18" s="1006"/>
      <c r="AB18" s="1006"/>
      <c r="AC18" s="1006"/>
      <c r="AD18" s="1006"/>
      <c r="AE18" s="1006"/>
      <c r="AF18" s="1006"/>
      <c r="AG18" s="1006"/>
      <c r="AH18" s="1006"/>
      <c r="AI18" s="1006"/>
      <c r="AJ18" s="1006"/>
      <c r="AK18" s="1006"/>
      <c r="AL18" s="1006"/>
      <c r="AM18" s="1006"/>
      <c r="AN18" s="1006"/>
      <c r="AO18" s="1006"/>
      <c r="AP18" s="1006"/>
      <c r="AQ18" s="1006"/>
      <c r="AR18" s="1006"/>
      <c r="AS18" s="1006"/>
      <c r="AT18" s="1006"/>
      <c r="AU18" s="1006"/>
      <c r="AV18" s="1006"/>
      <c r="AX18" s="437"/>
    </row>
    <row r="19" spans="1:50" ht="18" customHeight="1">
      <c r="A19" s="1006"/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6"/>
      <c r="AK19" s="1006"/>
      <c r="AL19" s="1006"/>
      <c r="AM19" s="1006"/>
      <c r="AN19" s="1006"/>
      <c r="AO19" s="1006"/>
      <c r="AP19" s="1006"/>
      <c r="AQ19" s="1006"/>
      <c r="AR19" s="1006"/>
      <c r="AS19" s="1006"/>
      <c r="AT19" s="1006"/>
      <c r="AU19" s="1006"/>
      <c r="AV19" s="1006"/>
      <c r="AX19" s="437"/>
    </row>
    <row r="20" spans="1:50" ht="18" customHeight="1">
      <c r="A20" s="1006"/>
      <c r="B20" s="1006"/>
      <c r="C20" s="1006"/>
      <c r="D20" s="1006"/>
      <c r="E20" s="1006"/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X20" s="437"/>
    </row>
    <row r="21" spans="1:50" ht="18" customHeight="1">
      <c r="A21" s="1006"/>
      <c r="B21" s="1006"/>
      <c r="C21" s="1006"/>
      <c r="D21" s="1006"/>
      <c r="E21" s="1006"/>
      <c r="F21" s="100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6"/>
      <c r="X21" s="1006"/>
      <c r="Y21" s="1006"/>
      <c r="Z21" s="1006"/>
      <c r="AA21" s="1006"/>
      <c r="AB21" s="1006"/>
      <c r="AC21" s="1006"/>
      <c r="AD21" s="1006"/>
      <c r="AE21" s="1006"/>
      <c r="AF21" s="1006"/>
      <c r="AG21" s="1006"/>
      <c r="AH21" s="1006"/>
      <c r="AI21" s="1006"/>
      <c r="AJ21" s="1006"/>
      <c r="AK21" s="1006"/>
      <c r="AL21" s="1006"/>
      <c r="AM21" s="1006"/>
      <c r="AN21" s="1006"/>
      <c r="AO21" s="1006"/>
      <c r="AP21" s="1006"/>
      <c r="AQ21" s="1006"/>
      <c r="AR21" s="1006"/>
      <c r="AS21" s="1006"/>
      <c r="AT21" s="1006"/>
      <c r="AU21" s="1006"/>
      <c r="AV21" s="1006"/>
      <c r="AX21" s="436"/>
    </row>
    <row r="22" spans="1:50" ht="18" customHeight="1">
      <c r="A22" s="1006"/>
      <c r="B22" s="1006"/>
      <c r="C22" s="1006"/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1006"/>
      <c r="AM22" s="1006"/>
      <c r="AN22" s="1006"/>
      <c r="AO22" s="1006"/>
      <c r="AP22" s="1006"/>
      <c r="AQ22" s="1006"/>
      <c r="AR22" s="1006"/>
      <c r="AS22" s="1006"/>
      <c r="AT22" s="1006"/>
      <c r="AU22" s="1006"/>
      <c r="AV22" s="1006"/>
    </row>
    <row r="23" spans="1:50" ht="18" customHeight="1">
      <c r="A23" s="1006"/>
      <c r="B23" s="1006"/>
      <c r="C23" s="1006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1006"/>
      <c r="AL23" s="1006"/>
      <c r="AM23" s="1006"/>
      <c r="AN23" s="1006"/>
      <c r="AO23" s="1006"/>
      <c r="AP23" s="1006"/>
      <c r="AQ23" s="1006"/>
      <c r="AR23" s="1006"/>
      <c r="AS23" s="1006"/>
      <c r="AT23" s="1006"/>
      <c r="AU23" s="1006"/>
      <c r="AV23" s="1006"/>
    </row>
    <row r="24" spans="1:50" ht="18" customHeight="1">
      <c r="A24" s="1006"/>
      <c r="B24" s="1006"/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1006"/>
      <c r="AG24" s="1006"/>
      <c r="AH24" s="1006"/>
      <c r="AI24" s="1006"/>
      <c r="AJ24" s="1006"/>
      <c r="AK24" s="1006"/>
      <c r="AL24" s="1006"/>
      <c r="AM24" s="1006"/>
      <c r="AN24" s="1006"/>
      <c r="AO24" s="1006"/>
      <c r="AP24" s="1006"/>
      <c r="AQ24" s="1006"/>
      <c r="AR24" s="1006"/>
      <c r="AS24" s="1006"/>
      <c r="AT24" s="1006"/>
      <c r="AU24" s="1006"/>
      <c r="AV24" s="1006"/>
      <c r="AX24" s="443"/>
    </row>
    <row r="25" spans="1:50" ht="18" customHeight="1">
      <c r="A25" s="1006"/>
      <c r="B25" s="1006"/>
      <c r="C25" s="1006"/>
      <c r="D25" s="1006"/>
      <c r="E25" s="1006"/>
      <c r="F25" s="1006"/>
      <c r="G25" s="1006"/>
      <c r="H25" s="1006"/>
      <c r="I25" s="1006"/>
      <c r="J25" s="1006"/>
      <c r="K25" s="1006"/>
      <c r="L25" s="1006"/>
      <c r="M25" s="1006"/>
      <c r="N25" s="1006"/>
      <c r="O25" s="1006"/>
      <c r="P25" s="1006"/>
      <c r="Q25" s="1006"/>
      <c r="R25" s="1006"/>
      <c r="S25" s="1006"/>
      <c r="T25" s="1006"/>
      <c r="U25" s="1006"/>
      <c r="V25" s="1006"/>
      <c r="W25" s="1006"/>
      <c r="X25" s="1006"/>
      <c r="Y25" s="1006"/>
      <c r="Z25" s="1006"/>
      <c r="AA25" s="1006"/>
      <c r="AB25" s="1006"/>
      <c r="AC25" s="1006"/>
      <c r="AD25" s="1006"/>
      <c r="AE25" s="1006"/>
      <c r="AF25" s="1006"/>
      <c r="AG25" s="1006"/>
      <c r="AH25" s="1006"/>
      <c r="AI25" s="1006"/>
      <c r="AJ25" s="1006"/>
      <c r="AK25" s="1006"/>
      <c r="AL25" s="1006"/>
      <c r="AM25" s="1006"/>
      <c r="AN25" s="1006"/>
      <c r="AO25" s="1006"/>
      <c r="AP25" s="1006"/>
      <c r="AQ25" s="1006"/>
      <c r="AR25" s="1006"/>
      <c r="AS25" s="1006"/>
      <c r="AT25" s="1006"/>
      <c r="AU25" s="1006"/>
      <c r="AV25" s="1006"/>
    </row>
    <row r="26" spans="1:50" ht="18" customHeight="1">
      <c r="A26" s="1006"/>
      <c r="B26" s="1006"/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1006"/>
      <c r="AI26" s="1006"/>
      <c r="AJ26" s="1006"/>
      <c r="AK26" s="1006"/>
      <c r="AL26" s="1006"/>
      <c r="AM26" s="1006"/>
      <c r="AN26" s="1006"/>
      <c r="AO26" s="1006"/>
      <c r="AP26" s="1006"/>
      <c r="AQ26" s="1006"/>
      <c r="AR26" s="1006"/>
      <c r="AS26" s="1006"/>
      <c r="AT26" s="1006"/>
      <c r="AU26" s="1006"/>
      <c r="AV26" s="1006"/>
    </row>
    <row r="27" spans="1:50" ht="18" customHeight="1">
      <c r="A27" s="1006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</row>
    <row r="28" spans="1:50" ht="18" customHeight="1">
      <c r="A28" s="1006"/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06"/>
      <c r="AG28" s="1006"/>
      <c r="AH28" s="1006"/>
      <c r="AI28" s="1006"/>
      <c r="AJ28" s="1006"/>
      <c r="AK28" s="1006"/>
      <c r="AL28" s="1006"/>
      <c r="AM28" s="1006"/>
      <c r="AN28" s="1006"/>
      <c r="AO28" s="1006"/>
      <c r="AP28" s="1006"/>
      <c r="AQ28" s="1006"/>
      <c r="AR28" s="1006"/>
      <c r="AS28" s="1006"/>
      <c r="AT28" s="1006"/>
      <c r="AU28" s="1006"/>
      <c r="AV28" s="1006"/>
      <c r="AX28" s="8"/>
    </row>
    <row r="29" spans="1:50" ht="18" customHeight="1">
      <c r="A29" s="1006"/>
      <c r="B29" s="1006"/>
      <c r="C29" s="1006"/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1006"/>
      <c r="AM29" s="1006"/>
      <c r="AN29" s="1006"/>
      <c r="AO29" s="1006"/>
      <c r="AP29" s="1006"/>
      <c r="AQ29" s="1006"/>
      <c r="AR29" s="1006"/>
      <c r="AS29" s="1006"/>
      <c r="AT29" s="1006"/>
      <c r="AU29" s="1006"/>
      <c r="AV29" s="1006"/>
    </row>
    <row r="30" spans="1:50" ht="18" customHeight="1">
      <c r="A30" s="1006"/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06"/>
      <c r="AG30" s="1006"/>
      <c r="AH30" s="1006"/>
      <c r="AI30" s="1006"/>
      <c r="AJ30" s="1006"/>
      <c r="AK30" s="1006"/>
      <c r="AL30" s="1006"/>
      <c r="AM30" s="1006"/>
      <c r="AN30" s="1006"/>
      <c r="AO30" s="1006"/>
      <c r="AP30" s="1006"/>
      <c r="AQ30" s="1006"/>
      <c r="AR30" s="1006"/>
      <c r="AS30" s="1006"/>
      <c r="AT30" s="1006"/>
      <c r="AU30" s="1006"/>
      <c r="AV30" s="1006"/>
    </row>
    <row r="31" spans="1:50" ht="18" customHeight="1">
      <c r="A31" s="1006"/>
      <c r="B31" s="1006"/>
      <c r="C31" s="1006"/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6"/>
      <c r="X31" s="1006"/>
      <c r="Y31" s="1006"/>
      <c r="Z31" s="1006"/>
      <c r="AA31" s="1006"/>
      <c r="AB31" s="1006"/>
      <c r="AC31" s="1006"/>
      <c r="AD31" s="1006"/>
      <c r="AE31" s="1006"/>
      <c r="AF31" s="1006"/>
      <c r="AG31" s="1006"/>
      <c r="AH31" s="1006"/>
      <c r="AI31" s="1006"/>
      <c r="AJ31" s="1006"/>
      <c r="AK31" s="1006"/>
      <c r="AL31" s="1006"/>
      <c r="AM31" s="1006"/>
      <c r="AN31" s="1006"/>
      <c r="AO31" s="1006"/>
      <c r="AP31" s="1006"/>
      <c r="AQ31" s="1006"/>
      <c r="AR31" s="1006"/>
      <c r="AS31" s="1006"/>
      <c r="AT31" s="1006"/>
      <c r="AU31" s="1006"/>
      <c r="AV31" s="1006"/>
    </row>
    <row r="32" spans="1:50" ht="18" customHeight="1">
      <c r="A32" s="1006"/>
      <c r="B32" s="1006"/>
      <c r="C32" s="1006"/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6"/>
      <c r="AL32" s="1006"/>
      <c r="AM32" s="1006"/>
      <c r="AN32" s="1006"/>
      <c r="AO32" s="1006"/>
      <c r="AP32" s="1006"/>
      <c r="AQ32" s="1006"/>
      <c r="AR32" s="1006"/>
      <c r="AS32" s="1006"/>
      <c r="AT32" s="1006"/>
      <c r="AU32" s="1006"/>
      <c r="AV32" s="1006"/>
    </row>
    <row r="33" spans="1:50" ht="18" customHeight="1">
      <c r="A33" s="1006"/>
      <c r="B33" s="1006"/>
      <c r="C33" s="1006"/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006"/>
      <c r="V33" s="1006"/>
      <c r="W33" s="1006"/>
      <c r="X33" s="1006"/>
      <c r="Y33" s="1006"/>
      <c r="Z33" s="1006"/>
      <c r="AA33" s="1006"/>
      <c r="AB33" s="1006"/>
      <c r="AC33" s="1006"/>
      <c r="AD33" s="1006"/>
      <c r="AE33" s="1006"/>
      <c r="AF33" s="1006"/>
      <c r="AG33" s="1006"/>
      <c r="AH33" s="1006"/>
      <c r="AI33" s="1006"/>
      <c r="AJ33" s="1006"/>
      <c r="AK33" s="1006"/>
      <c r="AL33" s="1006"/>
      <c r="AM33" s="1006"/>
      <c r="AN33" s="1006"/>
      <c r="AO33" s="1006"/>
      <c r="AP33" s="1006"/>
      <c r="AQ33" s="1006"/>
      <c r="AR33" s="1006"/>
      <c r="AS33" s="1006"/>
      <c r="AT33" s="1006"/>
      <c r="AU33" s="1006"/>
      <c r="AV33" s="1006"/>
    </row>
    <row r="34" spans="1:50" ht="18" customHeight="1">
      <c r="A34" s="1006"/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6"/>
      <c r="V34" s="1006"/>
      <c r="W34" s="1006"/>
      <c r="X34" s="1006"/>
      <c r="Y34" s="1006"/>
      <c r="Z34" s="1006"/>
      <c r="AA34" s="1006"/>
      <c r="AB34" s="1006"/>
      <c r="AC34" s="1006"/>
      <c r="AD34" s="1006"/>
      <c r="AE34" s="1006"/>
      <c r="AF34" s="1006"/>
      <c r="AG34" s="1006"/>
      <c r="AH34" s="1006"/>
      <c r="AI34" s="1006"/>
      <c r="AJ34" s="1006"/>
      <c r="AK34" s="1006"/>
      <c r="AL34" s="1006"/>
      <c r="AM34" s="1006"/>
      <c r="AN34" s="1006"/>
      <c r="AO34" s="1006"/>
      <c r="AP34" s="1006"/>
      <c r="AQ34" s="1006"/>
      <c r="AR34" s="1006"/>
      <c r="AS34" s="1006"/>
      <c r="AT34" s="1006"/>
      <c r="AU34" s="1006"/>
      <c r="AV34" s="1006"/>
    </row>
    <row r="35" spans="1:50" ht="18" customHeight="1">
      <c r="A35" s="1006"/>
      <c r="B35" s="1006"/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1006"/>
      <c r="AJ35" s="1006"/>
      <c r="AK35" s="1006"/>
      <c r="AL35" s="1006"/>
      <c r="AM35" s="1006"/>
      <c r="AN35" s="1006"/>
      <c r="AO35" s="1006"/>
      <c r="AP35" s="1006"/>
      <c r="AQ35" s="1006"/>
      <c r="AR35" s="1006"/>
      <c r="AS35" s="1006"/>
      <c r="AT35" s="1006"/>
      <c r="AU35" s="1006"/>
      <c r="AV35" s="1006"/>
    </row>
    <row r="36" spans="1:50" ht="18" customHeight="1">
      <c r="A36" s="1006"/>
      <c r="B36" s="1006"/>
      <c r="C36" s="1006"/>
      <c r="D36" s="1006"/>
      <c r="E36" s="1006"/>
      <c r="F36" s="1006"/>
      <c r="G36" s="1006"/>
      <c r="H36" s="1006"/>
      <c r="I36" s="1006"/>
      <c r="J36" s="1006"/>
      <c r="K36" s="1006"/>
      <c r="L36" s="1006"/>
      <c r="M36" s="1006"/>
      <c r="N36" s="1006"/>
      <c r="O36" s="1006"/>
      <c r="P36" s="1006"/>
      <c r="Q36" s="1006"/>
      <c r="R36" s="1006"/>
      <c r="S36" s="1006"/>
      <c r="T36" s="1006"/>
      <c r="U36" s="1006"/>
      <c r="V36" s="1006"/>
      <c r="W36" s="1006"/>
      <c r="X36" s="1006"/>
      <c r="Y36" s="1006"/>
      <c r="Z36" s="1006"/>
      <c r="AA36" s="1006"/>
      <c r="AB36" s="1006"/>
      <c r="AC36" s="1006"/>
      <c r="AD36" s="1006"/>
      <c r="AE36" s="1006"/>
      <c r="AF36" s="1006"/>
      <c r="AG36" s="1006"/>
      <c r="AH36" s="1006"/>
      <c r="AI36" s="1006"/>
      <c r="AJ36" s="1006"/>
      <c r="AK36" s="1006"/>
      <c r="AL36" s="1006"/>
      <c r="AM36" s="1006"/>
      <c r="AN36" s="1006"/>
      <c r="AO36" s="1006"/>
      <c r="AP36" s="1006"/>
      <c r="AQ36" s="1006"/>
      <c r="AR36" s="1006"/>
      <c r="AS36" s="1006"/>
      <c r="AT36" s="1006"/>
      <c r="AU36" s="1006"/>
      <c r="AV36" s="1006"/>
    </row>
    <row r="37" spans="1:50" ht="18" customHeight="1">
      <c r="A37" s="1006"/>
      <c r="B37" s="1006"/>
      <c r="C37" s="1006"/>
      <c r="D37" s="1006"/>
      <c r="E37" s="1006"/>
      <c r="F37" s="1006"/>
      <c r="G37" s="1006"/>
      <c r="H37" s="1006"/>
      <c r="I37" s="1006"/>
      <c r="J37" s="1006"/>
      <c r="K37" s="1006"/>
      <c r="L37" s="1006"/>
      <c r="M37" s="1006"/>
      <c r="N37" s="1006"/>
      <c r="O37" s="1006"/>
      <c r="P37" s="1006"/>
      <c r="Q37" s="1006"/>
      <c r="R37" s="1006"/>
      <c r="S37" s="1006"/>
      <c r="T37" s="1006"/>
      <c r="U37" s="1006"/>
      <c r="V37" s="1006"/>
      <c r="W37" s="1006"/>
      <c r="X37" s="1006"/>
      <c r="Y37" s="1006"/>
      <c r="Z37" s="1006"/>
      <c r="AA37" s="1006"/>
      <c r="AB37" s="1006"/>
      <c r="AC37" s="1006"/>
      <c r="AD37" s="1006"/>
      <c r="AE37" s="1006"/>
      <c r="AF37" s="1006"/>
      <c r="AG37" s="1006"/>
      <c r="AH37" s="1006"/>
      <c r="AI37" s="1006"/>
      <c r="AJ37" s="1006"/>
      <c r="AK37" s="1006"/>
      <c r="AL37" s="1006"/>
      <c r="AM37" s="1006"/>
      <c r="AN37" s="1006"/>
      <c r="AO37" s="1006"/>
      <c r="AP37" s="1006"/>
      <c r="AQ37" s="1006"/>
      <c r="AR37" s="1006"/>
      <c r="AS37" s="1006"/>
      <c r="AT37" s="1006"/>
      <c r="AU37" s="1006"/>
      <c r="AV37" s="1006"/>
    </row>
    <row r="38" spans="1:50" ht="18" customHeight="1">
      <c r="A38" s="1006"/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1006"/>
      <c r="S38" s="1006"/>
      <c r="T38" s="1006"/>
      <c r="U38" s="1006"/>
      <c r="V38" s="1006"/>
      <c r="W38" s="1006"/>
      <c r="X38" s="1006"/>
      <c r="Y38" s="1006"/>
      <c r="Z38" s="1006"/>
      <c r="AA38" s="1006"/>
      <c r="AB38" s="1006"/>
      <c r="AC38" s="1006"/>
      <c r="AD38" s="1006"/>
      <c r="AE38" s="1006"/>
      <c r="AF38" s="1006"/>
      <c r="AG38" s="1006"/>
      <c r="AH38" s="1006"/>
      <c r="AI38" s="1006"/>
      <c r="AJ38" s="1006"/>
      <c r="AK38" s="1006"/>
      <c r="AL38" s="1006"/>
      <c r="AM38" s="1006"/>
      <c r="AN38" s="1006"/>
      <c r="AO38" s="1006"/>
      <c r="AP38" s="1006"/>
      <c r="AQ38" s="1006"/>
      <c r="AR38" s="1006"/>
      <c r="AS38" s="1006"/>
      <c r="AT38" s="1006"/>
      <c r="AU38" s="1006"/>
      <c r="AV38" s="1006"/>
    </row>
    <row r="39" spans="1:50" ht="18" customHeight="1">
      <c r="A39" s="1006"/>
      <c r="B39" s="1006"/>
      <c r="C39" s="1006"/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  <c r="N39" s="1006"/>
      <c r="O39" s="1006"/>
      <c r="P39" s="1006"/>
      <c r="Q39" s="1006"/>
      <c r="R39" s="1006"/>
      <c r="S39" s="1006"/>
      <c r="T39" s="1006"/>
      <c r="U39" s="1006"/>
      <c r="V39" s="1006"/>
      <c r="W39" s="1006"/>
      <c r="X39" s="1006"/>
      <c r="Y39" s="1006"/>
      <c r="Z39" s="1006"/>
      <c r="AA39" s="1006"/>
      <c r="AB39" s="1006"/>
      <c r="AC39" s="1006"/>
      <c r="AD39" s="1006"/>
      <c r="AE39" s="1006"/>
      <c r="AF39" s="1006"/>
      <c r="AG39" s="1006"/>
      <c r="AH39" s="1006"/>
      <c r="AI39" s="1006"/>
      <c r="AJ39" s="1006"/>
      <c r="AK39" s="1006"/>
      <c r="AL39" s="1006"/>
      <c r="AM39" s="1006"/>
      <c r="AN39" s="1006"/>
      <c r="AO39" s="1006"/>
      <c r="AP39" s="1006"/>
      <c r="AQ39" s="1006"/>
      <c r="AR39" s="1006"/>
      <c r="AS39" s="1006"/>
      <c r="AT39" s="1006"/>
      <c r="AU39" s="1006"/>
      <c r="AV39" s="1006"/>
    </row>
    <row r="40" spans="1:50" ht="18" customHeight="1">
      <c r="A40" s="1006"/>
      <c r="B40" s="1006"/>
      <c r="C40" s="1006"/>
      <c r="D40" s="1006"/>
      <c r="E40" s="1006"/>
      <c r="F40" s="1006"/>
      <c r="G40" s="1006"/>
      <c r="H40" s="1006"/>
      <c r="I40" s="1006"/>
      <c r="J40" s="1006"/>
      <c r="K40" s="1006"/>
      <c r="L40" s="1006"/>
      <c r="M40" s="1006"/>
      <c r="N40" s="1006"/>
      <c r="O40" s="1006"/>
      <c r="P40" s="1006"/>
      <c r="Q40" s="1006"/>
      <c r="R40" s="1006"/>
      <c r="S40" s="1006"/>
      <c r="T40" s="1006"/>
      <c r="U40" s="1006"/>
      <c r="V40" s="1006"/>
      <c r="W40" s="1006"/>
      <c r="X40" s="1006"/>
      <c r="Y40" s="1006"/>
      <c r="Z40" s="1006"/>
      <c r="AA40" s="1006"/>
      <c r="AB40" s="1006"/>
      <c r="AC40" s="1006"/>
      <c r="AD40" s="1006"/>
      <c r="AE40" s="1006"/>
      <c r="AF40" s="1006"/>
      <c r="AG40" s="1006"/>
      <c r="AH40" s="1006"/>
      <c r="AI40" s="1006"/>
      <c r="AJ40" s="1006"/>
      <c r="AK40" s="1006"/>
      <c r="AL40" s="1006"/>
      <c r="AM40" s="1006"/>
      <c r="AN40" s="1006"/>
      <c r="AO40" s="1006"/>
      <c r="AP40" s="1006"/>
      <c r="AQ40" s="1006"/>
      <c r="AR40" s="1006"/>
      <c r="AS40" s="1006"/>
      <c r="AT40" s="1006"/>
      <c r="AU40" s="1006"/>
      <c r="AV40" s="1006"/>
    </row>
    <row r="41" spans="1:50" s="1" customFormat="1" ht="18" customHeight="1">
      <c r="A41" s="944" t="s">
        <v>166</v>
      </c>
      <c r="B41" s="945"/>
      <c r="C41" s="945"/>
      <c r="D41" s="945"/>
      <c r="E41" s="945"/>
      <c r="F41" s="945"/>
      <c r="G41" s="945"/>
      <c r="H41" s="945"/>
      <c r="I41" s="945"/>
      <c r="J41" s="945"/>
      <c r="K41" s="945"/>
      <c r="L41" s="946" t="s">
        <v>34</v>
      </c>
      <c r="M41" s="946"/>
      <c r="N41" s="946"/>
      <c r="O41" s="946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8"/>
      <c r="AQ41" s="8"/>
      <c r="AR41" s="8"/>
      <c r="AS41" s="8"/>
      <c r="AT41" s="8"/>
      <c r="AU41" s="2"/>
      <c r="AX41" s="5"/>
    </row>
  </sheetData>
  <protectedRanges>
    <protectedRange sqref="AQ6 M6:N6 P6:Q6" name="범위1_1_2_1"/>
    <protectedRange sqref="AQ4:AQ5 N4:O5 Q5" name="범위1_1_2_2"/>
  </protectedRanges>
  <mergeCells count="22">
    <mergeCell ref="A4:G4"/>
    <mergeCell ref="H4:V4"/>
    <mergeCell ref="W4:AB4"/>
    <mergeCell ref="AC4:AV4"/>
    <mergeCell ref="A6:G6"/>
    <mergeCell ref="W6:AB6"/>
    <mergeCell ref="AC6:AV6"/>
    <mergeCell ref="H6:V6"/>
    <mergeCell ref="A5:G5"/>
    <mergeCell ref="H5:AV5"/>
    <mergeCell ref="A11:AV40"/>
    <mergeCell ref="A41:K41"/>
    <mergeCell ref="L41:O41"/>
    <mergeCell ref="A9:AV9"/>
    <mergeCell ref="A10:AV10"/>
    <mergeCell ref="A1:AV1"/>
    <mergeCell ref="A3:G3"/>
    <mergeCell ref="H3:V3"/>
    <mergeCell ref="W3:AB3"/>
    <mergeCell ref="AC3:AI3"/>
    <mergeCell ref="AJ3:AN3"/>
    <mergeCell ref="AP3:AV3"/>
  </mergeCells>
  <phoneticPr fontId="5" type="noConversion"/>
  <hyperlinks>
    <hyperlink ref="AX3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X32"/>
  <sheetViews>
    <sheetView zoomScale="90" zoomScaleNormal="90" zoomScaleSheetLayoutView="80" workbookViewId="0">
      <selection activeCell="BC16" sqref="BC16"/>
    </sheetView>
  </sheetViews>
  <sheetFormatPr defaultColWidth="1.77734375" defaultRowHeight="18" customHeight="1"/>
  <cols>
    <col min="1" max="1" width="1.77734375" style="531" customWidth="1"/>
    <col min="2" max="2" width="1.77734375" style="531"/>
    <col min="3" max="3" width="1.77734375" style="531" customWidth="1"/>
    <col min="4" max="8" width="1.77734375" style="531"/>
    <col min="9" max="10" width="1.77734375" style="531" customWidth="1"/>
    <col min="11" max="11" width="1.77734375" style="531"/>
    <col min="12" max="49" width="1.77734375" style="531" customWidth="1"/>
    <col min="50" max="50" width="17.44140625" style="651" customWidth="1"/>
    <col min="51" max="16384" width="1.77734375" style="531"/>
  </cols>
  <sheetData>
    <row r="1" spans="1:50" ht="31.5">
      <c r="A1" s="977" t="s">
        <v>2021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X1" s="642"/>
    </row>
    <row r="2" spans="1:50" ht="18" customHeight="1">
      <c r="A2" s="1075" t="s">
        <v>2022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74"/>
      <c r="AX2" s="531"/>
    </row>
    <row r="3" spans="1:50" s="576" customFormat="1" ht="18" customHeight="1">
      <c r="AX3" s="643"/>
    </row>
    <row r="4" spans="1:50" s="570" customFormat="1" ht="18" customHeight="1">
      <c r="A4" s="992" t="s">
        <v>196</v>
      </c>
      <c r="B4" s="992"/>
      <c r="C4" s="992"/>
      <c r="D4" s="992"/>
      <c r="E4" s="992"/>
      <c r="F4" s="992"/>
      <c r="G4" s="993"/>
      <c r="H4" s="901">
        <f>'1'!$H$3</f>
        <v>0</v>
      </c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 t="s">
        <v>1424</v>
      </c>
      <c r="X4" s="992"/>
      <c r="Y4" s="992"/>
      <c r="Z4" s="992"/>
      <c r="AA4" s="992"/>
      <c r="AB4" s="992"/>
      <c r="AC4" s="901">
        <f>'1'!$AC$3</f>
        <v>0</v>
      </c>
      <c r="AD4" s="992"/>
      <c r="AE4" s="992"/>
      <c r="AF4" s="992"/>
      <c r="AG4" s="992"/>
      <c r="AH4" s="992"/>
      <c r="AI4" s="992"/>
      <c r="AJ4" s="992" t="s">
        <v>44</v>
      </c>
      <c r="AK4" s="993"/>
      <c r="AL4" s="993"/>
      <c r="AM4" s="993"/>
      <c r="AN4" s="993"/>
      <c r="AO4" s="559" t="s">
        <v>195</v>
      </c>
      <c r="AP4" s="911">
        <f>'1'!$AP$3</f>
        <v>0</v>
      </c>
      <c r="AQ4" s="993"/>
      <c r="AR4" s="993"/>
      <c r="AS4" s="993"/>
      <c r="AT4" s="993"/>
      <c r="AU4" s="993"/>
      <c r="AV4" s="993"/>
      <c r="AX4" s="644" t="s">
        <v>2023</v>
      </c>
    </row>
    <row r="5" spans="1:50" s="570" customFormat="1" ht="18" customHeight="1">
      <c r="A5" s="992" t="s">
        <v>197</v>
      </c>
      <c r="B5" s="992"/>
      <c r="C5" s="992"/>
      <c r="D5" s="992"/>
      <c r="E5" s="992"/>
      <c r="F5" s="992"/>
      <c r="G5" s="993"/>
      <c r="H5" s="992">
        <f>'1'!$H$4</f>
        <v>0</v>
      </c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 t="s">
        <v>198</v>
      </c>
      <c r="X5" s="992"/>
      <c r="Y5" s="992"/>
      <c r="Z5" s="992"/>
      <c r="AA5" s="992"/>
      <c r="AB5" s="992"/>
      <c r="AC5" s="992">
        <f>'1'!$AC$4</f>
        <v>0</v>
      </c>
      <c r="AD5" s="992"/>
      <c r="AE5" s="992"/>
      <c r="AF5" s="992"/>
      <c r="AG5" s="992"/>
      <c r="AH5" s="992"/>
      <c r="AI5" s="992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X5" s="645"/>
    </row>
    <row r="6" spans="1:50" s="570" customFormat="1" ht="13.5">
      <c r="A6" s="992" t="s">
        <v>194</v>
      </c>
      <c r="B6" s="992"/>
      <c r="C6" s="992"/>
      <c r="D6" s="992"/>
      <c r="E6" s="992"/>
      <c r="F6" s="992"/>
      <c r="G6" s="993"/>
      <c r="H6" s="992">
        <f>'1'!$H$5</f>
        <v>0</v>
      </c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X6" s="645"/>
    </row>
    <row r="7" spans="1:50" s="576" customFormat="1" ht="12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X7" s="643"/>
    </row>
    <row r="8" spans="1:50" s="608" customFormat="1" ht="15" customHeight="1">
      <c r="A8" s="82"/>
      <c r="B8" s="1069" t="s">
        <v>2185</v>
      </c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/>
      <c r="AG8" s="1069"/>
      <c r="AH8" s="1069"/>
      <c r="AI8" s="1069"/>
      <c r="AJ8" s="1069"/>
      <c r="AK8" s="106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70"/>
      <c r="AX8" s="645"/>
    </row>
    <row r="9" spans="1:50" s="608" customFormat="1" ht="54.75" customHeight="1">
      <c r="A9" s="646"/>
      <c r="B9" s="1040" t="s">
        <v>2186</v>
      </c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  <c r="AJ9" s="1040"/>
      <c r="AK9" s="1040"/>
      <c r="AL9" s="1040"/>
      <c r="AM9" s="1040"/>
      <c r="AN9" s="1040"/>
      <c r="AO9" s="1040"/>
      <c r="AP9" s="1040"/>
      <c r="AQ9" s="1040"/>
      <c r="AR9" s="1040"/>
      <c r="AS9" s="1040"/>
      <c r="AT9" s="1040"/>
      <c r="AU9" s="1040"/>
      <c r="AV9" s="1041"/>
      <c r="AX9" s="645"/>
    </row>
    <row r="10" spans="1:50" s="576" customFormat="1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X10" s="647"/>
    </row>
    <row r="11" spans="1:50" s="576" customFormat="1" ht="18" customHeight="1">
      <c r="A11" s="83"/>
      <c r="B11" s="903" t="s">
        <v>2024</v>
      </c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3"/>
      <c r="AG11" s="903"/>
      <c r="AH11" s="903"/>
      <c r="AI11" s="903"/>
      <c r="AJ11" s="903"/>
      <c r="AK11" s="903"/>
      <c r="AL11" s="903"/>
      <c r="AM11" s="903"/>
      <c r="AN11" s="903"/>
      <c r="AO11" s="903"/>
      <c r="AP11" s="903"/>
      <c r="AQ11" s="903"/>
      <c r="AR11" s="903"/>
      <c r="AS11" s="903"/>
      <c r="AT11" s="903"/>
      <c r="AU11" s="903"/>
      <c r="AV11" s="903"/>
      <c r="AX11" s="647"/>
    </row>
    <row r="12" spans="1:50" s="576" customFormat="1" ht="36.950000000000003" customHeight="1">
      <c r="A12" s="1042" t="s">
        <v>2025</v>
      </c>
      <c r="B12" s="1043"/>
      <c r="C12" s="1043"/>
      <c r="D12" s="1043"/>
      <c r="E12" s="1043"/>
      <c r="F12" s="1043"/>
      <c r="G12" s="1043"/>
      <c r="H12" s="1043"/>
      <c r="I12" s="1043"/>
      <c r="J12" s="1046" t="s">
        <v>2026</v>
      </c>
      <c r="K12" s="1046"/>
      <c r="L12" s="1046"/>
      <c r="M12" s="1046"/>
      <c r="N12" s="1046"/>
      <c r="O12" s="1046"/>
      <c r="P12" s="1048" t="s">
        <v>2027</v>
      </c>
      <c r="Q12" s="1049"/>
      <c r="R12" s="1049"/>
      <c r="S12" s="1049"/>
      <c r="T12" s="1049"/>
      <c r="U12" s="1049"/>
      <c r="V12" s="1048" t="s">
        <v>2028</v>
      </c>
      <c r="W12" s="1049"/>
      <c r="X12" s="1049"/>
      <c r="Y12" s="1049"/>
      <c r="Z12" s="1052"/>
      <c r="AA12" s="1054" t="s">
        <v>2029</v>
      </c>
      <c r="AB12" s="1055"/>
      <c r="AC12" s="1055"/>
      <c r="AD12" s="1055"/>
      <c r="AE12" s="1055"/>
      <c r="AF12" s="1055"/>
      <c r="AG12" s="1055"/>
      <c r="AH12" s="1055"/>
      <c r="AI12" s="1055"/>
      <c r="AJ12" s="1055"/>
      <c r="AK12" s="1055"/>
      <c r="AL12" s="1055"/>
      <c r="AM12" s="1055"/>
      <c r="AN12" s="1055"/>
      <c r="AO12" s="1055"/>
      <c r="AP12" s="1055"/>
      <c r="AQ12" s="1055"/>
      <c r="AR12" s="1056"/>
      <c r="AS12" s="1057" t="s">
        <v>2030</v>
      </c>
      <c r="AT12" s="1057"/>
      <c r="AU12" s="1057"/>
      <c r="AV12" s="1058"/>
      <c r="AX12" s="647"/>
    </row>
    <row r="13" spans="1:50" s="576" customFormat="1" ht="36.950000000000003" customHeight="1" thickBot="1">
      <c r="A13" s="1044"/>
      <c r="B13" s="1045"/>
      <c r="C13" s="1045"/>
      <c r="D13" s="1045"/>
      <c r="E13" s="1045"/>
      <c r="F13" s="1045"/>
      <c r="G13" s="1045"/>
      <c r="H13" s="1045"/>
      <c r="I13" s="1045"/>
      <c r="J13" s="1047"/>
      <c r="K13" s="1047"/>
      <c r="L13" s="1047"/>
      <c r="M13" s="1047"/>
      <c r="N13" s="1047"/>
      <c r="O13" s="1047"/>
      <c r="P13" s="1050"/>
      <c r="Q13" s="1051"/>
      <c r="R13" s="1051"/>
      <c r="S13" s="1051"/>
      <c r="T13" s="1051"/>
      <c r="U13" s="1051"/>
      <c r="V13" s="1050"/>
      <c r="W13" s="1051"/>
      <c r="X13" s="1051"/>
      <c r="Y13" s="1051"/>
      <c r="Z13" s="1053"/>
      <c r="AA13" s="1061" t="s">
        <v>2031</v>
      </c>
      <c r="AB13" s="1062"/>
      <c r="AC13" s="1062"/>
      <c r="AD13" s="1062"/>
      <c r="AE13" s="1062"/>
      <c r="AF13" s="1063"/>
      <c r="AG13" s="1061" t="s">
        <v>2032</v>
      </c>
      <c r="AH13" s="1062"/>
      <c r="AI13" s="1062"/>
      <c r="AJ13" s="1062"/>
      <c r="AK13" s="1062"/>
      <c r="AL13" s="1063"/>
      <c r="AM13" s="1064" t="s">
        <v>2033</v>
      </c>
      <c r="AN13" s="1065"/>
      <c r="AO13" s="1065"/>
      <c r="AP13" s="1065"/>
      <c r="AQ13" s="1065"/>
      <c r="AR13" s="1066"/>
      <c r="AS13" s="1059"/>
      <c r="AT13" s="1059"/>
      <c r="AU13" s="1059"/>
      <c r="AV13" s="1060"/>
      <c r="AX13" s="648"/>
    </row>
    <row r="14" spans="1:50" s="576" customFormat="1" ht="36.950000000000003" customHeight="1">
      <c r="A14" s="1032" t="s">
        <v>2034</v>
      </c>
      <c r="B14" s="1033"/>
      <c r="C14" s="1033"/>
      <c r="D14" s="1033"/>
      <c r="E14" s="1033"/>
      <c r="F14" s="1033"/>
      <c r="G14" s="1033"/>
      <c r="H14" s="1033"/>
      <c r="I14" s="1033"/>
      <c r="J14" s="1071"/>
      <c r="K14" s="1072"/>
      <c r="L14" s="1072"/>
      <c r="M14" s="1072"/>
      <c r="N14" s="1072"/>
      <c r="O14" s="1072"/>
      <c r="P14" s="1072"/>
      <c r="Q14" s="1072"/>
      <c r="R14" s="1072"/>
      <c r="S14" s="1072"/>
      <c r="T14" s="1072"/>
      <c r="U14" s="1072"/>
      <c r="V14" s="1073"/>
      <c r="W14" s="1072"/>
      <c r="X14" s="1072"/>
      <c r="Y14" s="1072"/>
      <c r="Z14" s="1072"/>
      <c r="AA14" s="1072"/>
      <c r="AB14" s="1072"/>
      <c r="AC14" s="1072"/>
      <c r="AD14" s="1072"/>
      <c r="AE14" s="1072"/>
      <c r="AF14" s="1072"/>
      <c r="AG14" s="1072"/>
      <c r="AH14" s="1072"/>
      <c r="AI14" s="1072"/>
      <c r="AJ14" s="1072"/>
      <c r="AK14" s="1072"/>
      <c r="AL14" s="1074"/>
      <c r="AM14" s="1017">
        <f>SUM(P14:AF14)+AG14</f>
        <v>0</v>
      </c>
      <c r="AN14" s="1017"/>
      <c r="AO14" s="1017"/>
      <c r="AP14" s="1017"/>
      <c r="AQ14" s="1017"/>
      <c r="AR14" s="1018"/>
      <c r="AS14" s="1019" t="e">
        <f>AM14/J14</f>
        <v>#DIV/0!</v>
      </c>
      <c r="AT14" s="1020"/>
      <c r="AU14" s="1020"/>
      <c r="AV14" s="1021"/>
      <c r="AX14" s="649"/>
    </row>
    <row r="15" spans="1:50" s="576" customFormat="1" ht="36.950000000000003" customHeight="1">
      <c r="A15" s="1032" t="s">
        <v>2035</v>
      </c>
      <c r="B15" s="1033"/>
      <c r="C15" s="1033"/>
      <c r="D15" s="1033"/>
      <c r="E15" s="1033"/>
      <c r="F15" s="1033"/>
      <c r="G15" s="1033"/>
      <c r="H15" s="1033"/>
      <c r="I15" s="1033"/>
      <c r="J15" s="1067"/>
      <c r="K15" s="1068"/>
      <c r="L15" s="1068"/>
      <c r="M15" s="1068"/>
      <c r="N15" s="1068"/>
      <c r="O15" s="1068"/>
      <c r="P15" s="1036"/>
      <c r="Q15" s="1036"/>
      <c r="R15" s="1036"/>
      <c r="S15" s="1036"/>
      <c r="T15" s="1036"/>
      <c r="U15" s="1036"/>
      <c r="V15" s="1039"/>
      <c r="W15" s="1036"/>
      <c r="X15" s="1036"/>
      <c r="Y15" s="1036"/>
      <c r="Z15" s="1036"/>
      <c r="AA15" s="1068"/>
      <c r="AB15" s="1068"/>
      <c r="AC15" s="1068"/>
      <c r="AD15" s="1068"/>
      <c r="AE15" s="1068"/>
      <c r="AF15" s="1068"/>
      <c r="AG15" s="1036"/>
      <c r="AH15" s="1036"/>
      <c r="AI15" s="1036"/>
      <c r="AJ15" s="1036"/>
      <c r="AK15" s="1036"/>
      <c r="AL15" s="1037"/>
      <c r="AM15" s="1017">
        <f>SUM(P15:AF15)+AG15</f>
        <v>0</v>
      </c>
      <c r="AN15" s="1017"/>
      <c r="AO15" s="1017"/>
      <c r="AP15" s="1017"/>
      <c r="AQ15" s="1017"/>
      <c r="AR15" s="1018"/>
      <c r="AS15" s="1019" t="e">
        <f>AM15/J15</f>
        <v>#DIV/0!</v>
      </c>
      <c r="AT15" s="1020"/>
      <c r="AU15" s="1020"/>
      <c r="AV15" s="1021"/>
      <c r="AX15" s="648"/>
    </row>
    <row r="16" spans="1:50" s="576" customFormat="1" ht="36.950000000000003" customHeight="1">
      <c r="A16" s="1032" t="s">
        <v>2036</v>
      </c>
      <c r="B16" s="1033"/>
      <c r="C16" s="1033"/>
      <c r="D16" s="1033"/>
      <c r="E16" s="1033"/>
      <c r="F16" s="1033"/>
      <c r="G16" s="1033"/>
      <c r="H16" s="1033"/>
      <c r="I16" s="1033"/>
      <c r="J16" s="1038"/>
      <c r="K16" s="1036"/>
      <c r="L16" s="1036"/>
      <c r="M16" s="1036"/>
      <c r="N16" s="1036"/>
      <c r="O16" s="1036"/>
      <c r="P16" s="1036"/>
      <c r="Q16" s="1036"/>
      <c r="R16" s="1036"/>
      <c r="S16" s="1036"/>
      <c r="T16" s="1036"/>
      <c r="U16" s="1036"/>
      <c r="V16" s="1039"/>
      <c r="W16" s="1036"/>
      <c r="X16" s="1036"/>
      <c r="Y16" s="1036"/>
      <c r="Z16" s="1036"/>
      <c r="AA16" s="1036"/>
      <c r="AB16" s="1036"/>
      <c r="AC16" s="1036"/>
      <c r="AD16" s="1036"/>
      <c r="AE16" s="1036"/>
      <c r="AF16" s="1036"/>
      <c r="AG16" s="1036"/>
      <c r="AH16" s="1036"/>
      <c r="AI16" s="1036"/>
      <c r="AJ16" s="1036"/>
      <c r="AK16" s="1036"/>
      <c r="AL16" s="1037"/>
      <c r="AM16" s="1017">
        <f t="shared" ref="AM16:AM22" si="0">SUM(P16:AF16)+AG16</f>
        <v>0</v>
      </c>
      <c r="AN16" s="1017"/>
      <c r="AO16" s="1017"/>
      <c r="AP16" s="1017"/>
      <c r="AQ16" s="1017"/>
      <c r="AR16" s="1018"/>
      <c r="AS16" s="1019" t="e">
        <f t="shared" ref="AS16:AS22" si="1">AM16/J16</f>
        <v>#DIV/0!</v>
      </c>
      <c r="AT16" s="1020"/>
      <c r="AU16" s="1020"/>
      <c r="AV16" s="1021"/>
      <c r="AX16" s="648"/>
    </row>
    <row r="17" spans="1:50" s="576" customFormat="1" ht="36.950000000000003" customHeight="1">
      <c r="A17" s="1032" t="s">
        <v>2037</v>
      </c>
      <c r="B17" s="1033"/>
      <c r="C17" s="1033"/>
      <c r="D17" s="1033"/>
      <c r="E17" s="1033"/>
      <c r="F17" s="1033"/>
      <c r="G17" s="1033"/>
      <c r="H17" s="1033"/>
      <c r="I17" s="1033"/>
      <c r="J17" s="1038"/>
      <c r="K17" s="1036"/>
      <c r="L17" s="1036"/>
      <c r="M17" s="1036"/>
      <c r="N17" s="1036"/>
      <c r="O17" s="1036"/>
      <c r="P17" s="1036"/>
      <c r="Q17" s="1036"/>
      <c r="R17" s="1036"/>
      <c r="S17" s="1036"/>
      <c r="T17" s="1036"/>
      <c r="U17" s="1036"/>
      <c r="V17" s="1039"/>
      <c r="W17" s="1036"/>
      <c r="X17" s="1036"/>
      <c r="Y17" s="1036"/>
      <c r="Z17" s="1036"/>
      <c r="AA17" s="1036"/>
      <c r="AB17" s="1036"/>
      <c r="AC17" s="1036"/>
      <c r="AD17" s="1036"/>
      <c r="AE17" s="1036"/>
      <c r="AF17" s="1036"/>
      <c r="AG17" s="1036"/>
      <c r="AH17" s="1036"/>
      <c r="AI17" s="1036"/>
      <c r="AJ17" s="1036"/>
      <c r="AK17" s="1036"/>
      <c r="AL17" s="1037"/>
      <c r="AM17" s="1017">
        <f t="shared" si="0"/>
        <v>0</v>
      </c>
      <c r="AN17" s="1017"/>
      <c r="AO17" s="1017"/>
      <c r="AP17" s="1017"/>
      <c r="AQ17" s="1017"/>
      <c r="AR17" s="1018"/>
      <c r="AS17" s="1019" t="e">
        <f t="shared" si="1"/>
        <v>#DIV/0!</v>
      </c>
      <c r="AT17" s="1020"/>
      <c r="AU17" s="1020"/>
      <c r="AV17" s="1021"/>
      <c r="AX17" s="648"/>
    </row>
    <row r="18" spans="1:50" s="576" customFormat="1" ht="36.950000000000003" customHeight="1">
      <c r="A18" s="1032" t="s">
        <v>2038</v>
      </c>
      <c r="B18" s="1033"/>
      <c r="C18" s="1033"/>
      <c r="D18" s="1033"/>
      <c r="E18" s="1033"/>
      <c r="F18" s="1033"/>
      <c r="G18" s="1033"/>
      <c r="H18" s="1033"/>
      <c r="I18" s="1033"/>
      <c r="J18" s="1038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9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6"/>
      <c r="AG18" s="1036"/>
      <c r="AH18" s="1036"/>
      <c r="AI18" s="1036"/>
      <c r="AJ18" s="1036"/>
      <c r="AK18" s="1036"/>
      <c r="AL18" s="1037"/>
      <c r="AM18" s="1017">
        <f t="shared" si="0"/>
        <v>0</v>
      </c>
      <c r="AN18" s="1017"/>
      <c r="AO18" s="1017"/>
      <c r="AP18" s="1017"/>
      <c r="AQ18" s="1017"/>
      <c r="AR18" s="1018"/>
      <c r="AS18" s="1019" t="e">
        <f t="shared" si="1"/>
        <v>#DIV/0!</v>
      </c>
      <c r="AT18" s="1020"/>
      <c r="AU18" s="1020"/>
      <c r="AV18" s="1021"/>
      <c r="AX18" s="647"/>
    </row>
    <row r="19" spans="1:50" s="16" customFormat="1" ht="36.950000000000003" customHeight="1">
      <c r="A19" s="1032" t="s">
        <v>2039</v>
      </c>
      <c r="B19" s="1033"/>
      <c r="C19" s="1033"/>
      <c r="D19" s="1033"/>
      <c r="E19" s="1033"/>
      <c r="F19" s="1033"/>
      <c r="G19" s="1033"/>
      <c r="H19" s="1033"/>
      <c r="I19" s="1033"/>
      <c r="J19" s="1038"/>
      <c r="K19" s="1036"/>
      <c r="L19" s="1036"/>
      <c r="M19" s="1036"/>
      <c r="N19" s="1036"/>
      <c r="O19" s="1036"/>
      <c r="P19" s="1036"/>
      <c r="Q19" s="1036"/>
      <c r="R19" s="1036"/>
      <c r="S19" s="1036"/>
      <c r="T19" s="1036"/>
      <c r="U19" s="1036"/>
      <c r="V19" s="1039"/>
      <c r="W19" s="1036"/>
      <c r="X19" s="1036"/>
      <c r="Y19" s="1036"/>
      <c r="Z19" s="1036"/>
      <c r="AA19" s="1036"/>
      <c r="AB19" s="1036"/>
      <c r="AC19" s="1036"/>
      <c r="AD19" s="1036"/>
      <c r="AE19" s="1036"/>
      <c r="AF19" s="1036"/>
      <c r="AG19" s="1036"/>
      <c r="AH19" s="1036"/>
      <c r="AI19" s="1036"/>
      <c r="AJ19" s="1036"/>
      <c r="AK19" s="1036"/>
      <c r="AL19" s="1037"/>
      <c r="AM19" s="1017">
        <f t="shared" si="0"/>
        <v>0</v>
      </c>
      <c r="AN19" s="1017"/>
      <c r="AO19" s="1017"/>
      <c r="AP19" s="1017"/>
      <c r="AQ19" s="1017"/>
      <c r="AR19" s="1018"/>
      <c r="AS19" s="1019" t="e">
        <f t="shared" si="1"/>
        <v>#DIV/0!</v>
      </c>
      <c r="AT19" s="1020"/>
      <c r="AU19" s="1020"/>
      <c r="AV19" s="1021"/>
      <c r="AX19" s="647"/>
    </row>
    <row r="20" spans="1:50" s="16" customFormat="1" ht="36.950000000000003" customHeight="1">
      <c r="A20" s="1032" t="s">
        <v>2040</v>
      </c>
      <c r="B20" s="1033"/>
      <c r="C20" s="1033"/>
      <c r="D20" s="1033"/>
      <c r="E20" s="1033"/>
      <c r="F20" s="1033"/>
      <c r="G20" s="1033"/>
      <c r="H20" s="1033"/>
      <c r="I20" s="1033"/>
      <c r="J20" s="1038"/>
      <c r="K20" s="1036"/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9"/>
      <c r="W20" s="1036"/>
      <c r="X20" s="1036"/>
      <c r="Y20" s="1036"/>
      <c r="Z20" s="1036"/>
      <c r="AA20" s="1036"/>
      <c r="AB20" s="1036"/>
      <c r="AC20" s="1036"/>
      <c r="AD20" s="1036"/>
      <c r="AE20" s="1036"/>
      <c r="AF20" s="1036"/>
      <c r="AG20" s="1036"/>
      <c r="AH20" s="1036"/>
      <c r="AI20" s="1036"/>
      <c r="AJ20" s="1036"/>
      <c r="AK20" s="1036"/>
      <c r="AL20" s="1037"/>
      <c r="AM20" s="1017">
        <f t="shared" si="0"/>
        <v>0</v>
      </c>
      <c r="AN20" s="1017"/>
      <c r="AO20" s="1017"/>
      <c r="AP20" s="1017"/>
      <c r="AQ20" s="1017"/>
      <c r="AR20" s="1018"/>
      <c r="AS20" s="1019" t="e">
        <f t="shared" si="1"/>
        <v>#DIV/0!</v>
      </c>
      <c r="AT20" s="1020"/>
      <c r="AU20" s="1020"/>
      <c r="AV20" s="1021"/>
      <c r="AX20" s="647"/>
    </row>
    <row r="21" spans="1:50" s="16" customFormat="1" ht="36.950000000000003" customHeight="1">
      <c r="A21" s="1032" t="s">
        <v>2041</v>
      </c>
      <c r="B21" s="1033"/>
      <c r="C21" s="1033"/>
      <c r="D21" s="1033"/>
      <c r="E21" s="1033"/>
      <c r="F21" s="1033"/>
      <c r="G21" s="1033"/>
      <c r="H21" s="1033"/>
      <c r="I21" s="1033"/>
      <c r="J21" s="1038"/>
      <c r="K21" s="1036"/>
      <c r="L21" s="1036"/>
      <c r="M21" s="1036"/>
      <c r="N21" s="1036"/>
      <c r="O21" s="1036"/>
      <c r="P21" s="1036"/>
      <c r="Q21" s="1036"/>
      <c r="R21" s="1036"/>
      <c r="S21" s="1036"/>
      <c r="T21" s="1036"/>
      <c r="U21" s="1036"/>
      <c r="V21" s="1039"/>
      <c r="W21" s="1036"/>
      <c r="X21" s="1036"/>
      <c r="Y21" s="1036"/>
      <c r="Z21" s="1036"/>
      <c r="AA21" s="1036"/>
      <c r="AB21" s="1036"/>
      <c r="AC21" s="1036"/>
      <c r="AD21" s="1036"/>
      <c r="AE21" s="1036"/>
      <c r="AF21" s="1036"/>
      <c r="AG21" s="1036"/>
      <c r="AH21" s="1036"/>
      <c r="AI21" s="1036"/>
      <c r="AJ21" s="1036"/>
      <c r="AK21" s="1036"/>
      <c r="AL21" s="1037"/>
      <c r="AM21" s="1017">
        <f t="shared" si="0"/>
        <v>0</v>
      </c>
      <c r="AN21" s="1017"/>
      <c r="AO21" s="1017"/>
      <c r="AP21" s="1017"/>
      <c r="AQ21" s="1017"/>
      <c r="AR21" s="1018"/>
      <c r="AS21" s="1019" t="e">
        <f t="shared" si="1"/>
        <v>#DIV/0!</v>
      </c>
      <c r="AT21" s="1020"/>
      <c r="AU21" s="1020"/>
      <c r="AV21" s="1021"/>
      <c r="AX21" s="647"/>
    </row>
    <row r="22" spans="1:50" s="16" customFormat="1" ht="36.950000000000003" customHeight="1" thickBot="1">
      <c r="A22" s="1032" t="s">
        <v>9</v>
      </c>
      <c r="B22" s="1033"/>
      <c r="C22" s="1033"/>
      <c r="D22" s="1033"/>
      <c r="E22" s="1033"/>
      <c r="F22" s="1033"/>
      <c r="G22" s="1033"/>
      <c r="H22" s="1033"/>
      <c r="I22" s="1033"/>
      <c r="J22" s="1034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3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1015"/>
      <c r="AL22" s="1016"/>
      <c r="AM22" s="1017">
        <f t="shared" si="0"/>
        <v>0</v>
      </c>
      <c r="AN22" s="1017"/>
      <c r="AO22" s="1017"/>
      <c r="AP22" s="1017"/>
      <c r="AQ22" s="1017"/>
      <c r="AR22" s="1018"/>
      <c r="AS22" s="1019" t="e">
        <f t="shared" si="1"/>
        <v>#DIV/0!</v>
      </c>
      <c r="AT22" s="1020"/>
      <c r="AU22" s="1020"/>
      <c r="AV22" s="1021"/>
      <c r="AX22" s="647"/>
    </row>
    <row r="23" spans="1:50" s="16" customFormat="1" ht="36.950000000000003" customHeight="1">
      <c r="A23" s="1022" t="s">
        <v>2042</v>
      </c>
      <c r="B23" s="1023"/>
      <c r="C23" s="1023"/>
      <c r="D23" s="1023"/>
      <c r="E23" s="1023"/>
      <c r="F23" s="1023"/>
      <c r="G23" s="1023"/>
      <c r="H23" s="1023"/>
      <c r="I23" s="1023"/>
      <c r="J23" s="1024">
        <f>SUM(J14:O22)</f>
        <v>0</v>
      </c>
      <c r="K23" s="1024"/>
      <c r="L23" s="1024"/>
      <c r="M23" s="1024"/>
      <c r="N23" s="1024"/>
      <c r="O23" s="1025"/>
      <c r="P23" s="1026">
        <f>SUM(P14:U22)</f>
        <v>0</v>
      </c>
      <c r="Q23" s="1027"/>
      <c r="R23" s="1027"/>
      <c r="S23" s="1027"/>
      <c r="T23" s="1027"/>
      <c r="U23" s="1028"/>
      <c r="V23" s="1029">
        <f>SUM(V14:Z22)</f>
        <v>0</v>
      </c>
      <c r="W23" s="1024"/>
      <c r="X23" s="1024"/>
      <c r="Y23" s="1024"/>
      <c r="Z23" s="1025"/>
      <c r="AA23" s="1029">
        <f>SUM(AA14:AF22)</f>
        <v>0</v>
      </c>
      <c r="AB23" s="1024"/>
      <c r="AC23" s="1024"/>
      <c r="AD23" s="1024"/>
      <c r="AE23" s="1024"/>
      <c r="AF23" s="1025"/>
      <c r="AG23" s="1029">
        <f>SUM(AG14:AL22)</f>
        <v>0</v>
      </c>
      <c r="AH23" s="1024"/>
      <c r="AI23" s="1024"/>
      <c r="AJ23" s="1024"/>
      <c r="AK23" s="1024"/>
      <c r="AL23" s="1025"/>
      <c r="AM23" s="1030">
        <f>SUM(AM14:AR22)</f>
        <v>0</v>
      </c>
      <c r="AN23" s="1030"/>
      <c r="AO23" s="1030"/>
      <c r="AP23" s="1030"/>
      <c r="AQ23" s="1030"/>
      <c r="AR23" s="1031"/>
      <c r="AS23" s="1019" t="e">
        <f>(AM23-J23)/J23</f>
        <v>#DIV/0!</v>
      </c>
      <c r="AT23" s="1020"/>
      <c r="AU23" s="1020"/>
      <c r="AV23" s="1021"/>
      <c r="AX23" s="647"/>
    </row>
    <row r="24" spans="1:50" s="576" customFormat="1" ht="12.95" customHeight="1">
      <c r="A24" s="1013" t="s">
        <v>2043</v>
      </c>
      <c r="B24" s="101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013"/>
      <c r="Q24" s="1013"/>
      <c r="R24" s="1013"/>
      <c r="S24" s="1013"/>
      <c r="T24" s="1013"/>
      <c r="U24" s="1013"/>
      <c r="V24" s="1013"/>
      <c r="W24" s="1013"/>
      <c r="X24" s="1013"/>
      <c r="Y24" s="1013"/>
      <c r="Z24" s="1013"/>
      <c r="AA24" s="1013"/>
      <c r="AB24" s="1013"/>
      <c r="AC24" s="1013"/>
      <c r="AD24" s="1013"/>
      <c r="AE24" s="1013"/>
      <c r="AF24" s="1013"/>
      <c r="AG24" s="1013"/>
      <c r="AH24" s="1013"/>
      <c r="AI24" s="1013"/>
      <c r="AJ24" s="1013"/>
      <c r="AK24" s="1013"/>
      <c r="AL24" s="1013"/>
      <c r="AM24" s="1013"/>
      <c r="AN24" s="1013"/>
      <c r="AO24" s="1013"/>
      <c r="AP24" s="1013"/>
      <c r="AQ24" s="1013"/>
      <c r="AR24" s="1013"/>
      <c r="AS24" s="1013"/>
      <c r="AT24" s="1013"/>
      <c r="AU24" s="1013"/>
      <c r="AV24" s="1013"/>
      <c r="AX24" s="650"/>
    </row>
    <row r="25" spans="1:50" s="571" customFormat="1" ht="20.100000000000001" customHeight="1">
      <c r="A25" s="947" t="s">
        <v>2044</v>
      </c>
      <c r="B25" s="947"/>
      <c r="C25" s="947"/>
      <c r="D25" s="947"/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/>
      <c r="P25" s="947"/>
      <c r="Q25" s="947"/>
      <c r="R25" s="947"/>
      <c r="S25" s="947"/>
      <c r="T25" s="947"/>
      <c r="U25" s="947"/>
      <c r="V25" s="947"/>
      <c r="W25" s="947"/>
      <c r="X25" s="947"/>
      <c r="Y25" s="947"/>
      <c r="Z25" s="947"/>
      <c r="AA25" s="947"/>
      <c r="AB25" s="947"/>
      <c r="AC25" s="947"/>
      <c r="AD25" s="947"/>
      <c r="AE25" s="947"/>
      <c r="AF25" s="947"/>
      <c r="AG25" s="947"/>
      <c r="AH25" s="947"/>
      <c r="AI25" s="947"/>
      <c r="AJ25" s="947"/>
      <c r="AK25" s="947"/>
      <c r="AL25" s="947"/>
      <c r="AM25" s="947"/>
      <c r="AN25" s="947"/>
      <c r="AO25" s="947"/>
      <c r="AP25" s="947"/>
      <c r="AQ25" s="947"/>
      <c r="AR25" s="947"/>
      <c r="AS25" s="947"/>
      <c r="AT25" s="947"/>
      <c r="AU25" s="947"/>
      <c r="AV25" s="947"/>
      <c r="AX25" s="651"/>
    </row>
    <row r="26" spans="1:50" s="576" customFormat="1" ht="12.95" customHeight="1">
      <c r="A26" s="947" t="s">
        <v>2045</v>
      </c>
      <c r="B26" s="947"/>
      <c r="C26" s="947"/>
      <c r="D26" s="947"/>
      <c r="E26" s="947"/>
      <c r="F26" s="947"/>
      <c r="G26" s="947"/>
      <c r="H26" s="947"/>
      <c r="I26" s="947"/>
      <c r="J26" s="947"/>
      <c r="K26" s="947"/>
      <c r="L26" s="947"/>
      <c r="M26" s="947"/>
      <c r="N26" s="947"/>
      <c r="O26" s="947"/>
      <c r="P26" s="947"/>
      <c r="Q26" s="947"/>
      <c r="R26" s="947"/>
      <c r="S26" s="947"/>
      <c r="T26" s="947"/>
      <c r="U26" s="947"/>
      <c r="V26" s="947"/>
      <c r="W26" s="947"/>
      <c r="X26" s="947"/>
      <c r="Y26" s="947"/>
      <c r="Z26" s="947"/>
      <c r="AA26" s="947"/>
      <c r="AB26" s="947"/>
      <c r="AC26" s="947"/>
      <c r="AD26" s="947"/>
      <c r="AE26" s="947"/>
      <c r="AF26" s="947"/>
      <c r="AG26" s="947"/>
      <c r="AH26" s="947"/>
      <c r="AI26" s="947"/>
      <c r="AJ26" s="947"/>
      <c r="AK26" s="947"/>
      <c r="AL26" s="947"/>
      <c r="AM26" s="947"/>
      <c r="AN26" s="947"/>
      <c r="AO26" s="947"/>
      <c r="AP26" s="947"/>
      <c r="AQ26" s="947"/>
      <c r="AR26" s="947"/>
      <c r="AS26" s="947"/>
      <c r="AT26" s="947"/>
      <c r="AU26" s="947"/>
      <c r="AV26" s="947"/>
      <c r="AX26" s="651"/>
    </row>
    <row r="27" spans="1:50" s="576" customFormat="1" ht="20.100000000000001" customHeight="1">
      <c r="AX27" s="643"/>
    </row>
    <row r="28" spans="1:50" s="538" customFormat="1" ht="17.100000000000001" customHeight="1">
      <c r="R28" s="1014">
        <f ca="1">TODAY()</f>
        <v>42951</v>
      </c>
      <c r="S28" s="1014"/>
      <c r="T28" s="1014"/>
      <c r="U28" s="1014"/>
      <c r="V28" s="1014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4"/>
      <c r="AJ28" s="1014"/>
      <c r="AK28" s="1014"/>
      <c r="AL28" s="1014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X28" s="651"/>
    </row>
    <row r="29" spans="1:50" s="538" customFormat="1" ht="18" customHeight="1"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X29" s="651"/>
    </row>
    <row r="30" spans="1:50" s="538" customFormat="1" ht="18" customHeight="1">
      <c r="W30" s="573"/>
      <c r="X30" s="573"/>
      <c r="Y30" s="573"/>
      <c r="Z30" s="573"/>
      <c r="AA30" s="573"/>
      <c r="AB30" s="573"/>
      <c r="AC30" s="1012" t="s">
        <v>2046</v>
      </c>
      <c r="AD30" s="1012"/>
      <c r="AE30" s="1012"/>
      <c r="AF30" s="1012"/>
      <c r="AG30" s="1012"/>
      <c r="AH30" s="1012"/>
      <c r="AI30" s="1012"/>
      <c r="AJ30" s="1012"/>
      <c r="AK30" s="1012"/>
      <c r="AM30" s="949">
        <f>'1'!AJ26</f>
        <v>0</v>
      </c>
      <c r="AN30" s="949"/>
      <c r="AO30" s="949"/>
      <c r="AP30" s="949"/>
      <c r="AQ30" s="949"/>
      <c r="AR30" s="949"/>
      <c r="AS30" s="949"/>
      <c r="AT30" s="1012" t="s">
        <v>2047</v>
      </c>
      <c r="AU30" s="1012"/>
      <c r="AV30" s="1012"/>
      <c r="AX30" s="651"/>
    </row>
    <row r="31" spans="1:50" s="538" customFormat="1" ht="18" hidden="1" customHeight="1">
      <c r="W31" s="770"/>
      <c r="X31" s="770"/>
      <c r="Y31" s="770"/>
      <c r="Z31" s="770"/>
      <c r="AA31" s="770"/>
      <c r="AB31" s="770"/>
      <c r="AC31" s="1012" t="s">
        <v>2400</v>
      </c>
      <c r="AD31" s="1012"/>
      <c r="AE31" s="1012"/>
      <c r="AF31" s="1012"/>
      <c r="AG31" s="1012"/>
      <c r="AH31" s="1012"/>
      <c r="AI31" s="1012"/>
      <c r="AJ31" s="1012"/>
      <c r="AK31" s="1012"/>
      <c r="AM31" s="949">
        <f>'1'!AJ27</f>
        <v>0</v>
      </c>
      <c r="AN31" s="949"/>
      <c r="AO31" s="949"/>
      <c r="AP31" s="949"/>
      <c r="AQ31" s="949"/>
      <c r="AR31" s="949"/>
      <c r="AS31" s="949"/>
      <c r="AT31" s="1012" t="s">
        <v>2047</v>
      </c>
      <c r="AU31" s="1012"/>
      <c r="AV31" s="1012"/>
      <c r="AX31" s="651"/>
    </row>
    <row r="32" spans="1:50" ht="18" customHeight="1">
      <c r="A32" s="944" t="s">
        <v>2048</v>
      </c>
      <c r="B32" s="944"/>
      <c r="C32" s="944"/>
      <c r="D32" s="944"/>
      <c r="E32" s="944"/>
      <c r="F32" s="944"/>
      <c r="G32" s="944"/>
      <c r="H32" s="944"/>
      <c r="I32" s="944"/>
      <c r="J32" s="944"/>
      <c r="K32" s="944"/>
      <c r="L32" s="1012" t="s">
        <v>2049</v>
      </c>
      <c r="M32" s="1012"/>
      <c r="N32" s="1012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X32" s="652"/>
    </row>
  </sheetData>
  <sheetProtection selectLockedCells="1" selectUnlockedCells="1"/>
  <protectedRanges>
    <protectedRange sqref="AQ5:AQ6 N5:O6 Q6" name="범위1_1_2_2"/>
  </protectedRanges>
  <mergeCells count="118">
    <mergeCell ref="AM14:AR14"/>
    <mergeCell ref="AS14:AV14"/>
    <mergeCell ref="A15:I15"/>
    <mergeCell ref="J15:O15"/>
    <mergeCell ref="P15:U15"/>
    <mergeCell ref="V15:Z15"/>
    <mergeCell ref="AA15:AF15"/>
    <mergeCell ref="AG15:AL15"/>
    <mergeCell ref="A1:AV1"/>
    <mergeCell ref="W4:AB4"/>
    <mergeCell ref="B8:AV8"/>
    <mergeCell ref="A14:I14"/>
    <mergeCell ref="J14:O14"/>
    <mergeCell ref="P14:U14"/>
    <mergeCell ref="V14:Z14"/>
    <mergeCell ref="AA14:AF14"/>
    <mergeCell ref="AG14:AL14"/>
    <mergeCell ref="A2:AV2"/>
    <mergeCell ref="H5:V5"/>
    <mergeCell ref="W5:AB5"/>
    <mergeCell ref="AC5:AV5"/>
    <mergeCell ref="A4:G4"/>
    <mergeCell ref="A5:G5"/>
    <mergeCell ref="H4:V4"/>
    <mergeCell ref="A6:G6"/>
    <mergeCell ref="H6:AV6"/>
    <mergeCell ref="B9:AV9"/>
    <mergeCell ref="B11:AV11"/>
    <mergeCell ref="A12:I13"/>
    <mergeCell ref="J12:O13"/>
    <mergeCell ref="P12:U13"/>
    <mergeCell ref="V12:Z13"/>
    <mergeCell ref="AA12:AR12"/>
    <mergeCell ref="AS12:AV13"/>
    <mergeCell ref="AA13:AF13"/>
    <mergeCell ref="AG13:AL13"/>
    <mergeCell ref="AM13:AR13"/>
    <mergeCell ref="AM15:AR15"/>
    <mergeCell ref="AS15:AV15"/>
    <mergeCell ref="AM16:AR16"/>
    <mergeCell ref="AS16:AV16"/>
    <mergeCell ref="A17:I17"/>
    <mergeCell ref="J17:O17"/>
    <mergeCell ref="P17:U17"/>
    <mergeCell ref="V17:Z17"/>
    <mergeCell ref="AA17:AF17"/>
    <mergeCell ref="AG17:AL17"/>
    <mergeCell ref="AM17:AR17"/>
    <mergeCell ref="AS17:AV17"/>
    <mergeCell ref="P16:U16"/>
    <mergeCell ref="V16:Z16"/>
    <mergeCell ref="AA16:AF16"/>
    <mergeCell ref="J16:O16"/>
    <mergeCell ref="A16:I16"/>
    <mergeCell ref="AG16:AL16"/>
    <mergeCell ref="AG18:AL18"/>
    <mergeCell ref="AM18:AR18"/>
    <mergeCell ref="AS18:AV18"/>
    <mergeCell ref="A19:I19"/>
    <mergeCell ref="J19:O19"/>
    <mergeCell ref="P19:U19"/>
    <mergeCell ref="V19:Z19"/>
    <mergeCell ref="AA19:AF19"/>
    <mergeCell ref="AG19:AL19"/>
    <mergeCell ref="AM19:AR19"/>
    <mergeCell ref="AS19:AV19"/>
    <mergeCell ref="J18:O18"/>
    <mergeCell ref="P18:U18"/>
    <mergeCell ref="V18:Z18"/>
    <mergeCell ref="AA18:AF18"/>
    <mergeCell ref="A18:I18"/>
    <mergeCell ref="AM23:AR23"/>
    <mergeCell ref="AS23:AV23"/>
    <mergeCell ref="A22:I22"/>
    <mergeCell ref="J22:O22"/>
    <mergeCell ref="P22:U22"/>
    <mergeCell ref="V22:Z22"/>
    <mergeCell ref="AA22:AF22"/>
    <mergeCell ref="AG20:AL20"/>
    <mergeCell ref="AM20:AR20"/>
    <mergeCell ref="AS20:AV20"/>
    <mergeCell ref="A21:I21"/>
    <mergeCell ref="J21:O21"/>
    <mergeCell ref="P21:U21"/>
    <mergeCell ref="V21:Z21"/>
    <mergeCell ref="AA21:AF21"/>
    <mergeCell ref="AG21:AL21"/>
    <mergeCell ref="AM21:AR21"/>
    <mergeCell ref="AS21:AV21"/>
    <mergeCell ref="A20:I20"/>
    <mergeCell ref="J20:O20"/>
    <mergeCell ref="P20:U20"/>
    <mergeCell ref="V20:Z20"/>
    <mergeCell ref="AA20:AF20"/>
    <mergeCell ref="AC31:AK31"/>
    <mergeCell ref="AM31:AS31"/>
    <mergeCell ref="AT31:AV31"/>
    <mergeCell ref="A32:K32"/>
    <mergeCell ref="L32:N32"/>
    <mergeCell ref="AC4:AI4"/>
    <mergeCell ref="AJ4:AN4"/>
    <mergeCell ref="AP4:AV4"/>
    <mergeCell ref="A24:AV24"/>
    <mergeCell ref="A25:AV25"/>
    <mergeCell ref="A26:AV26"/>
    <mergeCell ref="R28:AL28"/>
    <mergeCell ref="AC30:AK30"/>
    <mergeCell ref="AM30:AS30"/>
    <mergeCell ref="AT30:AV30"/>
    <mergeCell ref="AG22:AL22"/>
    <mergeCell ref="AM22:AR22"/>
    <mergeCell ref="AS22:AV22"/>
    <mergeCell ref="A23:I23"/>
    <mergeCell ref="J23:O23"/>
    <mergeCell ref="P23:U23"/>
    <mergeCell ref="V23:Z23"/>
    <mergeCell ref="AA23:AF23"/>
    <mergeCell ref="AG23:AL23"/>
  </mergeCells>
  <phoneticPr fontId="5" type="noConversion"/>
  <dataValidations disablePrompts="1" count="1">
    <dataValidation allowBlank="1" showInputMessage="1" showErrorMessage="1" prompt="증감사유는 구체적으로 기재 요망(OSOS 시스템 적용으로 미기재시 반려될 수 있음)" sqref="B9:AV9"/>
  </dataValidations>
  <hyperlinks>
    <hyperlink ref="AX4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44"/>
  <sheetViews>
    <sheetView topLeftCell="A6" zoomScale="90" zoomScaleNormal="90" workbookViewId="0">
      <selection activeCell="X13" sqref="X13:AJ36"/>
    </sheetView>
  </sheetViews>
  <sheetFormatPr defaultColWidth="1.77734375" defaultRowHeight="18" customHeight="1"/>
  <cols>
    <col min="1" max="9" width="1.77734375" style="390"/>
    <col min="10" max="49" width="1.77734375" style="390" customWidth="1"/>
    <col min="50" max="50" width="1.77734375" style="390"/>
    <col min="51" max="51" width="17.44140625" style="5" customWidth="1"/>
    <col min="52" max="16384" width="1.77734375" style="390"/>
  </cols>
  <sheetData>
    <row r="1" spans="1:51" s="392" customFormat="1" ht="18" hidden="1" customHeight="1" thickBot="1">
      <c r="AJ1" s="1077" t="s">
        <v>1260</v>
      </c>
      <c r="AK1" s="1077"/>
      <c r="AL1" s="1077"/>
      <c r="AM1" s="1077" t="s">
        <v>1261</v>
      </c>
      <c r="AN1" s="1077"/>
      <c r="AO1" s="1077"/>
      <c r="AP1" s="1077"/>
      <c r="AQ1" s="1077"/>
      <c r="AR1" s="1077" t="s">
        <v>1262</v>
      </c>
      <c r="AS1" s="1077"/>
      <c r="AT1" s="1077"/>
      <c r="AU1" s="1077" t="s">
        <v>1263</v>
      </c>
      <c r="AV1" s="1077"/>
      <c r="AW1" s="1077"/>
      <c r="AY1" s="92"/>
    </row>
    <row r="2" spans="1:51" s="392" customFormat="1" ht="15" hidden="1" customHeight="1" thickTop="1">
      <c r="AJ2" s="1078"/>
      <c r="AK2" s="1079"/>
      <c r="AL2" s="1080"/>
      <c r="AM2" s="1078"/>
      <c r="AN2" s="1079"/>
      <c r="AO2" s="1079"/>
      <c r="AP2" s="1079"/>
      <c r="AQ2" s="1080"/>
      <c r="AR2" s="1078"/>
      <c r="AS2" s="1079"/>
      <c r="AT2" s="1080"/>
      <c r="AU2" s="1078"/>
      <c r="AV2" s="1079"/>
      <c r="AW2" s="1080"/>
      <c r="AY2" s="452" t="s">
        <v>1369</v>
      </c>
    </row>
    <row r="3" spans="1:51" s="392" customFormat="1" ht="15" hidden="1" customHeight="1">
      <c r="AJ3" s="1081"/>
      <c r="AK3" s="1082"/>
      <c r="AL3" s="1083"/>
      <c r="AM3" s="1081" t="s">
        <v>1264</v>
      </c>
      <c r="AN3" s="1082"/>
      <c r="AO3" s="1082"/>
      <c r="AP3" s="1082"/>
      <c r="AQ3" s="1083"/>
      <c r="AR3" s="1081"/>
      <c r="AS3" s="1082"/>
      <c r="AT3" s="1083"/>
      <c r="AU3" s="1081"/>
      <c r="AV3" s="1082"/>
      <c r="AW3" s="1083"/>
      <c r="AY3" s="94"/>
    </row>
    <row r="4" spans="1:51" s="392" customFormat="1" ht="15" hidden="1" customHeight="1">
      <c r="AJ4" s="1084"/>
      <c r="AK4" s="1085"/>
      <c r="AL4" s="1086"/>
      <c r="AM4" s="1084"/>
      <c r="AN4" s="1085"/>
      <c r="AO4" s="1085"/>
      <c r="AP4" s="1085"/>
      <c r="AQ4" s="1086"/>
      <c r="AR4" s="1084"/>
      <c r="AS4" s="1085"/>
      <c r="AT4" s="1086"/>
      <c r="AU4" s="1084"/>
      <c r="AV4" s="1085"/>
      <c r="AW4" s="1086"/>
      <c r="AY4" s="435"/>
    </row>
    <row r="5" spans="1:51" s="392" customFormat="1" ht="15" hidden="1" customHeight="1">
      <c r="AY5" s="435"/>
    </row>
    <row r="6" spans="1:51" s="393" customFormat="1" ht="31.5">
      <c r="A6" s="977" t="s">
        <v>1332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977"/>
      <c r="AL6" s="977"/>
      <c r="AM6" s="977"/>
      <c r="AN6" s="977"/>
      <c r="AO6" s="977"/>
      <c r="AP6" s="977"/>
      <c r="AQ6" s="977"/>
      <c r="AR6" s="977"/>
      <c r="AS6" s="977"/>
      <c r="AT6" s="977"/>
      <c r="AU6" s="977"/>
      <c r="AV6" s="977"/>
      <c r="AW6" s="977"/>
      <c r="AY6" s="443"/>
    </row>
    <row r="8" spans="1:51" s="396" customFormat="1" ht="18" customHeight="1">
      <c r="A8" s="992" t="s">
        <v>196</v>
      </c>
      <c r="B8" s="992"/>
      <c r="C8" s="992"/>
      <c r="D8" s="992"/>
      <c r="E8" s="992"/>
      <c r="F8" s="992"/>
      <c r="G8" s="993"/>
      <c r="H8" s="992">
        <f>'1'!$H$3:$V$3</f>
        <v>0</v>
      </c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2"/>
      <c r="W8" s="992" t="s">
        <v>1424</v>
      </c>
      <c r="X8" s="992"/>
      <c r="Y8" s="992"/>
      <c r="Z8" s="992"/>
      <c r="AA8" s="992"/>
      <c r="AB8" s="992"/>
      <c r="AC8" s="992">
        <f>'1'!$AC$3:$AI$3</f>
        <v>0</v>
      </c>
      <c r="AD8" s="992"/>
      <c r="AE8" s="992"/>
      <c r="AF8" s="992"/>
      <c r="AG8" s="992"/>
      <c r="AH8" s="992"/>
      <c r="AI8" s="992"/>
      <c r="AJ8" s="992" t="s">
        <v>44</v>
      </c>
      <c r="AK8" s="993"/>
      <c r="AL8" s="993"/>
      <c r="AM8" s="993"/>
      <c r="AN8" s="993"/>
      <c r="AO8" s="559" t="s">
        <v>195</v>
      </c>
      <c r="AP8" s="994">
        <f>'1'!$AP$3:$AV$3</f>
        <v>0</v>
      </c>
      <c r="AQ8" s="993"/>
      <c r="AR8" s="993"/>
      <c r="AS8" s="993"/>
      <c r="AT8" s="993"/>
      <c r="AU8" s="993"/>
      <c r="AV8" s="993"/>
      <c r="AY8" s="452" t="s">
        <v>1369</v>
      </c>
    </row>
    <row r="9" spans="1:51" s="396" customFormat="1" ht="18" customHeight="1">
      <c r="A9" s="992" t="s">
        <v>197</v>
      </c>
      <c r="B9" s="992"/>
      <c r="C9" s="992"/>
      <c r="D9" s="992"/>
      <c r="E9" s="992"/>
      <c r="F9" s="992"/>
      <c r="G9" s="993"/>
      <c r="H9" s="992">
        <f>'1'!$H$4:$Y$4</f>
        <v>0</v>
      </c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 t="s">
        <v>198</v>
      </c>
      <c r="X9" s="992"/>
      <c r="Y9" s="992"/>
      <c r="Z9" s="992"/>
      <c r="AA9" s="992"/>
      <c r="AB9" s="992"/>
      <c r="AC9" s="992">
        <f>'1'!$AC$4:$AV$4</f>
        <v>0</v>
      </c>
      <c r="AD9" s="992"/>
      <c r="AE9" s="992"/>
      <c r="AF9" s="992"/>
      <c r="AG9" s="992"/>
      <c r="AH9" s="992"/>
      <c r="AI9" s="992"/>
      <c r="AJ9" s="993"/>
      <c r="AK9" s="993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3"/>
      <c r="AW9" s="397"/>
      <c r="AY9" s="437"/>
    </row>
    <row r="10" spans="1:51" s="396" customFormat="1" ht="18" customHeight="1">
      <c r="A10" s="992" t="s">
        <v>194</v>
      </c>
      <c r="B10" s="992"/>
      <c r="C10" s="992"/>
      <c r="D10" s="992"/>
      <c r="E10" s="992"/>
      <c r="F10" s="992"/>
      <c r="G10" s="993"/>
      <c r="H10" s="992">
        <f>'1'!$H$5:$AV$5</f>
        <v>0</v>
      </c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397"/>
      <c r="AY10" s="437"/>
    </row>
    <row r="11" spans="1:51" s="392" customFormat="1" ht="12.95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905"/>
      <c r="AK11" s="905"/>
      <c r="AL11" s="905"/>
      <c r="AM11" s="905"/>
      <c r="AN11" s="905"/>
      <c r="AO11" s="905"/>
      <c r="AP11" s="905"/>
      <c r="AQ11" s="905"/>
      <c r="AR11" s="905"/>
      <c r="AS11" s="905"/>
      <c r="AT11" s="905"/>
      <c r="AU11" s="905"/>
      <c r="AV11" s="905"/>
      <c r="AW11" s="905"/>
      <c r="AY11" s="437"/>
    </row>
    <row r="12" spans="1:51" s="392" customFormat="1" ht="21.75" customHeight="1">
      <c r="A12" s="1087" t="s">
        <v>1265</v>
      </c>
      <c r="B12" s="1088"/>
      <c r="C12" s="1088"/>
      <c r="D12" s="1088"/>
      <c r="E12" s="1088"/>
      <c r="F12" s="1088"/>
      <c r="G12" s="1088"/>
      <c r="H12" s="1088"/>
      <c r="I12" s="1088"/>
      <c r="J12" s="1088"/>
      <c r="K12" s="1088" t="s">
        <v>1266</v>
      </c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 t="s">
        <v>1267</v>
      </c>
      <c r="Y12" s="1088"/>
      <c r="Z12" s="1088"/>
      <c r="AA12" s="1088"/>
      <c r="AB12" s="1088"/>
      <c r="AC12" s="1088"/>
      <c r="AD12" s="1088"/>
      <c r="AE12" s="1088"/>
      <c r="AF12" s="1088"/>
      <c r="AG12" s="1088"/>
      <c r="AH12" s="1088"/>
      <c r="AI12" s="1088"/>
      <c r="AJ12" s="1088"/>
      <c r="AK12" s="1088" t="s">
        <v>1268</v>
      </c>
      <c r="AL12" s="1088"/>
      <c r="AM12" s="1088"/>
      <c r="AN12" s="1088"/>
      <c r="AO12" s="1088"/>
      <c r="AP12" s="1088"/>
      <c r="AQ12" s="1088"/>
      <c r="AR12" s="1088"/>
      <c r="AS12" s="1088"/>
      <c r="AT12" s="1088"/>
      <c r="AU12" s="1088"/>
      <c r="AV12" s="1088"/>
      <c r="AW12" s="1089"/>
      <c r="AY12" s="87"/>
    </row>
    <row r="13" spans="1:51" s="392" customFormat="1" ht="18.75" customHeight="1">
      <c r="A13" s="1090" t="s">
        <v>1275</v>
      </c>
      <c r="B13" s="954"/>
      <c r="C13" s="954"/>
      <c r="D13" s="954"/>
      <c r="E13" s="954"/>
      <c r="F13" s="954"/>
      <c r="G13" s="954"/>
      <c r="H13" s="954"/>
      <c r="I13" s="954"/>
      <c r="J13" s="954"/>
      <c r="K13" s="1093" t="s">
        <v>1277</v>
      </c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3" t="s">
        <v>1276</v>
      </c>
      <c r="Y13" s="1094"/>
      <c r="Z13" s="1094"/>
      <c r="AA13" s="1094"/>
      <c r="AB13" s="1094"/>
      <c r="AC13" s="1094"/>
      <c r="AD13" s="1094"/>
      <c r="AE13" s="1094"/>
      <c r="AF13" s="1094"/>
      <c r="AG13" s="1094"/>
      <c r="AH13" s="1094"/>
      <c r="AI13" s="1094"/>
      <c r="AJ13" s="1094"/>
      <c r="AK13" s="1096" t="s">
        <v>1269</v>
      </c>
      <c r="AL13" s="1097"/>
      <c r="AM13" s="1097"/>
      <c r="AN13" s="1097"/>
      <c r="AO13" s="1097"/>
      <c r="AP13" s="1097"/>
      <c r="AQ13" s="1097"/>
      <c r="AR13" s="1097"/>
      <c r="AS13" s="1097"/>
      <c r="AT13" s="1097"/>
      <c r="AU13" s="1097"/>
      <c r="AV13" s="1097"/>
      <c r="AW13" s="1098"/>
      <c r="AY13" s="87"/>
    </row>
    <row r="14" spans="1:51" s="392" customFormat="1" ht="18.95" customHeight="1">
      <c r="A14" s="1090"/>
      <c r="B14" s="954"/>
      <c r="C14" s="954"/>
      <c r="D14" s="954"/>
      <c r="E14" s="954"/>
      <c r="F14" s="954"/>
      <c r="G14" s="954"/>
      <c r="H14" s="954"/>
      <c r="I14" s="954"/>
      <c r="J14" s="95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4"/>
      <c r="AG14" s="1094"/>
      <c r="AH14" s="1094"/>
      <c r="AI14" s="1094"/>
      <c r="AJ14" s="1094"/>
      <c r="AK14" s="1099"/>
      <c r="AL14" s="1100"/>
      <c r="AM14" s="1100"/>
      <c r="AN14" s="1100"/>
      <c r="AO14" s="1100"/>
      <c r="AP14" s="1100"/>
      <c r="AQ14" s="1100"/>
      <c r="AR14" s="1100"/>
      <c r="AS14" s="1100"/>
      <c r="AT14" s="1100"/>
      <c r="AU14" s="1100"/>
      <c r="AV14" s="1100"/>
      <c r="AW14" s="1101"/>
      <c r="AY14" s="87"/>
    </row>
    <row r="15" spans="1:51" s="392" customFormat="1" ht="18.95" customHeight="1">
      <c r="A15" s="1090"/>
      <c r="B15" s="954"/>
      <c r="C15" s="954"/>
      <c r="D15" s="954"/>
      <c r="E15" s="954"/>
      <c r="F15" s="954"/>
      <c r="G15" s="954"/>
      <c r="H15" s="954"/>
      <c r="I15" s="954"/>
      <c r="J15" s="954"/>
      <c r="K15" s="1094"/>
      <c r="L15" s="1094"/>
      <c r="M15" s="1094"/>
      <c r="N15" s="1094"/>
      <c r="O15" s="1094"/>
      <c r="P15" s="1094"/>
      <c r="Q15" s="1094"/>
      <c r="R15" s="1094"/>
      <c r="S15" s="1094"/>
      <c r="T15" s="1094"/>
      <c r="U15" s="1094"/>
      <c r="V15" s="1094"/>
      <c r="W15" s="1094"/>
      <c r="X15" s="1094"/>
      <c r="Y15" s="1094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9"/>
      <c r="AL15" s="1100"/>
      <c r="AM15" s="1100"/>
      <c r="AN15" s="1100"/>
      <c r="AO15" s="1100"/>
      <c r="AP15" s="1100"/>
      <c r="AQ15" s="1100"/>
      <c r="AR15" s="1100"/>
      <c r="AS15" s="1100"/>
      <c r="AT15" s="1100"/>
      <c r="AU15" s="1100"/>
      <c r="AV15" s="1100"/>
      <c r="AW15" s="1101"/>
      <c r="AY15" s="87"/>
    </row>
    <row r="16" spans="1:51" s="392" customFormat="1" ht="18.95" customHeight="1">
      <c r="A16" s="1090"/>
      <c r="B16" s="954"/>
      <c r="C16" s="954"/>
      <c r="D16" s="954"/>
      <c r="E16" s="954"/>
      <c r="F16" s="954"/>
      <c r="G16" s="954"/>
      <c r="H16" s="954"/>
      <c r="I16" s="954"/>
      <c r="J16" s="95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4"/>
      <c r="AJ16" s="1094"/>
      <c r="AK16" s="1099"/>
      <c r="AL16" s="1100"/>
      <c r="AM16" s="1100"/>
      <c r="AN16" s="1100"/>
      <c r="AO16" s="1100"/>
      <c r="AP16" s="1100"/>
      <c r="AQ16" s="1100"/>
      <c r="AR16" s="1100"/>
      <c r="AS16" s="1100"/>
      <c r="AT16" s="1100"/>
      <c r="AU16" s="1100"/>
      <c r="AV16" s="1100"/>
      <c r="AW16" s="1101"/>
      <c r="AY16" s="87"/>
    </row>
    <row r="17" spans="1:51" s="392" customFormat="1" ht="18.95" customHeight="1">
      <c r="A17" s="1090"/>
      <c r="B17" s="954"/>
      <c r="C17" s="954"/>
      <c r="D17" s="954"/>
      <c r="E17" s="954"/>
      <c r="F17" s="954"/>
      <c r="G17" s="954"/>
      <c r="H17" s="954"/>
      <c r="I17" s="954"/>
      <c r="J17" s="95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9"/>
      <c r="AL17" s="1100"/>
      <c r="AM17" s="1100"/>
      <c r="AN17" s="1100"/>
      <c r="AO17" s="1100"/>
      <c r="AP17" s="1100"/>
      <c r="AQ17" s="1100"/>
      <c r="AR17" s="1100"/>
      <c r="AS17" s="1100"/>
      <c r="AT17" s="1100"/>
      <c r="AU17" s="1100"/>
      <c r="AV17" s="1100"/>
      <c r="AW17" s="1101"/>
      <c r="AY17" s="437"/>
    </row>
    <row r="18" spans="1:51" s="392" customFormat="1" ht="18.95" customHeight="1">
      <c r="A18" s="1090"/>
      <c r="B18" s="954"/>
      <c r="C18" s="954"/>
      <c r="D18" s="954"/>
      <c r="E18" s="954"/>
      <c r="F18" s="954"/>
      <c r="G18" s="954"/>
      <c r="H18" s="954"/>
      <c r="I18" s="954"/>
      <c r="J18" s="95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4"/>
      <c r="U18" s="1094"/>
      <c r="V18" s="1094"/>
      <c r="W18" s="1094"/>
      <c r="X18" s="1094"/>
      <c r="Y18" s="1094"/>
      <c r="Z18" s="1094"/>
      <c r="AA18" s="1094"/>
      <c r="AB18" s="1094"/>
      <c r="AC18" s="1094"/>
      <c r="AD18" s="1094"/>
      <c r="AE18" s="1094"/>
      <c r="AF18" s="1094"/>
      <c r="AG18" s="1094"/>
      <c r="AH18" s="1094"/>
      <c r="AI18" s="1094"/>
      <c r="AJ18" s="1094"/>
      <c r="AK18" s="1099"/>
      <c r="AL18" s="1100"/>
      <c r="AM18" s="1100"/>
      <c r="AN18" s="1100"/>
      <c r="AO18" s="1100"/>
      <c r="AP18" s="1100"/>
      <c r="AQ18" s="1100"/>
      <c r="AR18" s="1100"/>
      <c r="AS18" s="1100"/>
      <c r="AT18" s="1100"/>
      <c r="AU18" s="1100"/>
      <c r="AV18" s="1100"/>
      <c r="AW18" s="1101"/>
      <c r="AY18" s="437"/>
    </row>
    <row r="19" spans="1:51" s="392" customFormat="1" ht="18.95" customHeight="1">
      <c r="A19" s="1090"/>
      <c r="B19" s="954"/>
      <c r="C19" s="954"/>
      <c r="D19" s="954"/>
      <c r="E19" s="954"/>
      <c r="F19" s="954"/>
      <c r="G19" s="954"/>
      <c r="H19" s="954"/>
      <c r="I19" s="954"/>
      <c r="J19" s="954"/>
      <c r="K19" s="1094"/>
      <c r="L19" s="1094"/>
      <c r="M19" s="1094"/>
      <c r="N19" s="1094"/>
      <c r="O19" s="1094"/>
      <c r="P19" s="1094"/>
      <c r="Q19" s="1094"/>
      <c r="R19" s="1094"/>
      <c r="S19" s="1094"/>
      <c r="T19" s="1094"/>
      <c r="U19" s="1094"/>
      <c r="V19" s="1094"/>
      <c r="W19" s="1094"/>
      <c r="X19" s="1094"/>
      <c r="Y19" s="1094"/>
      <c r="Z19" s="1094"/>
      <c r="AA19" s="1094"/>
      <c r="AB19" s="1094"/>
      <c r="AC19" s="1094"/>
      <c r="AD19" s="1094"/>
      <c r="AE19" s="1094"/>
      <c r="AF19" s="1094"/>
      <c r="AG19" s="1094"/>
      <c r="AH19" s="1094"/>
      <c r="AI19" s="1094"/>
      <c r="AJ19" s="1094"/>
      <c r="AK19" s="1099"/>
      <c r="AL19" s="1100"/>
      <c r="AM19" s="1100"/>
      <c r="AN19" s="1100"/>
      <c r="AO19" s="1100"/>
      <c r="AP19" s="1100"/>
      <c r="AQ19" s="1100"/>
      <c r="AR19" s="1100"/>
      <c r="AS19" s="1100"/>
      <c r="AT19" s="1100"/>
      <c r="AU19" s="1100"/>
      <c r="AV19" s="1100"/>
      <c r="AW19" s="1101"/>
      <c r="AY19" s="437"/>
    </row>
    <row r="20" spans="1:51" s="392" customFormat="1" ht="18.95" customHeight="1">
      <c r="A20" s="1090"/>
      <c r="B20" s="954"/>
      <c r="C20" s="954"/>
      <c r="D20" s="954"/>
      <c r="E20" s="954"/>
      <c r="F20" s="954"/>
      <c r="G20" s="954"/>
      <c r="H20" s="954"/>
      <c r="I20" s="954"/>
      <c r="J20" s="954"/>
      <c r="K20" s="1094"/>
      <c r="L20" s="1094"/>
      <c r="M20" s="1094"/>
      <c r="N20" s="1094"/>
      <c r="O20" s="1094"/>
      <c r="P20" s="1094"/>
      <c r="Q20" s="1094"/>
      <c r="R20" s="1094"/>
      <c r="S20" s="1094"/>
      <c r="T20" s="1094"/>
      <c r="U20" s="1094"/>
      <c r="V20" s="1094"/>
      <c r="W20" s="1094"/>
      <c r="X20" s="1094"/>
      <c r="Y20" s="1094"/>
      <c r="Z20" s="1094"/>
      <c r="AA20" s="1094"/>
      <c r="AB20" s="1094"/>
      <c r="AC20" s="1094"/>
      <c r="AD20" s="1094"/>
      <c r="AE20" s="1094"/>
      <c r="AF20" s="1094"/>
      <c r="AG20" s="1094"/>
      <c r="AH20" s="1094"/>
      <c r="AI20" s="1094"/>
      <c r="AJ20" s="1094"/>
      <c r="AK20" s="1099"/>
      <c r="AL20" s="1100"/>
      <c r="AM20" s="1100"/>
      <c r="AN20" s="1100"/>
      <c r="AO20" s="1100"/>
      <c r="AP20" s="1100"/>
      <c r="AQ20" s="1100"/>
      <c r="AR20" s="1100"/>
      <c r="AS20" s="1100"/>
      <c r="AT20" s="1100"/>
      <c r="AU20" s="1100"/>
      <c r="AV20" s="1100"/>
      <c r="AW20" s="1101"/>
      <c r="AY20" s="437"/>
    </row>
    <row r="21" spans="1:51" s="392" customFormat="1" ht="18.95" customHeight="1">
      <c r="A21" s="1090"/>
      <c r="B21" s="954"/>
      <c r="C21" s="954"/>
      <c r="D21" s="954"/>
      <c r="E21" s="954"/>
      <c r="F21" s="954"/>
      <c r="G21" s="954"/>
      <c r="H21" s="954"/>
      <c r="I21" s="954"/>
      <c r="J21" s="95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1094"/>
      <c r="Y21" s="1094"/>
      <c r="Z21" s="1094"/>
      <c r="AA21" s="1094"/>
      <c r="AB21" s="1094"/>
      <c r="AC21" s="1094"/>
      <c r="AD21" s="1094"/>
      <c r="AE21" s="1094"/>
      <c r="AF21" s="1094"/>
      <c r="AG21" s="1094"/>
      <c r="AH21" s="1094"/>
      <c r="AI21" s="1094"/>
      <c r="AJ21" s="1094"/>
      <c r="AK21" s="1099"/>
      <c r="AL21" s="1100"/>
      <c r="AM21" s="1100"/>
      <c r="AN21" s="1100"/>
      <c r="AO21" s="1100"/>
      <c r="AP21" s="1100"/>
      <c r="AQ21" s="1100"/>
      <c r="AR21" s="1100"/>
      <c r="AS21" s="1100"/>
      <c r="AT21" s="1100"/>
      <c r="AU21" s="1100"/>
      <c r="AV21" s="1100"/>
      <c r="AW21" s="1101"/>
      <c r="AY21" s="436"/>
    </row>
    <row r="22" spans="1:51" s="392" customFormat="1" ht="18.95" customHeight="1">
      <c r="A22" s="1090"/>
      <c r="B22" s="954"/>
      <c r="C22" s="954"/>
      <c r="D22" s="954"/>
      <c r="E22" s="954"/>
      <c r="F22" s="954"/>
      <c r="G22" s="954"/>
      <c r="H22" s="954"/>
      <c r="I22" s="954"/>
      <c r="J22" s="95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4"/>
      <c r="AF22" s="1094"/>
      <c r="AG22" s="1094"/>
      <c r="AH22" s="1094"/>
      <c r="AI22" s="1094"/>
      <c r="AJ22" s="1094"/>
      <c r="AK22" s="1099"/>
      <c r="AL22" s="1100"/>
      <c r="AM22" s="1100"/>
      <c r="AN22" s="1100"/>
      <c r="AO22" s="1100"/>
      <c r="AP22" s="1100"/>
      <c r="AQ22" s="1100"/>
      <c r="AR22" s="1100"/>
      <c r="AS22" s="1100"/>
      <c r="AT22" s="1100"/>
      <c r="AU22" s="1100"/>
      <c r="AV22" s="1100"/>
      <c r="AW22" s="1101"/>
      <c r="AY22" s="5"/>
    </row>
    <row r="23" spans="1:51" s="392" customFormat="1" ht="18.95" customHeight="1">
      <c r="A23" s="1090"/>
      <c r="B23" s="954"/>
      <c r="C23" s="954"/>
      <c r="D23" s="954"/>
      <c r="E23" s="954"/>
      <c r="F23" s="954"/>
      <c r="G23" s="954"/>
      <c r="H23" s="954"/>
      <c r="I23" s="954"/>
      <c r="J23" s="954"/>
      <c r="K23" s="1094"/>
      <c r="L23" s="1094"/>
      <c r="M23" s="1094"/>
      <c r="N23" s="1094"/>
      <c r="O23" s="1094"/>
      <c r="P23" s="1094"/>
      <c r="Q23" s="1094"/>
      <c r="R23" s="1094"/>
      <c r="S23" s="1094"/>
      <c r="T23" s="1094"/>
      <c r="U23" s="1094"/>
      <c r="V23" s="1094"/>
      <c r="W23" s="1094"/>
      <c r="X23" s="1094"/>
      <c r="Y23" s="1094"/>
      <c r="Z23" s="1094"/>
      <c r="AA23" s="1094"/>
      <c r="AB23" s="1094"/>
      <c r="AC23" s="1094"/>
      <c r="AD23" s="1094"/>
      <c r="AE23" s="1094"/>
      <c r="AF23" s="1094"/>
      <c r="AG23" s="1094"/>
      <c r="AH23" s="1094"/>
      <c r="AI23" s="1094"/>
      <c r="AJ23" s="1094"/>
      <c r="AK23" s="1099"/>
      <c r="AL23" s="1100"/>
      <c r="AM23" s="1100"/>
      <c r="AN23" s="1100"/>
      <c r="AO23" s="1100"/>
      <c r="AP23" s="1100"/>
      <c r="AQ23" s="1100"/>
      <c r="AR23" s="1100"/>
      <c r="AS23" s="1100"/>
      <c r="AT23" s="1100"/>
      <c r="AU23" s="1100"/>
      <c r="AV23" s="1100"/>
      <c r="AW23" s="1101"/>
      <c r="AY23" s="5"/>
    </row>
    <row r="24" spans="1:51" s="392" customFormat="1" ht="18.95" customHeight="1">
      <c r="A24" s="1090"/>
      <c r="B24" s="954"/>
      <c r="C24" s="954"/>
      <c r="D24" s="954"/>
      <c r="E24" s="954"/>
      <c r="F24" s="954"/>
      <c r="G24" s="954"/>
      <c r="H24" s="954"/>
      <c r="I24" s="954"/>
      <c r="J24" s="954"/>
      <c r="K24" s="1094"/>
      <c r="L24" s="1094"/>
      <c r="M24" s="1094"/>
      <c r="N24" s="1094"/>
      <c r="O24" s="1094"/>
      <c r="P24" s="1094"/>
      <c r="Q24" s="1094"/>
      <c r="R24" s="1094"/>
      <c r="S24" s="1094"/>
      <c r="T24" s="1094"/>
      <c r="U24" s="1094"/>
      <c r="V24" s="1094"/>
      <c r="W24" s="1094"/>
      <c r="X24" s="1094"/>
      <c r="Y24" s="1094"/>
      <c r="Z24" s="1094"/>
      <c r="AA24" s="1094"/>
      <c r="AB24" s="1094"/>
      <c r="AC24" s="1094"/>
      <c r="AD24" s="1094"/>
      <c r="AE24" s="1094"/>
      <c r="AF24" s="1094"/>
      <c r="AG24" s="1094"/>
      <c r="AH24" s="1094"/>
      <c r="AI24" s="1094"/>
      <c r="AJ24" s="1094"/>
      <c r="AK24" s="1099"/>
      <c r="AL24" s="1100"/>
      <c r="AM24" s="1100"/>
      <c r="AN24" s="1100"/>
      <c r="AO24" s="1100"/>
      <c r="AP24" s="1100"/>
      <c r="AQ24" s="1100"/>
      <c r="AR24" s="1100"/>
      <c r="AS24" s="1100"/>
      <c r="AT24" s="1100"/>
      <c r="AU24" s="1100"/>
      <c r="AV24" s="1100"/>
      <c r="AW24" s="1101"/>
      <c r="AY24" s="443"/>
    </row>
    <row r="25" spans="1:51" s="392" customFormat="1" ht="18.95" customHeight="1">
      <c r="A25" s="1090"/>
      <c r="B25" s="954"/>
      <c r="C25" s="954"/>
      <c r="D25" s="954"/>
      <c r="E25" s="954"/>
      <c r="F25" s="954"/>
      <c r="G25" s="954"/>
      <c r="H25" s="954"/>
      <c r="I25" s="954"/>
      <c r="J25" s="954"/>
      <c r="K25" s="1094"/>
      <c r="L25" s="1094"/>
      <c r="M25" s="1094"/>
      <c r="N25" s="1094"/>
      <c r="O25" s="1094"/>
      <c r="P25" s="1094"/>
      <c r="Q25" s="1094"/>
      <c r="R25" s="1094"/>
      <c r="S25" s="1094"/>
      <c r="T25" s="1094"/>
      <c r="U25" s="1094"/>
      <c r="V25" s="1094"/>
      <c r="W25" s="1094"/>
      <c r="X25" s="1094"/>
      <c r="Y25" s="1094"/>
      <c r="Z25" s="1094"/>
      <c r="AA25" s="1094"/>
      <c r="AB25" s="1094"/>
      <c r="AC25" s="1094"/>
      <c r="AD25" s="1094"/>
      <c r="AE25" s="1094"/>
      <c r="AF25" s="1094"/>
      <c r="AG25" s="1094"/>
      <c r="AH25" s="1094"/>
      <c r="AI25" s="1094"/>
      <c r="AJ25" s="1094"/>
      <c r="AK25" s="1099"/>
      <c r="AL25" s="1100"/>
      <c r="AM25" s="1100"/>
      <c r="AN25" s="1100"/>
      <c r="AO25" s="1100"/>
      <c r="AP25" s="1100"/>
      <c r="AQ25" s="1100"/>
      <c r="AR25" s="1100"/>
      <c r="AS25" s="1100"/>
      <c r="AT25" s="1100"/>
      <c r="AU25" s="1100"/>
      <c r="AV25" s="1100"/>
      <c r="AW25" s="1101"/>
      <c r="AY25" s="5"/>
    </row>
    <row r="26" spans="1:51" s="392" customFormat="1" ht="18.95" customHeight="1">
      <c r="A26" s="1090"/>
      <c r="B26" s="954"/>
      <c r="C26" s="954"/>
      <c r="D26" s="954"/>
      <c r="E26" s="954"/>
      <c r="F26" s="954"/>
      <c r="G26" s="954"/>
      <c r="H26" s="954"/>
      <c r="I26" s="954"/>
      <c r="J26" s="95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1094"/>
      <c r="AA26" s="1094"/>
      <c r="AB26" s="1094"/>
      <c r="AC26" s="1094"/>
      <c r="AD26" s="1094"/>
      <c r="AE26" s="1094"/>
      <c r="AF26" s="1094"/>
      <c r="AG26" s="1094"/>
      <c r="AH26" s="1094"/>
      <c r="AI26" s="1094"/>
      <c r="AJ26" s="1094"/>
      <c r="AK26" s="1099"/>
      <c r="AL26" s="1100"/>
      <c r="AM26" s="1100"/>
      <c r="AN26" s="1100"/>
      <c r="AO26" s="1100"/>
      <c r="AP26" s="1100"/>
      <c r="AQ26" s="1100"/>
      <c r="AR26" s="1100"/>
      <c r="AS26" s="1100"/>
      <c r="AT26" s="1100"/>
      <c r="AU26" s="1100"/>
      <c r="AV26" s="1100"/>
      <c r="AW26" s="1101"/>
      <c r="AY26" s="5"/>
    </row>
    <row r="27" spans="1:51" s="392" customFormat="1" ht="18.95" customHeight="1">
      <c r="A27" s="1090"/>
      <c r="B27" s="954"/>
      <c r="C27" s="954"/>
      <c r="D27" s="954"/>
      <c r="E27" s="954"/>
      <c r="F27" s="954"/>
      <c r="G27" s="954"/>
      <c r="H27" s="954"/>
      <c r="I27" s="954"/>
      <c r="J27" s="95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4"/>
      <c r="X27" s="1094"/>
      <c r="Y27" s="1094"/>
      <c r="Z27" s="1094"/>
      <c r="AA27" s="1094"/>
      <c r="AB27" s="1094"/>
      <c r="AC27" s="1094"/>
      <c r="AD27" s="1094"/>
      <c r="AE27" s="1094"/>
      <c r="AF27" s="1094"/>
      <c r="AG27" s="1094"/>
      <c r="AH27" s="1094"/>
      <c r="AI27" s="1094"/>
      <c r="AJ27" s="1094"/>
      <c r="AK27" s="1099"/>
      <c r="AL27" s="1100"/>
      <c r="AM27" s="1100"/>
      <c r="AN27" s="1100"/>
      <c r="AO27" s="1100"/>
      <c r="AP27" s="1100"/>
      <c r="AQ27" s="1100"/>
      <c r="AR27" s="1100"/>
      <c r="AS27" s="1100"/>
      <c r="AT27" s="1100"/>
      <c r="AU27" s="1100"/>
      <c r="AV27" s="1100"/>
      <c r="AW27" s="1101"/>
      <c r="AY27" s="5"/>
    </row>
    <row r="28" spans="1:51" s="392" customFormat="1" ht="18.95" customHeight="1">
      <c r="A28" s="1090"/>
      <c r="B28" s="954"/>
      <c r="C28" s="954"/>
      <c r="D28" s="954"/>
      <c r="E28" s="954"/>
      <c r="F28" s="954"/>
      <c r="G28" s="954"/>
      <c r="H28" s="954"/>
      <c r="I28" s="954"/>
      <c r="J28" s="95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4"/>
      <c r="AK28" s="1099"/>
      <c r="AL28" s="1100"/>
      <c r="AM28" s="1100"/>
      <c r="AN28" s="1100"/>
      <c r="AO28" s="1100"/>
      <c r="AP28" s="1100"/>
      <c r="AQ28" s="1100"/>
      <c r="AR28" s="1100"/>
      <c r="AS28" s="1100"/>
      <c r="AT28" s="1100"/>
      <c r="AU28" s="1100"/>
      <c r="AV28" s="1100"/>
      <c r="AW28" s="1101"/>
      <c r="AY28" s="8"/>
    </row>
    <row r="29" spans="1:51" s="392" customFormat="1" ht="18.95" customHeight="1">
      <c r="A29" s="1090"/>
      <c r="B29" s="954"/>
      <c r="C29" s="954"/>
      <c r="D29" s="954"/>
      <c r="E29" s="954"/>
      <c r="F29" s="954"/>
      <c r="G29" s="954"/>
      <c r="H29" s="954"/>
      <c r="I29" s="954"/>
      <c r="J29" s="95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094"/>
      <c r="V29" s="1094"/>
      <c r="W29" s="1094"/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1099"/>
      <c r="AL29" s="1100"/>
      <c r="AM29" s="1100"/>
      <c r="AN29" s="1100"/>
      <c r="AO29" s="1100"/>
      <c r="AP29" s="1100"/>
      <c r="AQ29" s="1100"/>
      <c r="AR29" s="1100"/>
      <c r="AS29" s="1100"/>
      <c r="AT29" s="1100"/>
      <c r="AU29" s="1100"/>
      <c r="AV29" s="1100"/>
      <c r="AW29" s="1101"/>
      <c r="AY29" s="5"/>
    </row>
    <row r="30" spans="1:51" s="392" customFormat="1" ht="18.95" customHeight="1">
      <c r="A30" s="1090"/>
      <c r="B30" s="954"/>
      <c r="C30" s="954"/>
      <c r="D30" s="954"/>
      <c r="E30" s="954"/>
      <c r="F30" s="954"/>
      <c r="G30" s="954"/>
      <c r="H30" s="954"/>
      <c r="I30" s="954"/>
      <c r="J30" s="95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094"/>
      <c r="X30" s="1094"/>
      <c r="Y30" s="1094"/>
      <c r="Z30" s="1094"/>
      <c r="AA30" s="1094"/>
      <c r="AB30" s="1094"/>
      <c r="AC30" s="1094"/>
      <c r="AD30" s="1094"/>
      <c r="AE30" s="1094"/>
      <c r="AF30" s="1094"/>
      <c r="AG30" s="1094"/>
      <c r="AH30" s="1094"/>
      <c r="AI30" s="1094"/>
      <c r="AJ30" s="1094"/>
      <c r="AK30" s="1099"/>
      <c r="AL30" s="1100"/>
      <c r="AM30" s="1100"/>
      <c r="AN30" s="1100"/>
      <c r="AO30" s="1100"/>
      <c r="AP30" s="1100"/>
      <c r="AQ30" s="1100"/>
      <c r="AR30" s="1100"/>
      <c r="AS30" s="1100"/>
      <c r="AT30" s="1100"/>
      <c r="AU30" s="1100"/>
      <c r="AV30" s="1100"/>
      <c r="AW30" s="1101"/>
      <c r="AY30" s="5"/>
    </row>
    <row r="31" spans="1:51" s="392" customFormat="1" ht="18.95" customHeight="1">
      <c r="A31" s="1090"/>
      <c r="B31" s="954"/>
      <c r="C31" s="954"/>
      <c r="D31" s="954"/>
      <c r="E31" s="954"/>
      <c r="F31" s="954"/>
      <c r="G31" s="954"/>
      <c r="H31" s="954"/>
      <c r="I31" s="954"/>
      <c r="J31" s="95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9"/>
      <c r="AL31" s="1100"/>
      <c r="AM31" s="1100"/>
      <c r="AN31" s="1100"/>
      <c r="AO31" s="1100"/>
      <c r="AP31" s="1100"/>
      <c r="AQ31" s="1100"/>
      <c r="AR31" s="1100"/>
      <c r="AS31" s="1100"/>
      <c r="AT31" s="1100"/>
      <c r="AU31" s="1100"/>
      <c r="AV31" s="1100"/>
      <c r="AW31" s="1101"/>
      <c r="AY31" s="5"/>
    </row>
    <row r="32" spans="1:51" s="392" customFormat="1" ht="18.95" customHeight="1">
      <c r="A32" s="1090"/>
      <c r="B32" s="954"/>
      <c r="C32" s="954"/>
      <c r="D32" s="954"/>
      <c r="E32" s="954"/>
      <c r="F32" s="954"/>
      <c r="G32" s="954"/>
      <c r="H32" s="954"/>
      <c r="I32" s="954"/>
      <c r="J32" s="95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9"/>
      <c r="AL32" s="1100"/>
      <c r="AM32" s="1100"/>
      <c r="AN32" s="1100"/>
      <c r="AO32" s="1100"/>
      <c r="AP32" s="1100"/>
      <c r="AQ32" s="1100"/>
      <c r="AR32" s="1100"/>
      <c r="AS32" s="1100"/>
      <c r="AT32" s="1100"/>
      <c r="AU32" s="1100"/>
      <c r="AV32" s="1100"/>
      <c r="AW32" s="1101"/>
      <c r="AY32" s="5"/>
    </row>
    <row r="33" spans="1:51" s="392" customFormat="1" ht="18.95" customHeight="1">
      <c r="A33" s="1090"/>
      <c r="B33" s="954"/>
      <c r="C33" s="954"/>
      <c r="D33" s="954"/>
      <c r="E33" s="954"/>
      <c r="F33" s="954"/>
      <c r="G33" s="954"/>
      <c r="H33" s="954"/>
      <c r="I33" s="954"/>
      <c r="J33" s="95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1099"/>
      <c r="AL33" s="1100"/>
      <c r="AM33" s="1100"/>
      <c r="AN33" s="1100"/>
      <c r="AO33" s="1100"/>
      <c r="AP33" s="1100"/>
      <c r="AQ33" s="1100"/>
      <c r="AR33" s="1100"/>
      <c r="AS33" s="1100"/>
      <c r="AT33" s="1100"/>
      <c r="AU33" s="1100"/>
      <c r="AV33" s="1100"/>
      <c r="AW33" s="1101"/>
      <c r="AY33" s="5"/>
    </row>
    <row r="34" spans="1:51" s="392" customFormat="1" ht="18.95" customHeight="1">
      <c r="A34" s="1090"/>
      <c r="B34" s="954"/>
      <c r="C34" s="954"/>
      <c r="D34" s="954"/>
      <c r="E34" s="954"/>
      <c r="F34" s="954"/>
      <c r="G34" s="954"/>
      <c r="H34" s="954"/>
      <c r="I34" s="954"/>
      <c r="J34" s="954"/>
      <c r="K34" s="1094"/>
      <c r="L34" s="1094"/>
      <c r="M34" s="1094"/>
      <c r="N34" s="1094"/>
      <c r="O34" s="1094"/>
      <c r="P34" s="1094"/>
      <c r="Q34" s="1094"/>
      <c r="R34" s="1094"/>
      <c r="S34" s="1094"/>
      <c r="T34" s="1094"/>
      <c r="U34" s="1094"/>
      <c r="V34" s="1094"/>
      <c r="W34" s="1094"/>
      <c r="X34" s="1094"/>
      <c r="Y34" s="1094"/>
      <c r="Z34" s="1094"/>
      <c r="AA34" s="1094"/>
      <c r="AB34" s="1094"/>
      <c r="AC34" s="1094"/>
      <c r="AD34" s="1094"/>
      <c r="AE34" s="1094"/>
      <c r="AF34" s="1094"/>
      <c r="AG34" s="1094"/>
      <c r="AH34" s="1094"/>
      <c r="AI34" s="1094"/>
      <c r="AJ34" s="1094"/>
      <c r="AK34" s="1099"/>
      <c r="AL34" s="1100"/>
      <c r="AM34" s="1100"/>
      <c r="AN34" s="1100"/>
      <c r="AO34" s="1100"/>
      <c r="AP34" s="1100"/>
      <c r="AQ34" s="1100"/>
      <c r="AR34" s="1100"/>
      <c r="AS34" s="1100"/>
      <c r="AT34" s="1100"/>
      <c r="AU34" s="1100"/>
      <c r="AV34" s="1100"/>
      <c r="AW34" s="1101"/>
      <c r="AY34" s="5"/>
    </row>
    <row r="35" spans="1:51" s="392" customFormat="1" ht="18.95" customHeight="1">
      <c r="A35" s="1090"/>
      <c r="B35" s="954"/>
      <c r="C35" s="954"/>
      <c r="D35" s="954"/>
      <c r="E35" s="954"/>
      <c r="F35" s="954"/>
      <c r="G35" s="954"/>
      <c r="H35" s="954"/>
      <c r="I35" s="954"/>
      <c r="J35" s="954"/>
      <c r="K35" s="1094"/>
      <c r="L35" s="1094"/>
      <c r="M35" s="1094"/>
      <c r="N35" s="1094"/>
      <c r="O35" s="1094"/>
      <c r="P35" s="1094"/>
      <c r="Q35" s="1094"/>
      <c r="R35" s="1094"/>
      <c r="S35" s="1094"/>
      <c r="T35" s="1094"/>
      <c r="U35" s="1094"/>
      <c r="V35" s="1094"/>
      <c r="W35" s="1094"/>
      <c r="X35" s="1094"/>
      <c r="Y35" s="1094"/>
      <c r="Z35" s="1094"/>
      <c r="AA35" s="1094"/>
      <c r="AB35" s="1094"/>
      <c r="AC35" s="1094"/>
      <c r="AD35" s="1094"/>
      <c r="AE35" s="1094"/>
      <c r="AF35" s="1094"/>
      <c r="AG35" s="1094"/>
      <c r="AH35" s="1094"/>
      <c r="AI35" s="1094"/>
      <c r="AJ35" s="1094"/>
      <c r="AK35" s="1099"/>
      <c r="AL35" s="1100"/>
      <c r="AM35" s="1100"/>
      <c r="AN35" s="1100"/>
      <c r="AO35" s="1100"/>
      <c r="AP35" s="1100"/>
      <c r="AQ35" s="1100"/>
      <c r="AR35" s="1100"/>
      <c r="AS35" s="1100"/>
      <c r="AT35" s="1100"/>
      <c r="AU35" s="1100"/>
      <c r="AV35" s="1100"/>
      <c r="AW35" s="1101"/>
      <c r="AY35" s="5"/>
    </row>
    <row r="36" spans="1:51" s="392" customFormat="1" ht="18.95" customHeight="1">
      <c r="A36" s="1091"/>
      <c r="B36" s="1092"/>
      <c r="C36" s="1092"/>
      <c r="D36" s="1092"/>
      <c r="E36" s="1092"/>
      <c r="F36" s="1092"/>
      <c r="G36" s="1092"/>
      <c r="H36" s="1092"/>
      <c r="I36" s="1092"/>
      <c r="J36" s="1092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95"/>
      <c r="V36" s="1095"/>
      <c r="W36" s="1095"/>
      <c r="X36" s="1095"/>
      <c r="Y36" s="1095"/>
      <c r="Z36" s="1095"/>
      <c r="AA36" s="1095"/>
      <c r="AB36" s="1095"/>
      <c r="AC36" s="1095"/>
      <c r="AD36" s="1095"/>
      <c r="AE36" s="1095"/>
      <c r="AF36" s="1095"/>
      <c r="AG36" s="1095"/>
      <c r="AH36" s="1095"/>
      <c r="AI36" s="1095"/>
      <c r="AJ36" s="1095"/>
      <c r="AK36" s="1102"/>
      <c r="AL36" s="1103"/>
      <c r="AM36" s="1103"/>
      <c r="AN36" s="1103"/>
      <c r="AO36" s="1103"/>
      <c r="AP36" s="1103"/>
      <c r="AQ36" s="1103"/>
      <c r="AR36" s="1103"/>
      <c r="AS36" s="1103"/>
      <c r="AT36" s="1103"/>
      <c r="AU36" s="1103"/>
      <c r="AV36" s="1103"/>
      <c r="AW36" s="1104"/>
      <c r="AY36" s="5"/>
    </row>
    <row r="37" spans="1:51" s="392" customFormat="1" ht="18" customHeight="1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Y37" s="5"/>
    </row>
    <row r="38" spans="1:51" s="392" customFormat="1" ht="18" customHeight="1">
      <c r="A38" s="1105" t="s">
        <v>1270</v>
      </c>
      <c r="B38" s="1105"/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1105"/>
      <c r="AG38" s="1105"/>
      <c r="AH38" s="1105"/>
      <c r="AI38" s="1105"/>
      <c r="AJ38" s="1105"/>
      <c r="AK38" s="1105"/>
      <c r="AL38" s="1105"/>
      <c r="AM38" s="1105"/>
      <c r="AN38" s="1105"/>
      <c r="AO38" s="1105"/>
      <c r="AP38" s="1105"/>
      <c r="AQ38" s="1105"/>
      <c r="AR38" s="1105"/>
      <c r="AS38" s="1105"/>
      <c r="AT38" s="1105"/>
      <c r="AU38" s="1105"/>
      <c r="AV38" s="1105"/>
      <c r="AW38" s="1105"/>
      <c r="AY38" s="5"/>
    </row>
    <row r="39" spans="1:51" s="392" customFormat="1" ht="12.95" customHeight="1">
      <c r="AY39" s="5"/>
    </row>
    <row r="40" spans="1:51" s="388" customFormat="1" ht="20.100000000000001" customHeight="1">
      <c r="Q40" s="1014">
        <f ca="1">TODAY()</f>
        <v>42951</v>
      </c>
      <c r="R40" s="1014"/>
      <c r="S40" s="1014"/>
      <c r="T40" s="1014"/>
      <c r="U40" s="1014"/>
      <c r="V40" s="1014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395"/>
      <c r="AJ40" s="395"/>
      <c r="AK40" s="395"/>
      <c r="AL40" s="395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Y40" s="5"/>
    </row>
    <row r="41" spans="1:51" s="388" customFormat="1" ht="12.95" customHeight="1"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Y41" s="5"/>
    </row>
    <row r="42" spans="1:51" s="388" customFormat="1" ht="20.100000000000001" customHeight="1">
      <c r="W42" s="391"/>
      <c r="X42" s="391"/>
      <c r="Y42" s="391"/>
      <c r="Z42" s="391"/>
      <c r="AA42" s="391"/>
      <c r="AB42" s="391"/>
      <c r="AC42" s="1012" t="s">
        <v>1271</v>
      </c>
      <c r="AD42" s="1012"/>
      <c r="AE42" s="1012"/>
      <c r="AF42" s="1012"/>
      <c r="AG42" s="1012"/>
      <c r="AH42" s="1012"/>
      <c r="AI42" s="1012"/>
      <c r="AJ42" s="949">
        <f>'1'!AJ26:AR26</f>
        <v>0</v>
      </c>
      <c r="AK42" s="949"/>
      <c r="AL42" s="949"/>
      <c r="AM42" s="949"/>
      <c r="AN42" s="949"/>
      <c r="AO42" s="949"/>
      <c r="AP42" s="949"/>
      <c r="AQ42" s="949"/>
      <c r="AR42" s="949"/>
      <c r="AS42" s="1012" t="s">
        <v>1272</v>
      </c>
      <c r="AT42" s="1012"/>
      <c r="AU42" s="1012"/>
      <c r="AV42" s="1012"/>
      <c r="AW42" s="391"/>
      <c r="AY42" s="5"/>
    </row>
    <row r="43" spans="1:51" s="538" customFormat="1" ht="20.100000000000001" hidden="1" customHeight="1">
      <c r="W43" s="770"/>
      <c r="X43" s="770"/>
      <c r="Y43" s="770"/>
      <c r="Z43" s="770"/>
      <c r="AA43" s="770"/>
      <c r="AB43" s="770"/>
      <c r="AC43" s="1012" t="s">
        <v>2401</v>
      </c>
      <c r="AD43" s="1012"/>
      <c r="AE43" s="1012"/>
      <c r="AF43" s="1012"/>
      <c r="AG43" s="1012"/>
      <c r="AH43" s="1012"/>
      <c r="AI43" s="1012"/>
      <c r="AJ43" s="949">
        <f>'1'!AJ27</f>
        <v>0</v>
      </c>
      <c r="AK43" s="949"/>
      <c r="AL43" s="949"/>
      <c r="AM43" s="949"/>
      <c r="AN43" s="949"/>
      <c r="AO43" s="949"/>
      <c r="AP43" s="949"/>
      <c r="AQ43" s="949"/>
      <c r="AR43" s="949"/>
      <c r="AS43" s="1012" t="s">
        <v>1272</v>
      </c>
      <c r="AT43" s="1012"/>
      <c r="AU43" s="1012"/>
      <c r="AV43" s="1012"/>
      <c r="AW43" s="770"/>
      <c r="AY43" s="5"/>
    </row>
    <row r="44" spans="1:51" ht="17.100000000000001" customHeight="1">
      <c r="A44" s="944" t="s">
        <v>1273</v>
      </c>
      <c r="B44" s="944"/>
      <c r="C44" s="944"/>
      <c r="D44" s="944"/>
      <c r="E44" s="944"/>
      <c r="F44" s="944"/>
      <c r="G44" s="944"/>
      <c r="H44" s="944"/>
      <c r="I44" s="944"/>
      <c r="J44" s="944"/>
      <c r="K44" s="944"/>
      <c r="L44" s="1012" t="s">
        <v>1274</v>
      </c>
      <c r="M44" s="1012"/>
      <c r="N44" s="1012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</row>
  </sheetData>
  <sheetProtection insertColumns="0" deleteColumns="0"/>
  <protectedRanges>
    <protectedRange sqref="A13:AW36" name="범위1"/>
    <protectedRange sqref="AQ9:AQ10 N9:O10 Q10" name="범위1_1_2"/>
  </protectedRanges>
  <mergeCells count="42">
    <mergeCell ref="AP8:AV8"/>
    <mergeCell ref="AS42:AV42"/>
    <mergeCell ref="A10:G10"/>
    <mergeCell ref="H10:AV10"/>
    <mergeCell ref="A44:K44"/>
    <mergeCell ref="L44:N44"/>
    <mergeCell ref="A11:AW11"/>
    <mergeCell ref="A12:J12"/>
    <mergeCell ref="K12:W12"/>
    <mergeCell ref="X12:AJ12"/>
    <mergeCell ref="AK12:AW12"/>
    <mergeCell ref="A13:J36"/>
    <mergeCell ref="K13:W36"/>
    <mergeCell ref="X13:AJ36"/>
    <mergeCell ref="AK13:AW36"/>
    <mergeCell ref="A38:AW38"/>
    <mergeCell ref="A9:G9"/>
    <mergeCell ref="H9:V9"/>
    <mergeCell ref="W9:AB9"/>
    <mergeCell ref="AC9:AV9"/>
    <mergeCell ref="AC43:AI43"/>
    <mergeCell ref="AJ43:AR43"/>
    <mergeCell ref="AS43:AV43"/>
    <mergeCell ref="AC42:AI42"/>
    <mergeCell ref="AJ42:AR42"/>
    <mergeCell ref="Q40:AH40"/>
    <mergeCell ref="A6:AW6"/>
    <mergeCell ref="A8:G8"/>
    <mergeCell ref="H8:V8"/>
    <mergeCell ref="AJ1:AL1"/>
    <mergeCell ref="AM1:AQ1"/>
    <mergeCell ref="AR1:AT1"/>
    <mergeCell ref="AU1:AW1"/>
    <mergeCell ref="AJ2:AL4"/>
    <mergeCell ref="AM2:AQ2"/>
    <mergeCell ref="AR2:AT4"/>
    <mergeCell ref="AU2:AW4"/>
    <mergeCell ref="AM3:AQ3"/>
    <mergeCell ref="AM4:AQ4"/>
    <mergeCell ref="W8:AB8"/>
    <mergeCell ref="AC8:AI8"/>
    <mergeCell ref="AJ8:AN8"/>
  </mergeCells>
  <phoneticPr fontId="5" type="noConversion"/>
  <dataValidations count="1">
    <dataValidation type="list" errorStyle="warning" allowBlank="1" showInputMessage="1" showErrorMessage="1" sqref="A13:J36">
      <formula1>"연구장비·재료비, 연구활동비, 연구과제추진비, 연구책임자 변경, 연구기간 변경, 기타"</formula1>
    </dataValidation>
  </dataValidations>
  <hyperlinks>
    <hyperlink ref="AY2" location="목차!A1" display="▶목차바로가기"/>
    <hyperlink ref="AY8" location="목차!A1" display="▶목차바로가기"/>
  </hyperlink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portrait" errors="blank" r:id="rId1"/>
  <headerFooter alignWithMargins="0">
    <oddFooter>&amp;C&amp;"맑은 고딕,보통"&amp;9&amp;P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46</vt:i4>
      </vt:variant>
      <vt:variant>
        <vt:lpstr>이름이 지정된 범위</vt:lpstr>
      </vt:variant>
      <vt:variant>
        <vt:i4>98</vt:i4>
      </vt:variant>
    </vt:vector>
  </HeadingPairs>
  <TitlesOfParts>
    <vt:vector size="144" baseType="lpstr">
      <vt:lpstr>목차</vt:lpstr>
      <vt:lpstr>개정내용</vt:lpstr>
      <vt:lpstr>비목별 증빙서류 목록</vt:lpstr>
      <vt:lpstr>연구원 정보</vt:lpstr>
      <vt:lpstr>1</vt:lpstr>
      <vt:lpstr>1-1</vt:lpstr>
      <vt:lpstr>1-2</vt:lpstr>
      <vt:lpstr>2</vt:lpstr>
      <vt:lpstr>2-1</vt:lpstr>
      <vt:lpstr>인건비지급단가</vt:lpstr>
      <vt:lpstr>3</vt:lpstr>
      <vt:lpstr>3-1</vt:lpstr>
      <vt:lpstr>3-2</vt:lpstr>
      <vt:lpstr>3-3</vt:lpstr>
      <vt:lpstr>3-4</vt:lpstr>
      <vt:lpstr>3-5</vt:lpstr>
      <vt:lpstr>3-6</vt:lpstr>
      <vt:lpstr>4</vt:lpstr>
      <vt:lpstr>4-1</vt:lpstr>
      <vt:lpstr>통상거리</vt:lpstr>
      <vt:lpstr>출장지</vt:lpstr>
      <vt:lpstr>출장비</vt:lpstr>
      <vt:lpstr>4-2</vt:lpstr>
      <vt:lpstr>4-3</vt:lpstr>
      <vt:lpstr>4-4</vt:lpstr>
      <vt:lpstr>5</vt:lpstr>
      <vt:lpstr>6</vt:lpstr>
      <vt:lpstr>6-1</vt:lpstr>
      <vt:lpstr>6-2</vt:lpstr>
      <vt:lpstr>6-3</vt:lpstr>
      <vt:lpstr>7</vt:lpstr>
      <vt:lpstr>8</vt:lpstr>
      <vt:lpstr>8-1</vt:lpstr>
      <vt:lpstr>8-2</vt:lpstr>
      <vt:lpstr>9</vt:lpstr>
      <vt:lpstr>10</vt:lpstr>
      <vt:lpstr>10-1</vt:lpstr>
      <vt:lpstr>11</vt:lpstr>
      <vt:lpstr>12</vt:lpstr>
      <vt:lpstr>13</vt:lpstr>
      <vt:lpstr>14</vt:lpstr>
      <vt:lpstr>14-1</vt:lpstr>
      <vt:lpstr>15</vt:lpstr>
      <vt:lpstr>16</vt:lpstr>
      <vt:lpstr>산단계좌</vt:lpstr>
      <vt:lpstr>17</vt:lpstr>
      <vt:lpstr>'1'!Print_Area</vt:lpstr>
      <vt:lpstr>'10'!Print_Area</vt:lpstr>
      <vt:lpstr>'10-1'!Print_Area</vt:lpstr>
      <vt:lpstr>'11'!Print_Area</vt:lpstr>
      <vt:lpstr>'1-1'!Print_Area</vt:lpstr>
      <vt:lpstr>'12'!Print_Area</vt:lpstr>
      <vt:lpstr>'1-2'!Print_Area</vt:lpstr>
      <vt:lpstr>'13'!Print_Area</vt:lpstr>
      <vt:lpstr>'14'!Print_Area</vt:lpstr>
      <vt:lpstr>'14-1'!Print_Area</vt:lpstr>
      <vt:lpstr>'15'!Print_Area</vt:lpstr>
      <vt:lpstr>'16'!Print_Area</vt:lpstr>
      <vt:lpstr>'17'!Print_Area</vt:lpstr>
      <vt:lpstr>'2'!Print_Area</vt:lpstr>
      <vt:lpstr>'2-1'!Print_Area</vt:lpstr>
      <vt:lpstr>'3'!Print_Area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'4'!Print_Area</vt:lpstr>
      <vt:lpstr>'4-1'!Print_Area</vt:lpstr>
      <vt:lpstr>'4-2'!Print_Area</vt:lpstr>
      <vt:lpstr>'4-3'!Print_Area</vt:lpstr>
      <vt:lpstr>'4-4'!Print_Area</vt:lpstr>
      <vt:lpstr>'5'!Print_Area</vt:lpstr>
      <vt:lpstr>'6'!Print_Area</vt:lpstr>
      <vt:lpstr>'6-1'!Print_Area</vt:lpstr>
      <vt:lpstr>'6-2'!Print_Area</vt:lpstr>
      <vt:lpstr>'6-3'!Print_Area</vt:lpstr>
      <vt:lpstr>'7'!Print_Area</vt:lpstr>
      <vt:lpstr>'8'!Print_Area</vt:lpstr>
      <vt:lpstr>'8-1'!Print_Area</vt:lpstr>
      <vt:lpstr>'8-2'!Print_Area</vt:lpstr>
      <vt:lpstr>'9'!Print_Area</vt:lpstr>
      <vt:lpstr>인건비지급단가!Print_Area</vt:lpstr>
      <vt:lpstr>'비목별 증빙서류 목록'!Print_Titles</vt:lpstr>
      <vt:lpstr>가남·북아메리카주</vt:lpstr>
      <vt:lpstr>가아시아·대양주</vt:lpstr>
      <vt:lpstr>가유럽주</vt:lpstr>
      <vt:lpstr>가중동·아프리카주</vt:lpstr>
      <vt:lpstr>계좌목록</vt:lpstr>
      <vt:lpstr>계좌번호</vt:lpstr>
      <vt:lpstr>과학기술인번호</vt:lpstr>
      <vt:lpstr>교수</vt:lpstr>
      <vt:lpstr>나남·북아메리카주</vt:lpstr>
      <vt:lpstr>나아시아·대양주</vt:lpstr>
      <vt:lpstr>나유럽주</vt:lpstr>
      <vt:lpstr>나중동·아프리카주</vt:lpstr>
      <vt:lpstr>내선번호</vt:lpstr>
      <vt:lpstr>다남·북아메리카주</vt:lpstr>
      <vt:lpstr>다아시아·대양주</vt:lpstr>
      <vt:lpstr>다유럽주</vt:lpstr>
      <vt:lpstr>다중동·아프리카주</vt:lpstr>
      <vt:lpstr>도시</vt:lpstr>
      <vt:lpstr>라남·북아메리카주</vt:lpstr>
      <vt:lpstr>라아시아·대양주</vt:lpstr>
      <vt:lpstr>라유럽주</vt:lpstr>
      <vt:lpstr>라중동·아프리카주</vt:lpstr>
      <vt:lpstr>박사과정</vt:lpstr>
      <vt:lpstr>박사졸업</vt:lpstr>
      <vt:lpstr>부교수</vt:lpstr>
      <vt:lpstr>생년월일</vt:lpstr>
      <vt:lpstr>석사과정</vt:lpstr>
      <vt:lpstr>석사졸업</vt:lpstr>
      <vt:lpstr>선임연구원</vt:lpstr>
      <vt:lpstr>성명</vt:lpstr>
      <vt:lpstr>세금</vt:lpstr>
      <vt:lpstr>소속</vt:lpstr>
      <vt:lpstr>식대</vt:lpstr>
      <vt:lpstr>실비상한</vt:lpstr>
      <vt:lpstr>연건</vt:lpstr>
      <vt:lpstr>연구실계좌번호</vt:lpstr>
      <vt:lpstr>연구실동</vt:lpstr>
      <vt:lpstr>연구실명</vt:lpstr>
      <vt:lpstr>연구실은행</vt:lpstr>
      <vt:lpstr>연구실직위</vt:lpstr>
      <vt:lpstr>연구실호</vt:lpstr>
      <vt:lpstr>연수연구원</vt:lpstr>
      <vt:lpstr>영문성명</vt:lpstr>
      <vt:lpstr>이메일</vt:lpstr>
      <vt:lpstr>입출금</vt:lpstr>
      <vt:lpstr>입출금계좌번호</vt:lpstr>
      <vt:lpstr>조교수</vt:lpstr>
      <vt:lpstr>주민등록뒤</vt:lpstr>
      <vt:lpstr>지체연구비</vt:lpstr>
      <vt:lpstr>직급</vt:lpstr>
      <vt:lpstr>직급.과정</vt:lpstr>
      <vt:lpstr>책임연구원</vt:lpstr>
      <vt:lpstr>카드</vt:lpstr>
      <vt:lpstr>통상거리</vt:lpstr>
      <vt:lpstr>학사과정</vt:lpstr>
      <vt:lpstr>학사졸업</vt:lpstr>
      <vt:lpstr>학생인건비</vt:lpstr>
      <vt:lpstr>할인정액</vt:lpstr>
      <vt:lpstr>핸드폰</vt:lpstr>
    </vt:vector>
  </TitlesOfParts>
  <Company>서울대학교 공대연구지원소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공과대학 연구비청구서 양식</dc:title>
  <dc:creator>박현아</dc:creator>
  <cp:lastModifiedBy>user</cp:lastModifiedBy>
  <cp:lastPrinted>2017-07-19T01:56:25Z</cp:lastPrinted>
  <dcterms:created xsi:type="dcterms:W3CDTF">2008-10-13T02:19:07Z</dcterms:created>
  <dcterms:modified xsi:type="dcterms:W3CDTF">2017-08-04T06:34:24Z</dcterms:modified>
</cp:coreProperties>
</file>